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0" windowWidth="21840" windowHeight="13680" tabRatio="886" firstSheet="5" activeTab="5"/>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Амортизация" sheetId="495" r:id="rId13"/>
    <sheet name="Аренда" sheetId="496" r:id="rId14"/>
    <sheet name="Покупка" sheetId="497" r:id="rId15"/>
    <sheet name="ФОТ" sheetId="526" r:id="rId16"/>
    <sheet name="Административные" sheetId="527" r:id="rId17"/>
    <sheet name="Сбытовые расходы ГО" sheetId="528" r:id="rId18"/>
    <sheet name="Налоги" sheetId="498" r:id="rId19"/>
    <sheet name="ИП + источники" sheetId="499" r:id="rId20"/>
    <sheet name="Экономия_корр" sheetId="500" r:id="rId21"/>
    <sheet name="Плата за негативное возд" sheetId="501" state="veryHidden" r:id="rId22"/>
    <sheet name="Корректировка НВВ" sheetId="502" r:id="rId23"/>
    <sheet name="Калькуляция" sheetId="503"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сведения'!$H$7:$H$137</definedName>
    <definedName name="List00_del_tariff_range">'Общие сведения'!$I$113:$I$126</definedName>
    <definedName name="List00_tariff_start">'Общие сведения'!$D$112</definedName>
    <definedName name="List00_vis_flags">'Общие сведения'!$B$112:$B$126</definedName>
    <definedName name="List01_mo_column">'Список территорий'!$N$14:$N$18</definedName>
    <definedName name="List01_mr_column">'Список территорий'!$M$14:$M$18</definedName>
    <definedName name="List02_osn_ekpl_range">'Список объектов'!$N$26:$N$26</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Экономия_корр!$O$7:$AI$7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территорий'!$L$18</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Ins_List19_dolj">ФОТ!$M:$M</definedName>
    <definedName name="pIns_List19_tariff">ФОТ!$L$32</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9">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3">Калькуляция!$L:$N,Калькуляция!$14:$15</definedName>
    <definedName name="_xlnm.Print_Titles" localSheetId="22">'Корректировка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сведения'!$E$7:$H$141</definedName>
  </definedNames>
  <calcPr calcId="145621" calcMode="manual"/>
</workbook>
</file>

<file path=xl/calcChain.xml><?xml version="1.0" encoding="utf-8"?>
<calcChain xmlns="http://schemas.openxmlformats.org/spreadsheetml/2006/main">
  <c r="E139" i="488" l="1"/>
  <c r="G139" i="488"/>
  <c r="A36" i="517" l="1"/>
  <c r="A34" i="517" l="1"/>
  <c r="A35" i="517"/>
  <c r="A33" i="517" l="1"/>
  <c r="A31" i="517"/>
  <c r="A32" i="517"/>
  <c r="A28" i="517"/>
  <c r="A29" i="517"/>
  <c r="A30" i="517"/>
  <c r="A26" i="517"/>
  <c r="A27" i="517"/>
  <c r="A25" i="517"/>
  <c r="A24" i="517"/>
  <c r="A23" i="517"/>
  <c r="A22" i="517"/>
  <c r="A21" i="517"/>
  <c r="A20" i="517"/>
  <c r="A19" i="517"/>
  <c r="A18" i="517"/>
  <c r="A17" i="517"/>
  <c r="A16" i="517"/>
  <c r="A15" i="517"/>
  <c r="A14" i="517"/>
  <c r="A13" i="517"/>
  <c r="A12" i="517"/>
  <c r="A11" i="517"/>
  <c r="A10" i="517"/>
  <c r="A9" i="517"/>
  <c r="A8" i="517"/>
  <c r="A7" i="517"/>
  <c r="A6" i="517"/>
  <c r="A5" i="517"/>
  <c r="A4" i="517"/>
  <c r="A3" i="517"/>
  <c r="A2" i="517"/>
  <c r="A1"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1" i="225"/>
  <c r="A467"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AN478" i="225" s="1"/>
  <c r="Q478" i="225"/>
  <c r="A485" i="225"/>
  <c r="A486" i="225" s="1"/>
  <c r="O484" i="225"/>
  <c r="AD484" i="225"/>
  <c r="T484" i="225"/>
  <c r="S484" i="225"/>
  <c r="AN484" i="225" s="1"/>
  <c r="Q484" i="225"/>
  <c r="P484" i="225"/>
  <c r="A488" i="225" l="1"/>
  <c r="A489" i="225" s="1"/>
  <c r="A490" i="225" s="1"/>
  <c r="A491" i="225" s="1"/>
  <c r="A492" i="225" s="1"/>
  <c r="A493" i="225" s="1"/>
  <c r="A494" i="225" s="1"/>
  <c r="A495" i="225" s="1"/>
  <c r="A487" i="225"/>
  <c r="R478" i="225"/>
  <c r="S451" i="225"/>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AN451" i="225" l="1"/>
  <c r="O487" i="225"/>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P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R496" i="225" l="1"/>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N498" i="225" s="1"/>
  <c r="A499" i="225"/>
  <c r="AH498" i="225"/>
  <c r="AS498" i="225" s="1"/>
  <c r="Z498" i="225"/>
  <c r="AG498" i="225"/>
  <c r="AR498" i="225" s="1"/>
  <c r="Y498" i="225"/>
  <c r="Q498" i="225"/>
  <c r="AC498" i="225"/>
  <c r="AM498" i="225"/>
  <c r="X498" i="225"/>
  <c r="W498" i="225"/>
  <c r="AE498" i="225"/>
  <c r="AP498" i="225" s="1"/>
  <c r="O498" i="225"/>
  <c r="AK498" i="225"/>
  <c r="AV498" i="225" s="1"/>
  <c r="AF498" i="225"/>
  <c r="AQ498" i="225" s="1"/>
  <c r="V498" i="225"/>
  <c r="AL498" i="225"/>
  <c r="AW498" i="225" s="1"/>
  <c r="AD498" i="225"/>
  <c r="AO498" i="225" s="1"/>
  <c r="U498" i="225"/>
  <c r="P498" i="225"/>
  <c r="AF499" i="225" l="1"/>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AR494" i="225" s="1"/>
  <c r="Z494" i="225"/>
  <c r="AC494" i="225"/>
  <c r="AP504" i="225"/>
  <c r="AE494" i="225"/>
  <c r="AP494" i="225" s="1"/>
  <c r="AJ494" i="225"/>
  <c r="AU494" i="225" s="1"/>
  <c r="AV504" i="225"/>
  <c r="AK494" i="225"/>
  <c r="AV494" i="225" s="1"/>
  <c r="AM494" i="225"/>
  <c r="AD494" i="225"/>
  <c r="AO494" i="225" s="1"/>
  <c r="AN504" i="225"/>
  <c r="S494" i="225"/>
  <c r="AN494" i="225" s="1"/>
  <c r="AA494" i="225"/>
  <c r="AS504" i="225"/>
  <c r="AH494" i="225"/>
  <c r="AS494" i="225" s="1"/>
  <c r="P494" i="225"/>
  <c r="AF494" i="225"/>
  <c r="AQ494" i="225" s="1"/>
  <c r="R504" i="225"/>
  <c r="AJ505" i="225"/>
  <c r="AU505" i="225" s="1"/>
  <c r="AB505" i="225"/>
  <c r="T505" i="225"/>
  <c r="AI505" i="225"/>
  <c r="AT505" i="225" s="1"/>
  <c r="AA505" i="225"/>
  <c r="S505" i="225"/>
  <c r="AN505" i="225" s="1"/>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R494" i="225" l="1"/>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AQ508" i="225" s="1"/>
  <c r="X508" i="225"/>
  <c r="P508" i="225"/>
  <c r="AM508" i="225"/>
  <c r="AE508" i="225"/>
  <c r="AP508" i="225" s="1"/>
  <c r="W508" i="225"/>
  <c r="O508" i="225"/>
  <c r="AL508" i="225"/>
  <c r="AW508" i="225" s="1"/>
  <c r="AD508" i="225"/>
  <c r="AO508" i="225" s="1"/>
  <c r="V508" i="225"/>
  <c r="A509" i="225"/>
  <c r="AJ508" i="225"/>
  <c r="AU508" i="225" s="1"/>
  <c r="Y508" i="225"/>
  <c r="AI508" i="225"/>
  <c r="AT508" i="225" s="1"/>
  <c r="U508" i="225"/>
  <c r="AH508" i="225"/>
  <c r="AS508" i="225" s="1"/>
  <c r="T508" i="225"/>
  <c r="AG508" i="225"/>
  <c r="AR508" i="225" s="1"/>
  <c r="S508" i="225"/>
  <c r="AN508" i="225" s="1"/>
  <c r="Z508" i="225"/>
  <c r="Q508" i="225"/>
  <c r="AB508" i="225"/>
  <c r="AA508" i="225"/>
  <c r="AK508" i="225"/>
  <c r="AV508" i="225" s="1"/>
  <c r="AC508" i="225"/>
  <c r="R508" i="225" l="1"/>
  <c r="AJ509" i="225"/>
  <c r="AU509" i="225" s="1"/>
  <c r="AB509" i="225"/>
  <c r="T509" i="225"/>
  <c r="AI509" i="225"/>
  <c r="AT509" i="225" s="1"/>
  <c r="AA509" i="225"/>
  <c r="S509" i="225"/>
  <c r="AN509" i="225" s="1"/>
  <c r="A510" i="225"/>
  <c r="AH509" i="225"/>
  <c r="AS509" i="225" s="1"/>
  <c r="Z509" i="225"/>
  <c r="AM509" i="225"/>
  <c r="Y509" i="225"/>
  <c r="AL509" i="225"/>
  <c r="AW509" i="225" s="1"/>
  <c r="X509" i="225"/>
  <c r="AK509" i="225"/>
  <c r="AV509" i="225" s="1"/>
  <c r="W509" i="225"/>
  <c r="AG509" i="225"/>
  <c r="AR509" i="225" s="1"/>
  <c r="V509" i="225"/>
  <c r="O509" i="225"/>
  <c r="AD509" i="225"/>
  <c r="AO509" i="225" s="1"/>
  <c r="AF509" i="225"/>
  <c r="AQ509" i="225" s="1"/>
  <c r="AE509" i="225"/>
  <c r="AP509" i="225" s="1"/>
  <c r="Q509" i="225"/>
  <c r="P509" i="225"/>
  <c r="U509" i="225"/>
  <c r="AC509" i="225"/>
  <c r="AI510" i="225" l="1"/>
  <c r="AT510" i="225" s="1"/>
  <c r="AA510" i="225"/>
  <c r="S510" i="225"/>
  <c r="AN510" i="225" s="1"/>
  <c r="AH510" i="225"/>
  <c r="AS510" i="225" s="1"/>
  <c r="Y510" i="225"/>
  <c r="P510" i="225"/>
  <c r="AG510" i="225"/>
  <c r="AR510" i="225" s="1"/>
  <c r="X510" i="225"/>
  <c r="O510" i="225"/>
  <c r="A511" i="225"/>
  <c r="AF510" i="225"/>
  <c r="AQ510" i="225" s="1"/>
  <c r="W510" i="225"/>
  <c r="AD510" i="225"/>
  <c r="Q510" i="225"/>
  <c r="AC510" i="225"/>
  <c r="AB510" i="225"/>
  <c r="AM510" i="225"/>
  <c r="Z510" i="225"/>
  <c r="AE510" i="225"/>
  <c r="AP510" i="225" s="1"/>
  <c r="T510" i="225"/>
  <c r="V510" i="225"/>
  <c r="U510" i="225"/>
  <c r="AK510" i="225"/>
  <c r="AV510" i="225" s="1"/>
  <c r="AJ510" i="225"/>
  <c r="AU510" i="225" s="1"/>
  <c r="AL510" i="225"/>
  <c r="AW510" i="225" s="1"/>
  <c r="R509" i="225"/>
  <c r="AO510" i="225" l="1"/>
  <c r="R510" i="225"/>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E506" i="225"/>
  <c r="AP506" i="225" s="1"/>
  <c r="S506" i="225"/>
  <c r="AN506" i="225" s="1"/>
  <c r="AH506" i="225"/>
  <c r="AS506" i="225" s="1"/>
  <c r="AI506" i="225"/>
  <c r="AT506" i="225" s="1"/>
  <c r="AJ506" i="225"/>
  <c r="AU506" i="225" s="1"/>
  <c r="AD506" i="225"/>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AO506" i="225" l="1"/>
  <c r="AR506" i="225"/>
  <c r="AQ506" i="225"/>
  <c r="S493" i="225"/>
  <c r="AN490" i="225"/>
  <c r="AD488" i="225"/>
  <c r="O730" i="225"/>
  <c r="O726" i="225" s="1"/>
  <c r="Q730" i="225"/>
  <c r="Q726" i="225" s="1"/>
  <c r="P730" i="225"/>
  <c r="P726" i="225" s="1"/>
  <c r="R730" i="225"/>
  <c r="R726" i="225" s="1"/>
  <c r="S730" i="225"/>
  <c r="S726" i="225" s="1"/>
  <c r="T730" i="225"/>
  <c r="T726" i="225" s="1"/>
  <c r="AD493" i="225"/>
  <c r="AE493" i="225"/>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D452" i="225"/>
  <c r="AD450" i="225" s="1"/>
  <c r="AD445" i="225" s="1"/>
  <c r="T452" i="225"/>
  <c r="T450" i="225" s="1"/>
  <c r="T445" i="225" s="1"/>
  <c r="Q467" i="225"/>
  <c r="Q465" i="225" s="1"/>
  <c r="Q479" i="225"/>
  <c r="Q704" i="225"/>
  <c r="Q702" i="225" s="1"/>
  <c r="S479" i="225"/>
  <c r="AN479" i="225" s="1"/>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G493" i="225"/>
  <c r="AJ527" i="225"/>
  <c r="AU527" i="225" s="1"/>
  <c r="AB527" i="225"/>
  <c r="T527" i="225"/>
  <c r="AI527" i="225"/>
  <c r="AT527" i="225" s="1"/>
  <c r="AA527" i="225"/>
  <c r="S527" i="225"/>
  <c r="AF527" i="225"/>
  <c r="V527" i="225"/>
  <c r="AE527" i="225"/>
  <c r="AP527" i="225" s="1"/>
  <c r="U527" i="225"/>
  <c r="A528" i="225"/>
  <c r="AD527" i="225"/>
  <c r="AM527" i="225"/>
  <c r="AC527" i="225"/>
  <c r="Q527" i="225"/>
  <c r="AH527" i="225"/>
  <c r="AS527" i="225" s="1"/>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N452" i="225" l="1"/>
  <c r="AN493" i="225"/>
  <c r="AQ493" i="225"/>
  <c r="AP493" i="225"/>
  <c r="AR493" i="225"/>
  <c r="AO527" i="225"/>
  <c r="AR527" i="225"/>
  <c r="AQ527" i="225"/>
  <c r="AN527"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H528" i="225"/>
  <c r="AS528" i="225" s="1"/>
  <c r="AG528" i="225"/>
  <c r="AR528" i="225" s="1"/>
  <c r="AC528" i="225"/>
  <c r="AD528" i="225"/>
  <c r="AO528" i="225" s="1"/>
  <c r="U528" i="225"/>
  <c r="V528" i="225"/>
  <c r="A577" i="225"/>
  <c r="AN528" i="225" l="1"/>
  <c r="AQ528" i="225"/>
  <c r="AN477" i="225"/>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I583" i="225"/>
  <c r="AK583" i="225" s="1"/>
  <c r="O583" i="225"/>
  <c r="R579" i="225"/>
  <c r="T583" i="225"/>
  <c r="V583" i="225" s="1"/>
  <c r="Q579" i="225"/>
  <c r="S579" i="225" s="1"/>
  <c r="AA583" i="225"/>
  <c r="T579" i="225"/>
  <c r="Z583" i="225"/>
  <c r="AB583" i="225" s="1"/>
  <c r="X579" i="225"/>
  <c r="AD583" i="225"/>
  <c r="AC579" i="225"/>
  <c r="AE579" i="225" s="1"/>
  <c r="AF579" i="225"/>
  <c r="AP579" i="225"/>
  <c r="AJ579" i="225"/>
  <c r="W583" i="225"/>
  <c r="Y583" i="225" s="1"/>
  <c r="AO579" i="225"/>
  <c r="AF583" i="225"/>
  <c r="AH583" i="225" s="1"/>
  <c r="X583" i="225"/>
  <c r="W579" i="225"/>
  <c r="Y579" i="225" s="1"/>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B579" i="225"/>
  <c r="AF577" i="225"/>
  <c r="AH577" i="225" s="1"/>
  <c r="Q576" i="225"/>
  <c r="S576" i="225" s="1"/>
  <c r="AA576" i="225"/>
  <c r="AA578" i="225" s="1"/>
  <c r="R581" i="225"/>
  <c r="X580" i="225"/>
  <c r="X582" i="225" s="1"/>
  <c r="AD576" i="225"/>
  <c r="AD578" i="225" s="1"/>
  <c r="AN550" i="225"/>
  <c r="M649" i="225"/>
  <c r="M650"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Q579" i="225"/>
  <c r="AI577" i="225"/>
  <c r="AK577" i="225" s="1"/>
  <c r="O577" i="225"/>
  <c r="Q577" i="225"/>
  <c r="S577" i="225" s="1"/>
  <c r="AO576" i="225"/>
  <c r="AO578" i="225" s="1"/>
  <c r="AM576" i="225"/>
  <c r="AM578" i="225" s="1"/>
  <c r="U581" i="225"/>
  <c r="AP581" i="225"/>
  <c r="AL580" i="225"/>
  <c r="AL582" i="225" s="1"/>
  <c r="AD580" i="225"/>
  <c r="AD582" i="225" s="1"/>
  <c r="AA580" i="225"/>
  <c r="AA582" i="225" s="1"/>
  <c r="O579" i="225"/>
  <c r="AH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V579" i="225"/>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Q411" i="225" l="1"/>
  <c r="P411" i="225"/>
  <c r="Y561" i="225"/>
  <c r="AG561" i="225"/>
  <c r="AI561" i="225"/>
  <c r="AI565" i="225" s="1"/>
  <c r="AE561" i="225"/>
  <c r="AJ561" i="225"/>
  <c r="AJ565" i="225" s="1"/>
  <c r="Z561" i="225"/>
  <c r="S561" i="225"/>
  <c r="V561" i="225"/>
  <c r="AK561" i="225"/>
  <c r="AK565" i="225" s="1"/>
  <c r="AA561" i="225"/>
  <c r="W561" i="225"/>
  <c r="AB561" i="225"/>
  <c r="AH561" i="225"/>
  <c r="AL561" i="225"/>
  <c r="AL565" i="225" s="1"/>
  <c r="T561" i="225"/>
  <c r="AC561" i="225"/>
  <c r="AM561" i="225"/>
  <c r="AM565" i="225" s="1"/>
  <c r="U561" i="225"/>
  <c r="AD561" i="225"/>
  <c r="X561" i="225"/>
  <c r="AF561" i="225"/>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M651" i="225"/>
  <c r="A639" i="225"/>
  <c r="N638" i="225"/>
  <c r="P638" i="225"/>
  <c r="M638" i="225"/>
  <c r="Q638" i="225"/>
  <c r="P561" i="225"/>
  <c r="P565" i="225" s="1"/>
  <c r="Q561" i="225"/>
  <c r="Q560" i="225"/>
  <c r="Q559" i="225"/>
  <c r="P560" i="225"/>
  <c r="P559" i="225"/>
  <c r="O560" i="225"/>
  <c r="O559" i="225"/>
  <c r="AM559" i="225"/>
  <c r="AM560" i="225"/>
  <c r="AD560" i="225"/>
  <c r="AD559" i="225"/>
  <c r="AI560" i="225"/>
  <c r="AI559" i="225"/>
  <c r="AJ560" i="225"/>
  <c r="AJ559" i="225"/>
  <c r="AK560" i="225"/>
  <c r="AK559" i="225"/>
  <c r="T560" i="225"/>
  <c r="T559" i="225"/>
  <c r="S559" i="225"/>
  <c r="S560" i="225"/>
  <c r="AN560" i="225" s="1"/>
  <c r="AL560" i="225"/>
  <c r="AL559" i="225"/>
  <c r="O554" i="225"/>
  <c r="O556" i="225" s="1"/>
  <c r="O557" i="225" s="1"/>
  <c r="AC554" i="225"/>
  <c r="AC556"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B554" i="225"/>
  <c r="AB556" i="225" s="1"/>
  <c r="P554" i="225"/>
  <c r="P556" i="225" s="1"/>
  <c r="P557" i="225" s="1"/>
  <c r="S554" i="225"/>
  <c r="S556" i="225" s="1"/>
  <c r="S557" i="225" s="1"/>
  <c r="U554" i="225"/>
  <c r="U556" i="225" s="1"/>
  <c r="Z554" i="225"/>
  <c r="Z556" i="225" s="1"/>
  <c r="AL554" i="225"/>
  <c r="AL556" i="225" s="1"/>
  <c r="AL557" i="225" s="1"/>
  <c r="Y554" i="225"/>
  <c r="Y556" i="225" s="1"/>
  <c r="AE554" i="225"/>
  <c r="AE556" i="225" s="1"/>
  <c r="V554" i="225"/>
  <c r="V556" i="225" s="1"/>
  <c r="O561" i="225"/>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60" i="225" s="1"/>
  <c r="U540" i="225"/>
  <c r="W443" i="225"/>
  <c r="V541" i="225"/>
  <c r="AE550" i="225"/>
  <c r="AE559" i="225" s="1"/>
  <c r="AE540" i="225"/>
  <c r="A412" i="225"/>
  <c r="N615" i="225"/>
  <c r="A616" i="225"/>
  <c r="A617" i="225" s="1"/>
  <c r="A618" i="225" s="1"/>
  <c r="A619" i="225" s="1"/>
  <c r="O565" i="225" l="1"/>
  <c r="AD565" i="225"/>
  <c r="T565" i="225"/>
  <c r="S565" i="225"/>
  <c r="AE557" i="225"/>
  <c r="AE565" i="225" s="1"/>
  <c r="U557" i="225"/>
  <c r="U565" i="225" s="1"/>
  <c r="AE560" i="225"/>
  <c r="AP560" i="225" s="1"/>
  <c r="U559" i="225"/>
  <c r="A413" i="225"/>
  <c r="Q412" i="225"/>
  <c r="AP550" i="225"/>
  <c r="AO550" i="225"/>
  <c r="M652"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AO560" i="225"/>
  <c r="V550" i="225"/>
  <c r="V540" i="225"/>
  <c r="AF540" i="225"/>
  <c r="AF550" i="225"/>
  <c r="X443" i="225"/>
  <c r="W541" i="225"/>
  <c r="AH443" i="225"/>
  <c r="AS443" i="225" s="1"/>
  <c r="AG541" i="225"/>
  <c r="AR541" i="225" s="1"/>
  <c r="A414" i="225"/>
  <c r="V560" i="225" l="1"/>
  <c r="V559" i="225"/>
  <c r="AQ550" i="225"/>
  <c r="AF559" i="225"/>
  <c r="AF560" i="225"/>
  <c r="AQ560" i="225" s="1"/>
  <c r="V557" i="225"/>
  <c r="V565" i="225" s="1"/>
  <c r="AF557" i="225"/>
  <c r="AF565" i="225" s="1"/>
  <c r="A415" i="225"/>
  <c r="Q414" i="225"/>
  <c r="P413" i="225"/>
  <c r="Q413" i="225"/>
  <c r="R563" i="225"/>
  <c r="M653" i="225"/>
  <c r="A641" i="225"/>
  <c r="P640" i="225"/>
  <c r="N640" i="225"/>
  <c r="M640" i="225"/>
  <c r="Q640" i="225"/>
  <c r="Q564" i="225"/>
  <c r="R562" i="225"/>
  <c r="Q557" i="225"/>
  <c r="R556" i="225"/>
  <c r="AG550" i="225"/>
  <c r="AG540" i="225"/>
  <c r="AI443" i="225"/>
  <c r="AT443" i="225" s="1"/>
  <c r="AH541" i="225"/>
  <c r="AS541" i="225" s="1"/>
  <c r="W550" i="225"/>
  <c r="W540" i="225"/>
  <c r="Y443" i="225"/>
  <c r="X541" i="225"/>
  <c r="R557" i="225" l="1"/>
  <c r="Q565" i="225"/>
  <c r="W559" i="225"/>
  <c r="W560" i="225"/>
  <c r="W557" i="225"/>
  <c r="W565" i="225" s="1"/>
  <c r="AR550" i="225"/>
  <c r="AG559" i="225"/>
  <c r="AG560" i="225"/>
  <c r="AR560" i="225" s="1"/>
  <c r="AG557" i="225"/>
  <c r="AG565" i="225" s="1"/>
  <c r="A416" i="225"/>
  <c r="Q415" i="225"/>
  <c r="M654" i="225"/>
  <c r="A642" i="225"/>
  <c r="Q641" i="225"/>
  <c r="M641" i="225"/>
  <c r="N641" i="225"/>
  <c r="P641" i="225"/>
  <c r="R564" i="225"/>
  <c r="AJ443" i="225"/>
  <c r="AU443" i="225" s="1"/>
  <c r="AI541" i="225"/>
  <c r="AT541" i="225" s="1"/>
  <c r="X550" i="225"/>
  <c r="X540" i="225"/>
  <c r="Z443" i="225"/>
  <c r="Y541" i="225"/>
  <c r="AH540" i="225"/>
  <c r="AH550" i="225"/>
  <c r="X559" i="225" l="1"/>
  <c r="X560" i="225"/>
  <c r="X557" i="225"/>
  <c r="X565" i="225" s="1"/>
  <c r="AS550" i="225"/>
  <c r="AH559" i="225"/>
  <c r="AH560" i="225"/>
  <c r="AS560" i="225" s="1"/>
  <c r="AH557" i="225"/>
  <c r="AH565" i="225" s="1"/>
  <c r="A417" i="225"/>
  <c r="Q416" i="225"/>
  <c r="M655"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Y559" i="225" l="1"/>
  <c r="Y560" i="225"/>
  <c r="Y557" i="225"/>
  <c r="Y565" i="225" s="1"/>
  <c r="A418" i="225"/>
  <c r="Q417" i="225"/>
  <c r="M656"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Z559" i="225" l="1"/>
  <c r="Z560" i="225"/>
  <c r="Z557" i="225"/>
  <c r="Z565" i="225" s="1"/>
  <c r="A419" i="225"/>
  <c r="Q418" i="225"/>
  <c r="M657"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AA560" i="225" l="1"/>
  <c r="AA559" i="225"/>
  <c r="AA557" i="225"/>
  <c r="AA565" i="225" s="1"/>
  <c r="A420" i="225"/>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C560" i="225" l="1"/>
  <c r="AC559" i="225"/>
  <c r="AC557" i="225"/>
  <c r="AC565" i="225" s="1"/>
  <c r="AB560" i="225"/>
  <c r="AB559" i="225"/>
  <c r="AB557" i="225"/>
  <c r="AB565" i="225" s="1"/>
  <c r="A421" i="225"/>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<sst xmlns="http://schemas.openxmlformats.org/spreadsheetml/2006/main" count="8152" uniqueCount="2671">
  <si>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</si>
  <si>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</si>
  <si>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</si>
  <si>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</si>
  <si>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</si>
  <si>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</si>
  <si>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</si>
  <si>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</si>
  <si>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</si>
  <si>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</si>
  <si>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</si>
  <si>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</si>
  <si>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</si>
  <si>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</si>
  <si>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</si>
  <si>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</si>
  <si>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</si>
  <si>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</si>
  <si>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</si>
  <si>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</si>
  <si>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</si>
  <si>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</si>
  <si>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</si>
  <si>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</si>
  <si>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</si>
  <si>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</si>
  <si>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</si>
  <si>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</si>
  <si>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</si>
  <si>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</si>
  <si>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</si>
  <si>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</si>
  <si>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</si>
  <si>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</si>
  <si>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</si>
  <si>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</si>
  <si>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</si>
  <si>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</si>
  <si>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</si>
  <si>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</si>
  <si>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</si>
  <si>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</si>
  <si>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</si>
  <si>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</si>
  <si>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</si>
  <si>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</si>
  <si>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</si>
  <si>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</si>
  <si>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</si>
  <si>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</si>
  <si>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</si>
  <si>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</si>
  <si>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</si>
  <si>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</si>
  <si>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</si>
  <si>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</si>
  <si>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</si>
  <si>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</si>
  <si>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</si>
  <si>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</si>
  <si>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</si>
  <si>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</si>
  <si>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</si>
  <si>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</si>
  <si>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</si>
  <si>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</si>
  <si>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</si>
  <si>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</si>
  <si>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</si>
  <si>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</si>
  <si>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</si>
  <si>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</si>
  <si>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</si>
  <si>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</si>
  <si>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</si>
  <si>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</si>
  <si>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</si>
  <si>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</si>
  <si>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</si>
  <si>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</si>
  <si>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</si>
  <si>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</si>
  <si>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</si>
  <si>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</si>
  <si>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</si>
  <si>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</si>
  <si>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</si>
  <si>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</si>
  <si>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</si>
  <si>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</si>
  <si>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</si>
  <si>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</si>
  <si>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</si>
  <si>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</si>
  <si>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</si>
  <si>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</si>
  <si>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</si>
  <si>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</si>
  <si>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</si>
  <si>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</si>
  <si>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</si>
  <si>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</si>
  <si>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</si>
  <si>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</si>
  <si>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</si>
  <si>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</si>
  <si>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</si>
  <si>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</si>
  <si>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</si>
  <si>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</si>
  <si>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</si>
  <si>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</si>
  <si>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</si>
  <si>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</si>
  <si>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</si>
  <si>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</si>
  <si>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</si>
  <si>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</si>
  <si>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</si>
  <si>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</si>
  <si>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</si>
  <si>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</si>
  <si>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</si>
  <si>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</si>
  <si>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</si>
  <si>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</si>
  <si>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</si>
  <si>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</si>
  <si>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</si>
  <si>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</si>
  <si>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</si>
  <si>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</si>
  <si>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</si>
  <si>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</si>
  <si>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</si>
  <si>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</si>
  <si>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</si>
  <si>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</si>
  <si>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</si>
  <si>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</si>
  <si>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</si>
  <si>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</si>
  <si>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</si>
  <si>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</si>
  <si>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</si>
  <si>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</si>
  <si>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</si>
  <si>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</si>
  <si>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</si>
  <si>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</si>
  <si>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</si>
  <si>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</si>
  <si>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</si>
  <si>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</si>
  <si>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</si>
  <si>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</si>
  <si>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</si>
  <si>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</si>
  <si>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</si>
  <si>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</si>
  <si>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</si>
  <si>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</si>
  <si>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</si>
  <si>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</si>
  <si>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</si>
  <si>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</si>
  <si>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</si>
  <si>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</si>
  <si>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</si>
  <si>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</si>
  <si>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</si>
  <si>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</si>
  <si>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</si>
  <si>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</si>
  <si>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</si>
  <si>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</si>
  <si>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</si>
  <si>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</si>
  <si>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</si>
  <si>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</si>
  <si>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</si>
  <si>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</si>
  <si>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</si>
  <si>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</si>
  <si>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</si>
  <si>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</si>
  <si>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</si>
  <si>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</si>
  <si>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</si>
  <si>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</si>
  <si>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</si>
  <si>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</si>
  <si>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</si>
  <si>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</si>
  <si>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</si>
  <si>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</si>
  <si>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</si>
  <si>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</si>
  <si>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</si>
  <si>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</si>
  <si>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</si>
  <si>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</si>
  <si>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</si>
  <si>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</si>
  <si>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</si>
  <si>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</si>
  <si>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</si>
  <si>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</si>
  <si>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</si>
  <si>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</si>
  <si>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</si>
  <si>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</si>
  <si>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</si>
  <si>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</si>
  <si>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</si>
  <si>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</si>
  <si>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</si>
  <si>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</si>
  <si>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</si>
  <si>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</si>
  <si>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</si>
  <si>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</si>
  <si>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</si>
  <si>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</si>
  <si>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</si>
  <si>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</si>
  <si>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</si>
  <si>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</si>
  <si>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</si>
  <si>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</si>
  <si>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</si>
  <si>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</si>
  <si>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</si>
  <si>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</si>
  <si>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</si>
  <si>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</si>
  <si>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</si>
  <si>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</si>
  <si>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</si>
  <si>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</si>
  <si>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</si>
  <si>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</si>
  <si>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</si>
  <si>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</si>
  <si>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</si>
  <si>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</si>
  <si>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</si>
  <si>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</si>
  <si>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</si>
  <si>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</si>
  <si>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</si>
  <si>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</si>
  <si>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</si>
  <si>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</si>
  <si>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</si>
  <si>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</si>
  <si>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</si>
  <si>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</si>
  <si>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</si>
  <si>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</si>
  <si>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</si>
  <si>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</si>
  <si>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</si>
  <si>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</si>
  <si>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</si>
  <si>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</si>
  <si>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</si>
  <si>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</si>
  <si>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</si>
  <si>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</si>
  <si>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</si>
  <si>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</si>
  <si>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</si>
  <si>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</si>
  <si>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</si>
  <si>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</si>
  <si>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</si>
  <si>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</si>
  <si>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</si>
  <si>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</si>
  <si>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</si>
  <si>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</si>
  <si>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</si>
  <si>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</si>
  <si>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</si>
  <si>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</si>
  <si>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</si>
  <si>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</si>
  <si>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</si>
  <si>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</si>
  <si>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</si>
  <si>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</si>
  <si>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</si>
  <si>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</si>
  <si>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</si>
  <si>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</si>
  <si>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</si>
  <si>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</si>
  <si>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</si>
  <si>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</si>
  <si>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</si>
  <si>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</si>
  <si>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</si>
  <si>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</si>
  <si>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</si>
  <si>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</si>
  <si>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</si>
  <si>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</si>
  <si>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</si>
  <si>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</si>
  <si>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</si>
  <si>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</si>
  <si>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</si>
  <si>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</si>
  <si>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</si>
  <si>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</si>
  <si>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</si>
  <si>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</si>
  <si>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</si>
  <si>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</si>
  <si>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</si>
  <si>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</si>
  <si>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</si>
  <si>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</si>
  <si>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</si>
  <si>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</si>
  <si>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</si>
  <si>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</si>
  <si>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</si>
  <si>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</si>
  <si>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</si>
  <si>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</si>
  <si>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</si>
  <si>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</si>
  <si>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</si>
  <si>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</si>
  <si>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</si>
  <si>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</si>
  <si>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</si>
  <si>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</si>
  <si>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</si>
  <si>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</si>
  <si>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</si>
  <si>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</si>
  <si>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</si>
  <si>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</si>
  <si>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</si>
  <si>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</si>
  <si>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</si>
  <si>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</si>
  <si>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</si>
  <si>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</si>
  <si>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</si>
  <si>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</si>
  <si>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</si>
  <si>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</si>
  <si>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</si>
  <si>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</si>
  <si>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</si>
  <si>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</si>
  <si>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</si>
  <si>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</si>
  <si>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</si>
  <si>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</si>
  <si>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</si>
  <si>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</si>
  <si>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</si>
  <si>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</si>
  <si>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</si>
  <si>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</si>
  <si>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</si>
  <si>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</si>
  <si>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</si>
  <si>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</si>
  <si>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</si>
  <si>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</si>
  <si>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</si>
  <si>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</si>
  <si>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</si>
  <si>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</si>
  <si>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</si>
  <si>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</si>
  <si>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</si>
  <si>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</si>
  <si>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</si>
  <si>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</si>
  <si>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</si>
  <si>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</si>
  <si>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</si>
  <si>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</si>
  <si>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</si>
  <si>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</si>
  <si>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</si>
  <si>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</si>
  <si>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</si>
  <si>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</si>
  <si>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</si>
  <si>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</si>
  <si>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</si>
  <si>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</si>
  <si>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</si>
  <si>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</si>
  <si>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</si>
  <si>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</si>
  <si>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</si>
  <si>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</si>
  <si>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</si>
  <si>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</si>
  <si>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</si>
  <si>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</si>
  <si>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</si>
  <si>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</si>
  <si>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</si>
  <si>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</si>
  <si>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</si>
  <si>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</si>
  <si>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</si>
  <si>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</si>
  <si>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</si>
  <si>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</si>
  <si>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</si>
  <si>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</si>
  <si>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</si>
  <si>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</si>
  <si>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</si>
  <si>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</si>
  <si>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</si>
  <si>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</si>
  <si>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</si>
  <si>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</si>
  <si>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</si>
  <si>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</si>
  <si>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</si>
  <si>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</si>
  <si>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</si>
  <si>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</si>
  <si>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</si>
  <si>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</si>
  <si>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</si>
  <si>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</si>
  <si>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</si>
  <si>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</si>
  <si>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</si>
  <si>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</si>
  <si>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</si>
  <si>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</si>
  <si>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</si>
  <si>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</si>
  <si>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</si>
  <si>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</si>
  <si>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</si>
  <si>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</si>
  <si>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</si>
  <si>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</si>
  <si>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</si>
  <si>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</si>
  <si>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</si>
  <si>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</si>
  <si>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</si>
  <si>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</si>
  <si>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</si>
  <si>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</si>
  <si>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</si>
  <si>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</si>
  <si>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</si>
  <si>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</si>
  <si>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</si>
  <si>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</si>
  <si>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</si>
  <si>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</si>
  <si>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</si>
  <si>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</si>
  <si>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</si>
  <si>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</si>
  <si>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</si>
  <si>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</si>
  <si>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</si>
  <si>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</si>
  <si>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</si>
  <si>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</si>
  <si>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</si>
  <si>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</si>
  <si>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</si>
  <si>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</si>
  <si>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</si>
  <si>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</si>
  <si>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</si>
  <si>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</si>
  <si>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</si>
  <si>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</si>
  <si>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</si>
  <si>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</si>
  <si>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</si>
  <si>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</si>
  <si>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</si>
  <si>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</si>
  <si>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</si>
  <si>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</si>
  <si>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</si>
  <si>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</si>
  <si>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</si>
  <si>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</si>
  <si>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</si>
  <si>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</si>
  <si>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</si>
  <si>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</si>
  <si>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</si>
  <si>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</si>
  <si>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</si>
  <si>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</si>
  <si>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</si>
  <si>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</si>
  <si>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</si>
  <si>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</si>
  <si>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</si>
  <si>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</si>
  <si>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</si>
  <si>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</si>
  <si>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</si>
  <si>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</si>
  <si>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</si>
  <si>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</si>
  <si>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</si>
  <si>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</si>
  <si>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</si>
  <si>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</si>
  <si>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</si>
  <si>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</si>
  <si>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</si>
  <si>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</si>
  <si>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</si>
  <si>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</si>
  <si>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</si>
  <si>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</si>
  <si>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</si>
  <si>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</si>
  <si>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</si>
  <si>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</si>
  <si>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</si>
  <si>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</si>
  <si>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</si>
  <si>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</si>
  <si>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</si>
  <si>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</si>
  <si>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</si>
  <si>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</si>
  <si>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</si>
  <si>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</si>
  <si>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</si>
  <si>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</si>
  <si>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</si>
  <si>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</si>
  <si>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</si>
  <si>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</si>
  <si>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</si>
  <si>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</si>
  <si>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</si>
  <si>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</si>
  <si>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</si>
  <si>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</si>
  <si>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</si>
  <si>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</si>
  <si>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</si>
  <si>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</si>
  <si>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</si>
  <si>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</si>
  <si>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</si>
  <si>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</si>
  <si>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</si>
  <si>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</si>
  <si>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</si>
  <si>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</si>
  <si>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</si>
  <si>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</si>
  <si>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</si>
  <si>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</si>
  <si>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</si>
  <si>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</si>
  <si>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</si>
  <si>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</si>
  <si>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</si>
  <si>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</si>
  <si>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</si>
  <si>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</si>
  <si>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</si>
  <si>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</si>
  <si>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</si>
  <si>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</si>
  <si>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</si>
  <si>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</si>
  <si>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</si>
  <si>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</si>
  <si>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</si>
  <si>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</si>
  <si>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</si>
  <si>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</si>
  <si>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</si>
  <si>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</si>
  <si>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</si>
  <si>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</si>
  <si>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</si>
  <si>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</si>
  <si>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</si>
  <si>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</si>
  <si>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</si>
  <si>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</si>
  <si>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</si>
  <si>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</si>
  <si>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</si>
  <si>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</si>
  <si>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</si>
  <si>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</si>
  <si>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</si>
  <si>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</si>
  <si>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</si>
  <si>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</si>
  <si>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</si>
  <si>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</si>
  <si>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</si>
  <si>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</si>
  <si>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</si>
  <si>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</si>
  <si>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</si>
  <si>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</si>
  <si>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</si>
  <si>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</si>
  <si>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</si>
  <si>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</si>
  <si>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</si>
  <si>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</si>
  <si>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</si>
  <si>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</si>
  <si>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</si>
  <si>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</si>
  <si>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</si>
  <si>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</si>
  <si>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</si>
  <si>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</si>
  <si>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</si>
  <si>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</si>
  <si>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</si>
  <si>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</si>
  <si>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</si>
  <si>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</si>
  <si>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</si>
  <si>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</si>
  <si>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</si>
  <si>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</si>
  <si>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</si>
  <si>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</si>
  <si>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</si>
  <si>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</si>
  <si>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</si>
  <si>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</si>
  <si>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</si>
  <si>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</si>
  <si>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</si>
  <si>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</si>
  <si>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</si>
  <si>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</si>
  <si>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</si>
  <si>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</si>
  <si>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</si>
  <si>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</si>
  <si>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</si>
  <si>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</si>
  <si>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</si>
  <si>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</si>
  <si>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</si>
  <si>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</si>
  <si>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</si>
  <si>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</si>
  <si>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</si>
  <si>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</si>
  <si>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</si>
  <si>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</si>
  <si>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</si>
  <si>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</si>
  <si>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</si>
  <si>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</si>
  <si>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</si>
  <si>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</si>
  <si>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</si>
  <si>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</si>
  <si>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</si>
  <si>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</si>
  <si>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</si>
  <si>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</si>
  <si>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</si>
  <si>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</si>
  <si>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</si>
  <si>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</si>
  <si>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</si>
  <si>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</si>
  <si>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</si>
  <si>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</si>
  <si>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</si>
  <si>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</si>
  <si>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</si>
  <si>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</si>
  <si>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</si>
  <si>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</si>
  <si>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</si>
  <si>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</si>
  <si>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</si>
  <si>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</si>
  <si>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</si>
  <si>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</si>
  <si>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</si>
  <si>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</si>
  <si>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</si>
  <si>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</si>
  <si>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</si>
  <si>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</si>
  <si>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</si>
  <si>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</si>
  <si>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</si>
  <si>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</si>
  <si>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</si>
  <si>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</si>
  <si>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</si>
  <si>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</si>
  <si>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</si>
  <si>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</si>
  <si>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</si>
  <si>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</si>
  <si>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</si>
  <si>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</si>
  <si>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</si>
  <si>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</si>
  <si>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</si>
  <si>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</si>
  <si>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</si>
  <si>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</si>
  <si>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</si>
  <si>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</si>
  <si>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</si>
  <si>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</si>
  <si>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</si>
  <si>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</si>
  <si>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</si>
  <si>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</si>
  <si>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</si>
  <si>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</si>
  <si>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</si>
  <si>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</si>
  <si>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</si>
  <si>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</si>
  <si>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</si>
  <si>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</si>
  <si>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</si>
  <si>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</si>
  <si>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</si>
  <si>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</si>
  <si>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</si>
  <si>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</si>
  <si>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</si>
  <si>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</si>
  <si>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</si>
  <si>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</si>
  <si>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</si>
  <si>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</si>
  <si>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</si>
  <si>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</si>
  <si>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</si>
  <si>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</si>
  <si>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</si>
  <si>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</si>
  <si>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</si>
  <si>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</si>
  <si>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</si>
  <si>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</si>
  <si>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</si>
  <si>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</si>
  <si>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</si>
  <si>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</si>
  <si>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</si>
  <si>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</si>
  <si>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</si>
  <si>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</si>
  <si>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</si>
  <si>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</si>
  <si>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</si>
  <si>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</si>
  <si>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</si>
  <si>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</si>
  <si>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</si>
  <si>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</si>
  <si>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</si>
  <si>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</si>
  <si>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</si>
  <si>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</si>
  <si>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</si>
  <si>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</si>
  <si>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</si>
  <si>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</si>
  <si>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</si>
  <si>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</si>
  <si>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</si>
  <si>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</si>
  <si>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</si>
  <si>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</si>
  <si>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</si>
  <si>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</si>
  <si>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</si>
  <si>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</si>
  <si>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</si>
  <si>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</si>
  <si>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</si>
  <si>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</si>
  <si>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</si>
  <si>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</si>
  <si>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</si>
  <si>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</si>
  <si>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</si>
  <si>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</si>
  <si>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</si>
  <si>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</si>
  <si>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</si>
  <si>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</si>
  <si>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</si>
  <si>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</si>
  <si>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</si>
  <si>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</si>
  <si>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</si>
  <si>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</si>
  <si>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</si>
  <si>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</si>
  <si>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</si>
  <si>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</si>
  <si>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</si>
  <si>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</si>
  <si>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</si>
  <si>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</si>
  <si>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</si>
  <si>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</si>
  <si>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</si>
  <si>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</si>
  <si>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</si>
  <si>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</si>
  <si>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</si>
  <si>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</si>
  <si>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</si>
  <si>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</si>
  <si>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</si>
  <si>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</si>
  <si>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</si>
  <si>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</si>
  <si>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</si>
  <si>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</si>
  <si>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</si>
  <si>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</si>
  <si>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</si>
  <si>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</si>
  <si>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</si>
  <si>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</si>
  <si>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</si>
  <si>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</si>
  <si>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</si>
  <si>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</si>
  <si>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</si>
  <si>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</si>
  <si>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</si>
  <si>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</si>
  <si>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</si>
  <si>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</si>
  <si>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</si>
  <si>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</si>
  <si>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</si>
  <si>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</si>
  <si>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</si>
  <si>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</si>
  <si>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</si>
  <si>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</si>
  <si>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</si>
  <si>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</si>
  <si>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</si>
  <si>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</si>
  <si>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</si>
  <si>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</si>
  <si>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</si>
  <si>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</si>
  <si>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</si>
  <si>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</si>
  <si>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</si>
  <si>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</si>
  <si>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</si>
  <si>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</si>
  <si>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</si>
  <si>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</si>
  <si>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</si>
  <si>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</si>
  <si>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</si>
  <si>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</si>
  <si>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</si>
  <si>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</si>
  <si>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</si>
  <si>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</si>
  <si>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</si>
  <si>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</si>
  <si>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</si>
  <si>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</si>
  <si>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</si>
  <si>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</si>
  <si>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</si>
  <si>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</si>
  <si>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</si>
  <si>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</si>
  <si>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</si>
  <si>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</si>
  <si>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</si>
  <si>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</si>
  <si>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</si>
  <si>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</si>
  <si>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</si>
  <si>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</si>
  <si>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</si>
  <si>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</si>
  <si>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</si>
  <si>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</si>
  <si>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</si>
  <si>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</si>
  <si>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</si>
  <si>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</si>
  <si>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</si>
  <si>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</si>
  <si>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</si>
  <si>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</si>
  <si>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</si>
  <si>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</si>
  <si>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</si>
  <si>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</si>
  <si>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</si>
  <si>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</si>
  <si>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</si>
  <si>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</si>
  <si>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</si>
  <si>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</si>
  <si>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</si>
  <si>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</si>
  <si>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</si>
  <si>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</si>
  <si>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</si>
  <si>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</si>
  <si>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</si>
  <si>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</si>
  <si>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</si>
  <si>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</si>
  <si>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</si>
  <si>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</si>
  <si>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</si>
  <si>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</si>
  <si>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</si>
  <si>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</si>
  <si>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</si>
  <si>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</si>
  <si>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</si>
  <si>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</si>
  <si>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</si>
  <si>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</si>
  <si>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</si>
  <si>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</si>
  <si>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</si>
  <si>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</si>
  <si>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</si>
  <si>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</si>
  <si>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</si>
  <si>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</si>
  <si>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</si>
  <si>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</si>
  <si>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</si>
  <si>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</si>
  <si>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</si>
  <si>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</si>
  <si>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</si>
  <si>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</si>
  <si>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</si>
  <si>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</si>
  <si>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</si>
  <si>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</si>
  <si>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</si>
  <si>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</si>
  <si>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</si>
  <si>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</si>
  <si>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</si>
  <si>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</si>
  <si>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</si>
  <si>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</si>
  <si>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</si>
  <si>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</si>
  <si>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</si>
  <si>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</si>
  <si>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</si>
  <si>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</si>
  <si>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</si>
  <si>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</si>
  <si>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</si>
  <si>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</si>
  <si>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</si>
  <si>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</si>
  <si>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</si>
  <si>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</si>
  <si>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</si>
  <si>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</si>
  <si>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</si>
  <si>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</si>
  <si>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</si>
  <si>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</si>
  <si>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</si>
  <si>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</si>
  <si>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</si>
  <si>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</si>
  <si>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</si>
  <si>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</si>
  <si>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</si>
  <si>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</si>
  <si>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</si>
  <si>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</si>
  <si>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</si>
  <si>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</si>
  <si>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</si>
  <si>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</si>
  <si>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</si>
  <si>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</si>
  <si>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</si>
  <si>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</si>
  <si>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</si>
  <si>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</si>
  <si>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</si>
  <si>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</si>
  <si>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</si>
  <si>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</si>
  <si>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</si>
  <si>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</si>
  <si>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</si>
  <si>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</si>
  <si>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</si>
  <si>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</si>
  <si>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</si>
  <si>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</si>
  <si>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</si>
  <si>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</si>
  <si>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</si>
  <si>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</si>
  <si>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</si>
  <si>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</si>
  <si>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</si>
  <si>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</si>
  <si>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</si>
  <si>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</si>
  <si>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</si>
  <si>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</si>
  <si>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</si>
  <si>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</si>
  <si>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</si>
  <si>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</si>
  <si>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</si>
  <si>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</si>
  <si>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</si>
  <si>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</si>
  <si>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</si>
  <si>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</si>
  <si>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</si>
  <si>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</si>
  <si>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</si>
  <si>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</si>
  <si>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</si>
  <si>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</si>
  <si>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</si>
  <si>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</si>
  <si>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</si>
  <si>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</si>
  <si>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</si>
  <si>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</si>
  <si>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</si>
  <si>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</si>
  <si>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</si>
  <si>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</si>
  <si>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</si>
  <si>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</si>
  <si>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</si>
  <si>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</si>
  <si>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</si>
  <si>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</si>
  <si>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</si>
  <si>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</si>
  <si>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</si>
  <si>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</si>
  <si>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</si>
  <si>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</si>
  <si>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</si>
  <si>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</si>
  <si>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</si>
  <si>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</si>
  <si>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</si>
  <si>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</si>
  <si>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</si>
  <si>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</si>
  <si>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</si>
  <si>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</si>
  <si>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</si>
  <si>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</si>
  <si>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</si>
  <si>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</si>
  <si>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</si>
  <si>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</si>
  <si>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</si>
  <si>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</si>
  <si>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</si>
  <si>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</si>
  <si>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</si>
  <si>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</si>
  <si>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</si>
  <si>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</si>
  <si>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</si>
  <si>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</si>
  <si>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</si>
  <si>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</si>
  <si>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</si>
  <si>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</si>
  <si>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</si>
  <si>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</si>
  <si>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</si>
  <si>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</si>
  <si>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</si>
  <si>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</si>
  <si>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</si>
  <si>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</si>
  <si>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</si>
  <si>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</si>
  <si>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</si>
  <si>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</si>
  <si>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</si>
  <si>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</si>
  <si>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</si>
  <si>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</si>
  <si>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</si>
  <si>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</si>
  <si>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</si>
  <si>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</si>
  <si>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</si>
  <si>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</si>
  <si>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</si>
  <si>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</si>
  <si>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</si>
  <si>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</si>
  <si>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</si>
  <si>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</si>
  <si>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</si>
  <si>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</si>
  <si>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</si>
  <si>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</si>
  <si>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</si>
  <si>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</si>
  <si>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</si>
  <si>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</si>
  <si>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</si>
  <si>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</si>
  <si>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</si>
  <si>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</si>
  <si>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</si>
  <si>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</si>
  <si>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</si>
  <si>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</si>
  <si>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</si>
  <si>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</si>
  <si>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</si>
  <si>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</si>
  <si>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</si>
  <si>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</si>
  <si>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</si>
  <si>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</si>
  <si>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</si>
  <si>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</si>
  <si>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</si>
  <si>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</si>
  <si>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</si>
  <si>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</si>
  <si>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</si>
  <si>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</si>
  <si>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</si>
  <si>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</si>
  <si>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</si>
  <si>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</si>
  <si>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</si>
  <si>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</si>
  <si>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</si>
  <si>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</si>
  <si>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</si>
  <si>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</si>
  <si>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</si>
  <si>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</si>
  <si>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</si>
  <si>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</si>
  <si>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</si>
  <si>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</si>
  <si>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</si>
  <si>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</si>
  <si>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</si>
  <si>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</si>
  <si>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</si>
  <si>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</si>
  <si>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</si>
  <si>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</si>
  <si>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</si>
  <si>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</si>
  <si>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</si>
  <si>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</si>
  <si>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</si>
  <si>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</si>
  <si>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</si>
  <si>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</si>
  <si>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</si>
  <si>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</si>
  <si>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</si>
  <si>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</si>
  <si>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</si>
  <si>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</si>
  <si>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</si>
  <si>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</si>
  <si>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</si>
  <si>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</si>
  <si>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</si>
  <si>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</si>
  <si>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</si>
  <si>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</si>
  <si>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</si>
  <si>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</si>
  <si>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</si>
  <si>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</si>
  <si>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</si>
  <si>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</si>
  <si>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</si>
  <si>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</si>
  <si>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</si>
  <si>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</si>
  <si>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</si>
  <si>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</si>
  <si>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</si>
  <si>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</si>
  <si>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</si>
  <si>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</si>
  <si>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</si>
  <si>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</si>
  <si>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</si>
  <si>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</si>
  <si>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</si>
  <si>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</si>
  <si>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</si>
  <si>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</si>
  <si>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</si>
  <si>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</si>
  <si>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</si>
  <si>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</si>
  <si>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</si>
  <si>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</si>
  <si>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</si>
  <si>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</si>
  <si>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</si>
  <si>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</si>
  <si>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</si>
  <si>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</si>
  <si>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</si>
  <si>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</si>
  <si>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</si>
  <si>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</si>
  <si>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</si>
  <si>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</si>
  <si>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</si>
  <si>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</si>
  <si>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</si>
  <si>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</si>
  <si>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</si>
  <si>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</si>
  <si>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</si>
  <si>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</si>
  <si>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</si>
  <si>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</si>
  <si>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</si>
  <si>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</si>
  <si>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</si>
  <si>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</si>
  <si>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</si>
  <si>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</si>
  <si>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</si>
  <si>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</si>
  <si>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</si>
  <si>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</si>
  <si>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</si>
  <si>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</si>
  <si>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</si>
  <si>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</si>
  <si>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</si>
  <si>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</si>
  <si>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</si>
  <si>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</si>
  <si>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</si>
  <si>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</si>
  <si>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</si>
  <si>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</si>
  <si>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</si>
  <si>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</si>
  <si>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</si>
  <si>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</si>
  <si>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</si>
  <si>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</si>
  <si>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</si>
  <si>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</si>
  <si>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</si>
  <si>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</si>
  <si>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</si>
  <si>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</si>
  <si>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</si>
  <si>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</si>
  <si>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</si>
  <si>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</si>
  <si>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</si>
  <si>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</si>
  <si>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</si>
  <si>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</si>
  <si>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</si>
  <si>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</si>
  <si>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</si>
  <si>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</si>
  <si>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</si>
  <si>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</si>
  <si>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</si>
  <si>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</si>
  <si>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</si>
  <si>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</si>
  <si>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</si>
  <si>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</si>
  <si>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</si>
  <si>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</si>
  <si>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</si>
  <si>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</si>
  <si>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</si>
  <si>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</si>
  <si>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</si>
  <si>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</si>
  <si>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</si>
  <si>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</si>
  <si>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</si>
  <si>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</si>
  <si>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</si>
  <si>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</si>
  <si>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</si>
  <si>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</si>
  <si>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</si>
  <si>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</si>
  <si>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</si>
  <si>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</si>
  <si>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</si>
  <si>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</si>
  <si>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</si>
  <si>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</si>
  <si>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</si>
  <si>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</si>
  <si>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</si>
  <si>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</si>
  <si>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</si>
  <si>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</si>
  <si>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</si>
  <si>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</si>
  <si>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</si>
  <si>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</si>
  <si>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</si>
  <si>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</si>
  <si>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</si>
  <si>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</si>
  <si>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</si>
  <si>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</si>
  <si>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</si>
  <si>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</si>
  <si>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</si>
  <si>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</si>
  <si>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</si>
  <si>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</si>
  <si>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</si>
  <si>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</si>
  <si>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</si>
  <si>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</si>
  <si>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</si>
  <si>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</si>
  <si>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</si>
  <si>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</si>
  <si>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</si>
  <si>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</si>
  <si>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</si>
  <si>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</si>
  <si>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</si>
  <si>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</si>
  <si>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</si>
  <si>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</si>
  <si>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</si>
  <si>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</si>
  <si>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</si>
  <si>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</si>
  <si>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</si>
  <si>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</si>
  <si>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</si>
  <si>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</si>
  <si>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</si>
  <si>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</si>
  <si>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</si>
  <si>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</si>
  <si>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</si>
  <si>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</si>
  <si>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</si>
  <si>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</si>
  <si>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</si>
  <si>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</si>
  <si>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</si>
  <si>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</si>
  <si>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</si>
  <si>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</si>
  <si>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</si>
  <si>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</si>
  <si>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</si>
  <si>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</si>
  <si>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</si>
  <si>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</si>
  <si>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</si>
  <si>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</si>
  <si>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</si>
  <si>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</si>
  <si>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</si>
  <si>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</si>
  <si>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</si>
  <si>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</si>
  <si>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</si>
  <si>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</si>
  <si>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</si>
  <si>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</si>
  <si>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</si>
  <si>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</si>
  <si>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</si>
  <si>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</si>
  <si>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</si>
  <si>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</si>
  <si>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</si>
  <si>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</si>
  <si>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</si>
  <si>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</si>
  <si>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</si>
  <si>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</si>
  <si>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</si>
  <si>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</si>
  <si>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</si>
  <si>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</si>
  <si>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</si>
  <si>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</si>
  <si>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</si>
  <si>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</si>
  <si>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</si>
  <si>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</si>
  <si>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</si>
  <si>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</si>
  <si>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</si>
  <si>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</si>
  <si>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</si>
  <si>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</si>
  <si>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</si>
  <si>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</si>
  <si>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</si>
  <si>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</si>
  <si>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</si>
  <si>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</si>
  <si>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</si>
  <si>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</si>
  <si>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</si>
  <si>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</si>
  <si>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</si>
  <si>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</si>
  <si>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</si>
  <si>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</si>
  <si>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</si>
  <si>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</si>
  <si>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</si>
  <si>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</si>
  <si>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</si>
  <si>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</si>
  <si>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</si>
  <si>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</si>
  <si>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</si>
  <si>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</si>
  <si>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</si>
  <si>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</si>
  <si>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</si>
  <si>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</si>
  <si>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</si>
  <si>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</si>
  <si>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</si>
  <si>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</si>
  <si>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</si>
  <si>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</si>
  <si>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</si>
  <si>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</si>
  <si>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</si>
  <si>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</si>
  <si>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</si>
  <si>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</si>
  <si>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</si>
  <si>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</si>
  <si>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</si>
  <si>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</si>
  <si>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</si>
  <si>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</si>
  <si>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</si>
  <si>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</si>
  <si>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</si>
  <si>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</si>
  <si>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</si>
  <si>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</si>
  <si>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</si>
  <si>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</si>
  <si>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</si>
  <si>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</si>
  <si>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</si>
  <si>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</si>
  <si>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</si>
  <si>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</si>
  <si>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</si>
  <si>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</si>
  <si>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</si>
  <si>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</si>
  <si>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</si>
  <si>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</si>
  <si>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</si>
  <si>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</si>
  <si>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</si>
  <si>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</si>
  <si>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</si>
  <si>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</si>
  <si>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</si>
  <si>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</si>
  <si>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</si>
  <si>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</si>
  <si>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</si>
  <si>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</si>
  <si>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</si>
  <si>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</si>
  <si>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</si>
  <si>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</si>
  <si>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</si>
  <si>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</si>
  <si>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</si>
  <si>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</si>
  <si>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</si>
  <si>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</si>
  <si>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</si>
  <si>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</si>
  <si>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</si>
  <si>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</si>
  <si>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</si>
  <si>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</si>
  <si>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</si>
  <si>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</si>
  <si>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</si>
  <si>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</si>
  <si>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</si>
  <si>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</si>
  <si>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</si>
  <si>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</si>
  <si>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</si>
  <si>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</si>
  <si>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</si>
  <si>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</si>
  <si>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</si>
  <si>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</si>
  <si>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</si>
  <si>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</si>
  <si>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</si>
  <si>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</si>
  <si>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</si>
  <si>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</si>
  <si>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</si>
  <si>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</si>
  <si>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</si>
  <si>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</si>
  <si>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</si>
  <si>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</si>
  <si>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</si>
  <si>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</si>
  <si>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</si>
  <si>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</si>
  <si>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</si>
  <si>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</si>
  <si>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</si>
  <si>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</si>
  <si>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</si>
  <si>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</si>
  <si>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</si>
  <si>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</si>
  <si>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</si>
  <si>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</si>
  <si>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</si>
  <si>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</si>
  <si>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</si>
  <si>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</si>
  <si>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</si>
  <si>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</si>
  <si>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</si>
  <si>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</si>
  <si>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</si>
  <si>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</si>
  <si>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</si>
  <si>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</si>
  <si>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</si>
  <si>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</si>
  <si>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</si>
  <si>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</si>
  <si>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</si>
  <si>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</si>
  <si>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</si>
  <si>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</si>
  <si>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</si>
  <si>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</si>
  <si>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</si>
  <si>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</si>
  <si>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</si>
  <si>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</si>
  <si>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</si>
  <si>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</si>
  <si>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</si>
  <si>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</si>
  <si>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</si>
  <si>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</si>
  <si>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</si>
  <si>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</si>
  <si>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</si>
  <si>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</si>
  <si>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</si>
  <si>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</si>
  <si>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</si>
  <si>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</si>
  <si>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</si>
  <si>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</si>
  <si>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</si>
  <si>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</si>
  <si>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</si>
  <si>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</si>
  <si>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</si>
  <si>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</si>
  <si>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</si>
  <si>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</si>
  <si>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</si>
  <si>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</si>
  <si>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</si>
  <si>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</si>
  <si>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</si>
  <si>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</si>
  <si>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</si>
  <si>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</si>
  <si>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</si>
  <si>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</si>
  <si>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</si>
  <si>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</si>
  <si>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</si>
  <si>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</si>
  <si>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</si>
  <si>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</si>
  <si>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</si>
  <si>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</si>
  <si>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</si>
  <si>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</si>
  <si>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</si>
  <si>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</si>
  <si>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</si>
  <si>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</si>
  <si>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</si>
  <si>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</si>
  <si>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</si>
  <si>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</si>
  <si>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</si>
  <si>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</si>
  <si>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</si>
  <si>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</si>
  <si>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</si>
  <si>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</si>
  <si>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</si>
  <si>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</si>
  <si>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</si>
  <si>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</si>
  <si>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</si>
  <si>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</si>
  <si>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</si>
  <si>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</si>
  <si>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</si>
  <si>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</si>
  <si>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</si>
  <si>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</si>
  <si>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</si>
  <si>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</si>
  <si>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</si>
  <si>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</si>
  <si>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</si>
  <si>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</si>
  <si>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</si>
  <si>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</si>
  <si>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</si>
  <si>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</si>
  <si>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</si>
  <si>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</si>
  <si>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</si>
  <si>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</si>
  <si>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</si>
  <si>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</si>
  <si>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</si>
  <si>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</si>
  <si>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</si>
  <si>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</si>
  <si>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</si>
  <si>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</si>
  <si>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</si>
  <si>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</si>
  <si>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</si>
  <si>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</si>
  <si>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</si>
  <si>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</si>
  <si>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</si>
  <si>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</si>
  <si>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</si>
  <si>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</si>
  <si>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</si>
  <si>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</si>
  <si>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</si>
  <si>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</si>
  <si>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</si>
  <si>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</si>
  <si>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</si>
  <si>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</si>
  <si>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</si>
  <si>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</si>
  <si>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</si>
  <si>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</si>
  <si>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</si>
  <si>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</si>
  <si>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</si>
  <si>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</si>
  <si>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</si>
  <si>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</si>
  <si>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</si>
  <si>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</si>
  <si>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</si>
  <si>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</si>
  <si>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</si>
  <si>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</si>
  <si>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</si>
  <si>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</si>
  <si>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</si>
  <si>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</si>
  <si>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</si>
  <si>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</si>
  <si>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</si>
  <si>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</si>
  <si>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</si>
  <si>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</si>
  <si>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</si>
  <si>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</si>
  <si>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</si>
  <si>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</si>
  <si>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</si>
  <si>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</si>
  <si>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</si>
  <si>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</si>
  <si>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</si>
  <si>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</si>
  <si>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</si>
  <si>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</si>
  <si>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</si>
  <si>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</si>
  <si>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</si>
  <si>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</si>
  <si>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</si>
  <si>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</si>
  <si>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</si>
  <si>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</si>
  <si>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</si>
  <si>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</si>
  <si>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</si>
  <si>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</si>
  <si>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</si>
  <si>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</si>
  <si>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</si>
  <si>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</si>
  <si>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</si>
  <si>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</si>
  <si>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</si>
  <si>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</si>
  <si>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</si>
  <si>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</si>
  <si>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</si>
  <si>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</si>
  <si>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</si>
  <si>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</si>
  <si>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</si>
  <si>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</si>
  <si>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</si>
  <si>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</si>
  <si>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</si>
  <si>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</si>
  <si>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</si>
  <si>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</si>
  <si>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</si>
  <si>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</si>
  <si>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</si>
  <si>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</si>
  <si>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</si>
  <si>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</si>
  <si>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</si>
  <si>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</si>
  <si>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</si>
  <si>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</si>
  <si>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</si>
  <si>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</si>
  <si>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</si>
  <si>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</si>
  <si>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</si>
  <si>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</si>
  <si>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</si>
  <si>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</si>
  <si>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</si>
  <si>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</si>
  <si>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</si>
  <si>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</si>
  <si>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</si>
  <si>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</si>
  <si>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</si>
  <si>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</si>
  <si>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</si>
  <si>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</si>
  <si>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</si>
  <si>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</si>
  <si>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</si>
  <si>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</si>
  <si>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</si>
  <si>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</si>
  <si>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</si>
  <si>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</si>
  <si>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</si>
  <si>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</si>
  <si>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</si>
  <si>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</si>
  <si>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</si>
  <si>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</si>
  <si>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</si>
  <si>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</si>
  <si>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</si>
  <si>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</si>
  <si>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</si>
  <si>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</si>
  <si>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</si>
  <si>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</si>
  <si>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</si>
  <si>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</si>
  <si>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</si>
  <si>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</si>
  <si>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</si>
  <si>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</si>
  <si>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</si>
  <si>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</si>
  <si>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</si>
  <si>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</si>
  <si>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</si>
  <si>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</si>
  <si>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</si>
  <si>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</si>
  <si>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</si>
  <si>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</si>
  <si>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</si>
  <si>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</si>
  <si>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</si>
  <si>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</si>
  <si>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</si>
  <si>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</si>
  <si>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</si>
  <si>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</si>
  <si>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</si>
  <si>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</si>
  <si>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</si>
  <si>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</si>
  <si>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</si>
  <si>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</si>
  <si>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</si>
  <si>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</si>
  <si>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</si>
  <si>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</si>
  <si>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</si>
  <si>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</si>
  <si>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</si>
  <si>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</si>
  <si>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</si>
  <si>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</si>
  <si>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</si>
  <si>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</si>
  <si>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</si>
  <si>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</si>
  <si>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</si>
  <si>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</si>
  <si>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</si>
  <si>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</si>
  <si>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</si>
  <si>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</si>
  <si>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</si>
  <si>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</si>
  <si>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</si>
  <si>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</si>
  <si>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</si>
  <si>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</si>
  <si>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</si>
  <si>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</si>
  <si>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</si>
  <si>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</si>
  <si>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</si>
  <si>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</si>
  <si>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</si>
  <si>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</si>
  <si>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</si>
  <si>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</si>
  <si>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</si>
  <si>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</si>
  <si>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</si>
  <si>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</si>
  <si>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</si>
  <si>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</si>
  <si>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</si>
  <si>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</si>
  <si>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</si>
  <si>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</si>
  <si>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</si>
  <si>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</si>
  <si>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</si>
  <si>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</si>
  <si>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</si>
  <si>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</si>
  <si>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</si>
  <si>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</si>
  <si>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</si>
  <si>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</si>
  <si>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</si>
  <si>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</si>
  <si>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</si>
  <si>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</si>
  <si>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</si>
  <si>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</si>
  <si>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</si>
  <si>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</si>
  <si>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</si>
  <si>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</si>
  <si>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</si>
  <si>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</si>
  <si>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</si>
  <si>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</si>
  <si>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</si>
  <si>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</si>
  <si>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</si>
  <si>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</si>
  <si>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</si>
  <si>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</si>
  <si>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</si>
  <si>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</si>
  <si>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</si>
  <si>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</si>
  <si>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</si>
  <si>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</si>
  <si>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</si>
  <si>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</si>
  <si>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</si>
  <si>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</si>
  <si>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</si>
  <si>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</si>
  <si>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</si>
  <si>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</si>
  <si>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</si>
  <si>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</si>
  <si>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</si>
  <si>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</si>
  <si>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</si>
  <si>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</si>
  <si>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</si>
  <si>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</si>
  <si>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</si>
  <si>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</si>
  <si>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</si>
  <si>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</si>
  <si>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</si>
  <si>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</si>
  <si>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</si>
  <si>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</si>
  <si>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</si>
  <si>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</si>
  <si>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</si>
  <si>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</si>
  <si>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</si>
  <si>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</si>
  <si>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</si>
  <si>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</si>
  <si>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</si>
  <si>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</si>
  <si>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</si>
  <si>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</si>
  <si>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</si>
  <si>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</si>
  <si>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</si>
  <si>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</si>
  <si>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</si>
  <si>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</si>
  <si>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</si>
  <si>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</si>
  <si>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</si>
  <si>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</si>
  <si>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</si>
  <si>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</si>
  <si>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</si>
  <si>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</si>
  <si>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</si>
  <si>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</si>
  <si>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</si>
  <si>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</si>
  <si>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</si>
  <si>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</si>
  <si>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</si>
  <si>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</si>
  <si>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</si>
  <si>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</si>
  <si>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</si>
  <si>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</si>
  <si>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</si>
  <si>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</si>
  <si>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</si>
  <si>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</si>
  <si>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</si>
  <si>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</si>
  <si>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</si>
  <si>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</si>
  <si>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</si>
  <si>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</si>
  <si>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</si>
  <si>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</si>
  <si>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</si>
  <si>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</si>
  <si>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</si>
  <si>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</si>
  <si>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</si>
  <si>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</si>
  <si>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</si>
  <si>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</si>
  <si>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</si>
  <si>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</si>
  <si>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</si>
  <si>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</si>
  <si>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</si>
  <si>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</si>
  <si>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</si>
  <si>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</si>
  <si>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</si>
  <si>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</si>
  <si>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</si>
  <si>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</si>
  <si>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</si>
  <si>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</si>
  <si>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</si>
  <si>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</si>
  <si>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</si>
  <si>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</si>
  <si>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</si>
  <si>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</si>
  <si>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</si>
  <si>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</si>
  <si>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</si>
  <si>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</si>
  <si>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</si>
  <si>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</si>
  <si>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</si>
  <si>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</si>
  <si>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</si>
  <si>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</si>
  <si>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</si>
  <si>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</si>
  <si>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</si>
  <si>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</si>
  <si>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</si>
  <si>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</si>
  <si>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</si>
  <si>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</si>
  <si>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</si>
  <si>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</si>
  <si>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</si>
  <si>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</si>
  <si>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</si>
  <si>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</si>
  <si>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</si>
  <si>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</si>
  <si>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</si>
  <si>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</si>
  <si>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</si>
  <si>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</si>
  <si>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</si>
  <si>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</si>
  <si>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</si>
  <si>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</si>
  <si>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</si>
  <si>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</si>
  <si>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</si>
  <si>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</si>
  <si>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</si>
  <si>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</si>
  <si>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</si>
  <si>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</si>
  <si>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</si>
  <si>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</si>
  <si>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</si>
  <si>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</si>
  <si>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</si>
  <si>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</si>
  <si>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</si>
  <si>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</si>
  <si>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</si>
  <si>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</si>
  <si>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</si>
  <si>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</si>
  <si>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</si>
  <si>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</si>
  <si>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</si>
  <si>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</si>
  <si>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</si>
  <si>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</si>
  <si>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</si>
  <si>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</si>
  <si>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</si>
  <si>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</si>
  <si>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</si>
  <si>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</si>
  <si>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</si>
  <si>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</si>
  <si>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</si>
  <si>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</si>
  <si>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</si>
  <si>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</si>
  <si>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</si>
  <si>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</si>
  <si>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</si>
  <si>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</si>
  <si>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</si>
  <si>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</si>
  <si>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</si>
  <si>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</si>
  <si>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</si>
  <si>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</si>
  <si>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</si>
  <si>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</si>
  <si>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</si>
  <si>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</si>
  <si>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</si>
  <si>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</si>
  <si>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</si>
  <si>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</si>
  <si>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</si>
  <si>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</si>
  <si>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</si>
  <si>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</si>
  <si>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</si>
  <si>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</si>
  <si>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</si>
  <si>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</si>
  <si>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</si>
  <si>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</si>
  <si>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</si>
  <si>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</si>
  <si>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</si>
  <si>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</si>
  <si>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</si>
  <si>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</si>
  <si>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</si>
  <si>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</si>
  <si>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</si>
  <si>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</si>
  <si>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</si>
  <si>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</si>
  <si>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</si>
  <si>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</si>
  <si>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</si>
  <si>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</si>
  <si>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</si>
  <si>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</si>
  <si>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</si>
  <si>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</si>
  <si>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</si>
  <si>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</si>
  <si>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</si>
  <si>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</si>
  <si>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</si>
  <si>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</si>
  <si>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</si>
  <si>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</si>
  <si>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</si>
  <si>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</si>
  <si>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</si>
  <si>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</si>
  <si>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</si>
  <si>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</si>
  <si>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</si>
  <si>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</si>
  <si>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</si>
  <si>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</si>
  <si>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</si>
  <si>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</si>
  <si>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</si>
  <si>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</si>
  <si>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</si>
  <si>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</si>
  <si>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</si>
  <si>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</si>
  <si>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</si>
  <si>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</si>
  <si>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</si>
  <si>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</si>
  <si>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</si>
  <si>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</si>
  <si>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</si>
  <si>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</si>
  <si>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</si>
  <si>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</si>
  <si>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</si>
  <si>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</si>
  <si>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</si>
  <si>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</si>
  <si>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</si>
  <si>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</si>
  <si>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</si>
  <si>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</si>
  <si>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</si>
  <si>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</si>
  <si>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</si>
  <si>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</si>
  <si>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</si>
  <si>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</si>
  <si>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</si>
  <si>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</si>
  <si>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</si>
  <si>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</si>
  <si>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</si>
  <si>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</si>
  <si>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</si>
  <si>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</si>
  <si>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</si>
  <si>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</si>
  <si>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</si>
  <si>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</si>
  <si>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</si>
  <si>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</si>
  <si>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</si>
  <si>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</si>
  <si>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</si>
  <si>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</si>
  <si>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</si>
  <si>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</si>
  <si>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</si>
  <si>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</si>
  <si>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</si>
  <si>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</si>
  <si>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</si>
  <si>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</si>
  <si>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</si>
  <si>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</si>
  <si>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</si>
  <si>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</si>
  <si>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</si>
  <si>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</si>
  <si>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</si>
  <si>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</si>
  <si>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</si>
  <si>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</si>
  <si>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</si>
  <si>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</si>
  <si>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</si>
  <si>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</si>
  <si>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</si>
  <si>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</si>
  <si>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</si>
  <si>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</si>
  <si>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</si>
  <si>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</si>
  <si>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</si>
  <si>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</si>
  <si>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</si>
  <si>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</si>
  <si>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</si>
  <si>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</si>
  <si>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</si>
  <si>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</si>
  <si>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</si>
  <si>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</si>
  <si>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</si>
  <si>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</si>
  <si>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</si>
  <si>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</si>
  <si>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</si>
  <si>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</si>
  <si>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</si>
  <si>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</si>
  <si>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</si>
  <si>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</si>
  <si>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</si>
  <si>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</si>
  <si>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</si>
  <si>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</si>
  <si>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</si>
  <si>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</si>
  <si>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</si>
  <si>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</si>
  <si>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</si>
  <si>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</si>
  <si>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</si>
  <si>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</si>
  <si>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</si>
  <si>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</si>
  <si>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</si>
  <si>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</si>
  <si>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</si>
  <si>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</si>
  <si>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</si>
  <si>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</si>
  <si>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</si>
  <si>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</si>
  <si>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</si>
  <si>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</si>
  <si>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</si>
  <si>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</si>
  <si>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</si>
  <si>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</si>
  <si>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</si>
  <si>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</si>
  <si>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</si>
  <si>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</si>
  <si>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</si>
  <si>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</si>
  <si>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</si>
  <si>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</si>
  <si>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</si>
  <si>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</si>
  <si>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</si>
  <si>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</si>
  <si>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</si>
  <si>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</si>
  <si>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</si>
  <si>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</si>
  <si>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</si>
  <si>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</si>
  <si>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</si>
  <si>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</si>
  <si>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</si>
  <si>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</si>
  <si>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</si>
  <si>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</si>
  <si>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</si>
  <si>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</si>
  <si>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</si>
  <si>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</si>
  <si>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</si>
  <si>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</si>
  <si>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</si>
  <si>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</si>
  <si>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</si>
  <si>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</si>
  <si>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</si>
  <si>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</si>
  <si>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</si>
  <si>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</si>
  <si>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</si>
  <si>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</si>
  <si>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</si>
  <si>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</si>
  <si>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</si>
  <si>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</si>
  <si>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</si>
  <si>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</si>
  <si>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</si>
  <si>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</si>
  <si>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</si>
  <si>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</si>
  <si>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</si>
  <si>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</si>
  <si>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</si>
  <si>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</si>
  <si>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</si>
  <si>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</si>
  <si>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</si>
  <si>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</si>
  <si>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</si>
  <si>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</si>
  <si>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</si>
  <si>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</si>
  <si>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</si>
  <si>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</si>
  <si>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</si>
  <si>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</si>
  <si>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</si>
  <si>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</si>
  <si>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</si>
  <si>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</si>
  <si>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</si>
  <si>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</si>
  <si>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</si>
  <si>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</si>
  <si>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</si>
  <si>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</si>
  <si>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</si>
  <si>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</si>
  <si>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</si>
  <si>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</si>
  <si>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</si>
  <si>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</si>
  <si>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</si>
  <si>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</si>
  <si>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</si>
  <si>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</si>
  <si>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</si>
  <si>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</si>
  <si>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</si>
  <si>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</si>
  <si>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</si>
  <si>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</si>
  <si>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</si>
  <si>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</si>
  <si>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</si>
  <si>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</si>
  <si>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</si>
  <si>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</si>
  <si>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</si>
  <si>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</si>
  <si>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</si>
  <si>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</si>
  <si>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</si>
  <si>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</si>
  <si>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</si>
  <si>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</si>
  <si>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</si>
  <si>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</si>
  <si>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</si>
  <si>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</si>
  <si>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</si>
  <si>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</si>
  <si>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</si>
  <si>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</si>
  <si>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</si>
  <si>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</si>
  <si>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</si>
  <si>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</si>
  <si>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</si>
  <si>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</si>
  <si>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</si>
  <si>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</si>
  <si>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</si>
  <si>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</si>
  <si>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</si>
  <si>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</si>
  <si>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</si>
  <si>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</si>
  <si>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</si>
  <si>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</si>
  <si>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</si>
  <si>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</si>
  <si>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</si>
  <si>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</si>
  <si>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</si>
  <si>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</si>
  <si>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</si>
  <si>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</si>
  <si>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</si>
  <si>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</si>
  <si>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</si>
  <si>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</si>
  <si>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</si>
  <si>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</si>
  <si>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</si>
  <si>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</si>
  <si>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</si>
  <si>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</si>
  <si>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</si>
  <si>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</si>
  <si>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</si>
  <si>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</si>
  <si>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</si>
  <si>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</si>
  <si>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</si>
  <si>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</si>
  <si>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</si>
  <si>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</si>
  <si>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</si>
  <si>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</si>
  <si>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</si>
  <si>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</si>
  <si>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</si>
  <si>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</si>
  <si>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</si>
  <si>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</si>
  <si>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</si>
  <si>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</si>
  <si>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</si>
  <si>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</si>
  <si>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</si>
  <si>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</si>
  <si>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</si>
  <si>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</si>
  <si>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</si>
  <si>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</si>
  <si>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</si>
  <si>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</si>
  <si>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</si>
  <si>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</si>
  <si>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</si>
  <si>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</si>
  <si>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</si>
  <si>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</si>
  <si>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</si>
  <si>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</si>
  <si>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</si>
  <si>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</si>
  <si>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</si>
  <si>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</si>
  <si>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</si>
  <si>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</si>
  <si>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</si>
  <si>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</si>
  <si>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</si>
  <si>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</si>
  <si>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</si>
  <si>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</si>
  <si>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</si>
  <si>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</si>
  <si>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</si>
  <si>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</si>
  <si>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</si>
  <si>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</si>
  <si>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</si>
  <si>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</si>
  <si>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</si>
  <si>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</si>
  <si>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</si>
  <si>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</si>
  <si>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</si>
  <si>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</si>
  <si>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</si>
  <si>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</si>
  <si>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</si>
  <si>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</si>
  <si>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</si>
  <si>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</si>
  <si>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</si>
  <si>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</si>
  <si>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</si>
  <si>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</si>
  <si>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</si>
  <si>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</si>
  <si>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</si>
  <si>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</si>
  <si>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</si>
  <si>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</si>
  <si>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</si>
  <si>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</si>
  <si>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</si>
  <si>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433327, Ульяновская область,  г. Ульяновск, Засвияжский район, с.Баратаевка</t>
  </si>
  <si>
    <t>+7(8422)317371(ф) 89023573409</t>
  </si>
  <si>
    <t>ogusp-tepl@mail.ru</t>
  </si>
  <si>
    <t>Долганова  Л.Е.</t>
  </si>
  <si>
    <t>и.о.генерального директора</t>
  </si>
  <si>
    <t>teplichnoe73.ru</t>
  </si>
  <si>
    <t>АКЦИОНЕРНОЕ ОБЩЕСТВО "ТЕПЛИЧНОЕ"</t>
  </si>
  <si>
    <t>АО "ТЕПЛИЧНОЕ"</t>
  </si>
  <si>
    <t>1127327001460</t>
  </si>
  <si>
    <t>Производство (подъём / добыча) воды :: Транспортировка воды :: Сбыт (распределение) воды</t>
  </si>
  <si>
    <t>ХВС.73.28033183.0002</t>
  </si>
  <si>
    <t>Андоськина Т.А.</t>
  </si>
  <si>
    <t>экономист по планированию</t>
  </si>
  <si>
    <t>31-73-74</t>
  </si>
  <si>
    <t>andoskina.ta@teplichnoe73.ru</t>
  </si>
  <si>
    <t>39-р</t>
  </si>
  <si>
    <t>915 вх</t>
  </si>
  <si>
    <t>ЭКСПЕРТНОЕ ЗАКЛЮЧЕНИЕ</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</si>
  <si>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</si>
  <si>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По результатам проведения экспертизы тарифов на питьевую воду для  АО "Тепличное", эксперты предлагают считать экономически обоснованными  тарифы на 2024-2028 годы (согласно таблице выше)</t>
  </si>
  <si>
    <t>Базовый уровень операционных расходов = 154,57 тыс.руб. Удельный расход электрической энергии =0,045 кВтч/куб.м.</t>
  </si>
  <si>
    <t>по экономической обоснованности тарифов на питьевую воду (питьевое водоснабжение)  для АО "Тепличное" на 2024-2028 годы</t>
  </si>
  <si>
    <t xml:space="preserve">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питьевого водоснабжения АО "Тепличное",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</si>
  <si>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АО Тепличное.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АО "Тепличное" с целью выявления всех возможных нарушений норм действующего законодательства.
5. Предприятие применяет упрощенную систему налогообложения.</t>
  </si>
  <si>
    <t>По результатам проведения экспертизы тарифов на питьевую воду для АО "Тепличное" , эксперты предлагают считать экономически обоснованными  тарифы на 2024-2028 годы в следующих размерах: (без НДС)                                                                         1. с 01.01.2024 по 30.06.2024 =   14,00 руб./куб.м
2. с 01.07.2024 по 31.12.2024 = 15,26 руб./куб.м
3. с 01.01.2025 по 30.06.2025 = 15,26  руб./куб.м
4. с 01.07.2025 по 31.12.2025 = 15,86  руб./куб.м
5. с 01.01.2026 по 30.06.2026 =  15,86 руб./куб.м
6. с 01.07.2026 по 31.12.2026 =  16,42 руб./куб.м
7. с 01.01.2027 по 30.06.2027 =  16,42 руб./куб.м
8. с 01.07.2027 по 31.12.2027= 17,06 руб./куб.м
9. с 01.01.2028 по 30.06.2028 =17,06 руб./куб.м
10. с 01.07.2028 по 31.12.2028 =  17,73 руб./куб.м</t>
  </si>
  <si>
    <t>По результатам проведения экспертизы тарифов на питьевую воду для АО "Тепличное" , эксперты предлагают считать экономически обоснованными  тарифы на 2024-2028 годы в следующих размерах: (с НДС)                                                                                                                               1. с 01.01.2024 по 30.06.2024 = 16,80 руб./куб.м
2. с 01.07.2024 по 31.12.2024 = 18,31 руб./куб.м
3. с 01.01.2025 по 30.06.2025 = 18,31  руб./куб.м
4. с 01.07.2025 по 31.12.2025 = 16,17 руб./куб.м
5. с 01.01.2026 по 30.06.2026 =  16,17  руб./куб.м
6. с 01.07.2026 по 31.12.2026 =  19,70  руб./куб.м
7. с 01.01.2027 по 30.06.2027 =  19,70 руб./куб.м
8. с 01.07.2027 по 31.12.2027=  20,47 руб./куб.м
9. с 01.01.2028 по 30.06.2028 = 20,47 руб./куб.м
10. с 01.07.2028 по 31.12.2028 =21,27 руб./куб.м</t>
  </si>
  <si>
    <t xml:space="preserve">Предприятие предложило на 2024 год сумму расходов по данной статье в размере 150,89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100 тыс. м3 на 2024 год, удельного расхода электроэнергии  – 0,045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6,45 руб./кВт. час на 2024 год, эксперты предлагают необходимым признать экономически обоснованной сумму затрат по данной статье в размере 29,04 тыс. руб.  </t>
  </si>
  <si>
    <t>персонал</t>
  </si>
  <si>
    <t>Ульяновская область / 2024 / АО "Тепличное" (ИНН:7327063643, КПП:732701001)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</si>
  <si>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</si>
  <si>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</si>
  <si>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</si>
  <si>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</si>
  <si>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</si>
  <si>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</si>
  <si>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</si>
  <si>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(нет)</t>
  </si>
  <si>
    <t>Первый год долгосрочного периода регулирования, предложенный организацией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</si>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</sst>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291">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12" fillId="0" borderId="0" xfId="97" applyFont="1" applyAlignment="1">
      <alignment horizontal="center" vertical="center"/>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49" fontId="87" fillId="0" borderId="0" xfId="97" applyNumberFormat="1" applyFont="1" applyBorder="1" applyAlignment="1">
      <alignment horizontal="center" vertical="center"/>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63" fillId="0" borderId="0" xfId="112" applyNumberFormat="1" applyFont="1" applyAlignment="1">
      <alignment horizontal="center" vertical="center" wrapText="1"/>
    </xf>
    <xf numFmtId="0" fontId="63" fillId="0" borderId="0" xfId="106" applyFont="1" applyAlignment="1">
      <alignment vertical="center"/>
    </xf>
    <xf numFmtId="0" fontId="9" fillId="11" borderId="7" xfId="98" applyNumberFormat="1" applyFont="1" applyFill="1" applyBorder="1" applyAlignment="1" applyProtection="1">
      <alignment horizontal="left" vertical="center" wrapText="1"/>
      <protection locked="0"/>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12" fillId="0" borderId="7" xfId="97" applyNumberFormat="1" applyFont="1" applyFill="1" applyBorder="1" applyAlignment="1" applyProtection="1">
      <alignment horizontal="left" vertical="center" wrapText="1" inden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9" fillId="0" borderId="30" xfId="31" applyNumberFormat="1" applyFill="1" applyBorder="1" applyAlignment="1" applyProtection="1">
      <alignment horizontal="left" vertical="center" wrapText="1" indent="1"/>
      <protection locked="0"/>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9" fontId="0"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102" applyFont="1" applyFill="1" applyBorder="1" applyAlignment="1">
      <alignment horizontal="center" vertical="center" wrapTex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9" fillId="0" borderId="33" xfId="97" applyFont="1" applyFill="1" applyBorder="1" applyAlignment="1">
      <alignment horizontal="center"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1" fillId="0" borderId="7" xfId="113" applyFont="1" applyFill="1" applyBorder="1"/>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1" fillId="0" borderId="7" xfId="114" applyFont="1" applyFill="1" applyBorder="1"/>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70" fillId="0" borderId="0" xfId="106" applyFont="1" applyFill="1" applyAlignment="1">
      <alignment vertical="center"/>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9"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0" fillId="0" borderId="43" xfId="106" applyNumberFormat="1" applyFont="1" applyFill="1" applyBorder="1" applyAlignment="1" applyProtection="1">
      <alignment horizontal="left" vertical="center" wrapText="1"/>
      <protection locked="0"/>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49" fontId="0"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7" zoomScale="59" zoomScaleNormal="100" zoomScaleSheetLayoutView="59" workbookViewId="0">
      <selection activeCell="AC19" sqref="AC19"/>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3" width="13.7109375" style="88" customWidth="1"/>
    <col min="24" max="28" width="13.7109375" style="88" hidden="1" customWidth="1"/>
    <col min="29" max="33" width="13.7109375" style="88" customWidth="1"/>
    <col min="34" max="38" width="13.7109375" style="88" hidden="1" customWidth="1"/>
    <col min="39" max="39" width="20.7109375" style="90" customWidth="1"/>
    <col min="40" max="16384" width="9.140625" style="88"/>
  </cols>
  <sheetData>
    <row r="1" spans="1:39" hidden="1">
      <c r="A1" s="891"/>
      <c r="B1" s="891"/>
      <c r="C1" s="891"/>
      <c r="D1" s="891"/>
      <c r="E1" s="891"/>
      <c r="F1" s="891"/>
      <c r="G1" s="891"/>
      <c r="H1" s="891"/>
      <c r="I1" s="891"/>
      <c r="J1" s="891"/>
      <c r="K1" s="891"/>
      <c r="L1" s="861"/>
      <c r="M1" s="861"/>
      <c r="N1" s="861"/>
      <c r="O1" s="891"/>
      <c r="P1" s="891"/>
      <c r="Q1" s="891"/>
      <c r="R1" s="891"/>
      <c r="S1" s="891">
        <v>2024</v>
      </c>
      <c r="T1" s="891">
        <v>2025</v>
      </c>
      <c r="U1" s="891">
        <v>2026</v>
      </c>
      <c r="V1" s="891">
        <v>2027</v>
      </c>
      <c r="W1" s="891">
        <v>2028</v>
      </c>
      <c r="X1" s="891">
        <v>2029</v>
      </c>
      <c r="Y1" s="891">
        <v>2030</v>
      </c>
      <c r="Z1" s="891">
        <v>2031</v>
      </c>
      <c r="AA1" s="891">
        <v>2032</v>
      </c>
      <c r="AB1" s="891">
        <v>2033</v>
      </c>
      <c r="AC1" s="891">
        <v>2024</v>
      </c>
      <c r="AD1" s="891">
        <v>2025</v>
      </c>
      <c r="AE1" s="891">
        <v>2026</v>
      </c>
      <c r="AF1" s="891">
        <v>2027</v>
      </c>
      <c r="AG1" s="891">
        <v>2028</v>
      </c>
      <c r="AH1" s="891">
        <v>2029</v>
      </c>
      <c r="AI1" s="891">
        <v>2030</v>
      </c>
      <c r="AJ1" s="891">
        <v>2031</v>
      </c>
      <c r="AK1" s="891">
        <v>2032</v>
      </c>
      <c r="AL1" s="891">
        <v>2033</v>
      </c>
      <c r="AM1" s="861"/>
    </row>
    <row r="2" spans="1:39" hidden="1">
      <c r="A2" s="891"/>
      <c r="B2" s="891"/>
      <c r="C2" s="891"/>
      <c r="D2" s="891"/>
      <c r="E2" s="891"/>
      <c r="F2" s="891"/>
      <c r="G2" s="891"/>
      <c r="H2" s="891"/>
      <c r="I2" s="891"/>
      <c r="J2" s="891"/>
      <c r="K2" s="891"/>
      <c r="L2" s="861"/>
      <c r="M2" s="861"/>
      <c r="N2" s="861"/>
      <c r="O2" s="891"/>
      <c r="P2" s="891"/>
      <c r="Q2" s="891"/>
      <c r="R2" s="891"/>
      <c r="S2" s="891" t="s">
        <v>286</v>
      </c>
      <c r="T2" s="891" t="s">
        <v>286</v>
      </c>
      <c r="U2" s="891" t="s">
        <v>286</v>
      </c>
      <c r="V2" s="891" t="s">
        <v>286</v>
      </c>
      <c r="W2" s="891" t="s">
        <v>286</v>
      </c>
      <c r="X2" s="891" t="s">
        <v>286</v>
      </c>
      <c r="Y2" s="891" t="s">
        <v>286</v>
      </c>
      <c r="Z2" s="891" t="s">
        <v>286</v>
      </c>
      <c r="AA2" s="891" t="s">
        <v>286</v>
      </c>
      <c r="AB2" s="891" t="s">
        <v>286</v>
      </c>
      <c r="AC2" s="891" t="s">
        <v>285</v>
      </c>
      <c r="AD2" s="891" t="s">
        <v>285</v>
      </c>
      <c r="AE2" s="891" t="s">
        <v>285</v>
      </c>
      <c r="AF2" s="891" t="s">
        <v>285</v>
      </c>
      <c r="AG2" s="891" t="s">
        <v>285</v>
      </c>
      <c r="AH2" s="891" t="s">
        <v>285</v>
      </c>
      <c r="AI2" s="891" t="s">
        <v>285</v>
      </c>
      <c r="AJ2" s="891" t="s">
        <v>285</v>
      </c>
      <c r="AK2" s="891" t="s">
        <v>285</v>
      </c>
      <c r="AL2" s="891" t="s">
        <v>285</v>
      </c>
      <c r="AM2" s="861"/>
    </row>
    <row r="3" spans="1:39" hidden="1">
      <c r="A3" s="891"/>
      <c r="B3" s="891"/>
      <c r="C3" s="891"/>
      <c r="D3" s="891"/>
      <c r="E3" s="891"/>
      <c r="F3" s="891"/>
      <c r="G3" s="891"/>
      <c r="H3" s="891"/>
      <c r="I3" s="891"/>
      <c r="J3" s="891"/>
      <c r="K3" s="891"/>
      <c r="L3" s="861"/>
      <c r="M3" s="861"/>
      <c r="N3" s="861"/>
      <c r="O3" s="891"/>
      <c r="P3" s="891"/>
      <c r="Q3" s="891"/>
      <c r="R3" s="891"/>
      <c r="S3" s="891" t="s">
        <v>2609</v>
      </c>
      <c r="T3" s="891" t="s">
        <v>2614</v>
      </c>
      <c r="U3" s="891" t="s">
        <v>2616</v>
      </c>
      <c r="V3" s="891" t="s">
        <v>2618</v>
      </c>
      <c r="W3" s="891" t="s">
        <v>2620</v>
      </c>
      <c r="X3" s="891" t="s">
        <v>2622</v>
      </c>
      <c r="Y3" s="891" t="s">
        <v>2624</v>
      </c>
      <c r="Z3" s="891" t="s">
        <v>2626</v>
      </c>
      <c r="AA3" s="891" t="s">
        <v>2628</v>
      </c>
      <c r="AB3" s="891" t="s">
        <v>2630</v>
      </c>
      <c r="AC3" s="891" t="s">
        <v>2610</v>
      </c>
      <c r="AD3" s="891" t="s">
        <v>2615</v>
      </c>
      <c r="AE3" s="891" t="s">
        <v>2617</v>
      </c>
      <c r="AF3" s="891" t="s">
        <v>2619</v>
      </c>
      <c r="AG3" s="891" t="s">
        <v>2621</v>
      </c>
      <c r="AH3" s="891" t="s">
        <v>2623</v>
      </c>
      <c r="AI3" s="891" t="s">
        <v>2625</v>
      </c>
      <c r="AJ3" s="891" t="s">
        <v>2627</v>
      </c>
      <c r="AK3" s="891" t="s">
        <v>2629</v>
      </c>
      <c r="AL3" s="891" t="s">
        <v>2631</v>
      </c>
      <c r="AM3" s="861"/>
    </row>
    <row r="4" spans="1:39" hidden="1">
      <c r="A4" s="891"/>
      <c r="B4" s="891"/>
      <c r="C4" s="891"/>
      <c r="D4" s="891"/>
      <c r="E4" s="891"/>
      <c r="F4" s="891"/>
      <c r="G4" s="891"/>
      <c r="H4" s="891"/>
      <c r="I4" s="891"/>
      <c r="J4" s="891"/>
      <c r="K4" s="891"/>
      <c r="L4" s="861"/>
      <c r="M4" s="861"/>
      <c r="N4" s="86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61"/>
    </row>
    <row r="5" spans="1:39" hidden="1">
      <c r="A5" s="891"/>
      <c r="B5" s="891"/>
      <c r="C5" s="891"/>
      <c r="D5" s="891"/>
      <c r="E5" s="891"/>
      <c r="F5" s="891"/>
      <c r="G5" s="891"/>
      <c r="H5" s="891"/>
      <c r="I5" s="891"/>
      <c r="J5" s="891"/>
      <c r="K5" s="891"/>
      <c r="L5" s="861"/>
      <c r="M5" s="861"/>
      <c r="N5" s="86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61"/>
    </row>
    <row r="6" spans="1:39" hidden="1">
      <c r="A6" s="891"/>
      <c r="B6" s="891"/>
      <c r="C6" s="891"/>
      <c r="D6" s="891"/>
      <c r="E6" s="891"/>
      <c r="F6" s="891"/>
      <c r="G6" s="891"/>
      <c r="H6" s="891"/>
      <c r="I6" s="891"/>
      <c r="J6" s="891"/>
      <c r="K6" s="891"/>
      <c r="L6" s="861"/>
      <c r="M6" s="861"/>
      <c r="N6" s="86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61"/>
    </row>
    <row r="7" spans="1:39" hidden="1">
      <c r="A7" s="891"/>
      <c r="B7" s="891"/>
      <c r="C7" s="891"/>
      <c r="D7" s="891"/>
      <c r="E7" s="891"/>
      <c r="F7" s="891"/>
      <c r="G7" s="891"/>
      <c r="H7" s="891"/>
      <c r="I7" s="891"/>
      <c r="J7" s="891"/>
      <c r="K7" s="891"/>
      <c r="L7" s="861"/>
      <c r="M7" s="861"/>
      <c r="N7" s="861"/>
      <c r="O7" s="891"/>
      <c r="P7" s="891"/>
      <c r="Q7" s="891"/>
      <c r="R7" s="891"/>
      <c r="S7" s="843" t="b">
        <v>1</v>
      </c>
      <c r="T7" s="843" t="b">
        <v>1</v>
      </c>
      <c r="U7" s="843" t="b">
        <v>1</v>
      </c>
      <c r="V7" s="843" t="b">
        <v>1</v>
      </c>
      <c r="W7" s="843" t="b">
        <v>1</v>
      </c>
      <c r="X7" s="843" t="b">
        <v>0</v>
      </c>
      <c r="Y7" s="843" t="b">
        <v>0</v>
      </c>
      <c r="Z7" s="843" t="b">
        <v>0</v>
      </c>
      <c r="AA7" s="843" t="b">
        <v>0</v>
      </c>
      <c r="AB7" s="843" t="b">
        <v>0</v>
      </c>
      <c r="AC7" s="843" t="b">
        <v>1</v>
      </c>
      <c r="AD7" s="843" t="b">
        <v>1</v>
      </c>
      <c r="AE7" s="843" t="b">
        <v>1</v>
      </c>
      <c r="AF7" s="843" t="b">
        <v>1</v>
      </c>
      <c r="AG7" s="843" t="b">
        <v>1</v>
      </c>
      <c r="AH7" s="843" t="b">
        <v>0</v>
      </c>
      <c r="AI7" s="843" t="b">
        <v>0</v>
      </c>
      <c r="AJ7" s="843" t="b">
        <v>0</v>
      </c>
      <c r="AK7" s="843" t="b">
        <v>0</v>
      </c>
      <c r="AL7" s="843" t="b">
        <v>0</v>
      </c>
      <c r="AM7" s="861"/>
    </row>
    <row r="8" spans="1:39" hidden="1">
      <c r="A8" s="891"/>
      <c r="B8" s="891"/>
      <c r="C8" s="891"/>
      <c r="D8" s="891"/>
      <c r="E8" s="891"/>
      <c r="F8" s="891"/>
      <c r="G8" s="891"/>
      <c r="H8" s="891"/>
      <c r="I8" s="891"/>
      <c r="J8" s="891"/>
      <c r="K8" s="891"/>
      <c r="L8" s="861"/>
      <c r="M8" s="861"/>
      <c r="N8" s="86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61"/>
    </row>
    <row r="9" spans="1:39" hidden="1">
      <c r="A9" s="891"/>
      <c r="B9" s="891"/>
      <c r="C9" s="891"/>
      <c r="D9" s="891"/>
      <c r="E9" s="891"/>
      <c r="F9" s="891"/>
      <c r="G9" s="891"/>
      <c r="H9" s="891"/>
      <c r="I9" s="891"/>
      <c r="J9" s="891"/>
      <c r="K9" s="891"/>
      <c r="L9" s="861"/>
      <c r="M9" s="861"/>
      <c r="N9" s="86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61"/>
    </row>
    <row r="10" spans="1:39" hidden="1">
      <c r="A10" s="891"/>
      <c r="B10" s="891"/>
      <c r="C10" s="891"/>
      <c r="D10" s="891"/>
      <c r="E10" s="891"/>
      <c r="F10" s="891"/>
      <c r="G10" s="891"/>
      <c r="H10" s="891"/>
      <c r="I10" s="891"/>
      <c r="J10" s="891"/>
      <c r="K10" s="891"/>
      <c r="L10" s="861"/>
      <c r="M10" s="861"/>
      <c r="N10" s="86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61"/>
    </row>
    <row r="11" spans="1:39" ht="15" hidden="1" customHeight="1">
      <c r="A11" s="891"/>
      <c r="B11" s="891"/>
      <c r="C11" s="891"/>
      <c r="D11" s="891"/>
      <c r="E11" s="891"/>
      <c r="F11" s="891"/>
      <c r="G11" s="891"/>
      <c r="H11" s="891"/>
      <c r="I11" s="891"/>
      <c r="J11" s="891"/>
      <c r="K11" s="891"/>
      <c r="L11" s="861"/>
      <c r="M11" s="849"/>
      <c r="N11" s="86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61"/>
    </row>
    <row r="12" spans="1:39" s="89" customFormat="1" ht="20.100000000000001" customHeight="1">
      <c r="A12" s="892"/>
      <c r="B12" s="892"/>
      <c r="C12" s="892"/>
      <c r="D12" s="892"/>
      <c r="E12" s="892"/>
      <c r="F12" s="892"/>
      <c r="G12" s="892"/>
      <c r="H12" s="892"/>
      <c r="I12" s="892"/>
      <c r="J12" s="892"/>
      <c r="K12" s="892"/>
      <c r="L12" s="476" t="s">
        <v>1272</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91"/>
      <c r="B13" s="891"/>
      <c r="C13" s="891"/>
      <c r="D13" s="891"/>
      <c r="E13" s="891"/>
      <c r="F13" s="891"/>
      <c r="G13" s="891"/>
      <c r="H13" s="891"/>
      <c r="I13" s="891"/>
      <c r="J13" s="891"/>
      <c r="K13" s="891"/>
      <c r="L13" s="861"/>
      <c r="M13" s="861"/>
      <c r="N13" s="861"/>
      <c r="O13" s="891"/>
      <c r="P13" s="891"/>
      <c r="Q13" s="891"/>
      <c r="R13" s="891"/>
      <c r="S13" s="891"/>
      <c r="T13" s="891"/>
      <c r="U13" s="891"/>
      <c r="V13" s="891"/>
      <c r="W13" s="891"/>
      <c r="X13" s="891"/>
      <c r="Y13" s="891"/>
      <c r="Z13" s="891"/>
      <c r="AA13" s="891"/>
      <c r="AB13" s="891"/>
      <c r="AC13" s="891"/>
      <c r="AD13" s="891"/>
      <c r="AE13" s="891"/>
      <c r="AF13" s="891"/>
      <c r="AG13" s="891"/>
      <c r="AH13" s="891"/>
      <c r="AI13" s="891"/>
      <c r="AJ13" s="891"/>
      <c r="AK13" s="891"/>
      <c r="AL13" s="891"/>
      <c r="AM13" s="861"/>
    </row>
    <row r="14" spans="1:39" s="89" customFormat="1" ht="15" customHeight="1">
      <c r="A14" s="892"/>
      <c r="B14" s="892"/>
      <c r="C14" s="892"/>
      <c r="D14" s="892"/>
      <c r="E14" s="892"/>
      <c r="F14" s="892"/>
      <c r="G14" s="892" t="b">
        <v>1</v>
      </c>
      <c r="H14" s="892"/>
      <c r="I14" s="892"/>
      <c r="J14" s="892"/>
      <c r="K14" s="892"/>
      <c r="L14" s="893" t="s">
        <v>1281</v>
      </c>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row>
    <row r="15" spans="1:39" s="90" customFormat="1" ht="15" customHeight="1">
      <c r="A15" s="861"/>
      <c r="B15" s="861"/>
      <c r="C15" s="861"/>
      <c r="D15" s="861"/>
      <c r="E15" s="861"/>
      <c r="F15" s="861"/>
      <c r="G15" s="892" t="b">
        <v>1</v>
      </c>
      <c r="H15" s="861"/>
      <c r="I15" s="861"/>
      <c r="J15" s="861"/>
      <c r="K15" s="861"/>
      <c r="L15" s="894" t="s">
        <v>16</v>
      </c>
      <c r="M15" s="895" t="s">
        <v>121</v>
      </c>
      <c r="N15" s="858" t="s">
        <v>143</v>
      </c>
      <c r="O15" s="896" t="s">
        <v>2601</v>
      </c>
      <c r="P15" s="896" t="s">
        <v>2601</v>
      </c>
      <c r="Q15" s="896" t="s">
        <v>2601</v>
      </c>
      <c r="R15" s="897" t="s">
        <v>2602</v>
      </c>
      <c r="S15" s="898" t="s">
        <v>2603</v>
      </c>
      <c r="T15" s="898" t="s">
        <v>2632</v>
      </c>
      <c r="U15" s="898" t="s">
        <v>2633</v>
      </c>
      <c r="V15" s="898" t="s">
        <v>2634</v>
      </c>
      <c r="W15" s="898" t="s">
        <v>2635</v>
      </c>
      <c r="X15" s="898" t="s">
        <v>2636</v>
      </c>
      <c r="Y15" s="898" t="s">
        <v>2637</v>
      </c>
      <c r="Z15" s="898" t="s">
        <v>2638</v>
      </c>
      <c r="AA15" s="898" t="s">
        <v>2639</v>
      </c>
      <c r="AB15" s="898" t="s">
        <v>2640</v>
      </c>
      <c r="AC15" s="898" t="s">
        <v>2603</v>
      </c>
      <c r="AD15" s="898" t="s">
        <v>2632</v>
      </c>
      <c r="AE15" s="898" t="s">
        <v>2633</v>
      </c>
      <c r="AF15" s="898" t="s">
        <v>2634</v>
      </c>
      <c r="AG15" s="898" t="s">
        <v>2635</v>
      </c>
      <c r="AH15" s="898" t="s">
        <v>2636</v>
      </c>
      <c r="AI15" s="898" t="s">
        <v>2637</v>
      </c>
      <c r="AJ15" s="898" t="s">
        <v>2638</v>
      </c>
      <c r="AK15" s="898" t="s">
        <v>2639</v>
      </c>
      <c r="AL15" s="898" t="s">
        <v>2640</v>
      </c>
      <c r="AM15" s="899" t="s">
        <v>322</v>
      </c>
    </row>
    <row r="16" spans="1:39" s="90" customFormat="1" ht="69.95" customHeight="1">
      <c r="A16" s="861"/>
      <c r="B16" s="861"/>
      <c r="C16" s="861"/>
      <c r="D16" s="861"/>
      <c r="E16" s="861"/>
      <c r="F16" s="861"/>
      <c r="G16" s="892" t="b">
        <v>1</v>
      </c>
      <c r="H16" s="861"/>
      <c r="I16" s="861"/>
      <c r="J16" s="861"/>
      <c r="K16" s="861"/>
      <c r="L16" s="894"/>
      <c r="M16" s="900"/>
      <c r="N16" s="858"/>
      <c r="O16" s="898" t="s">
        <v>285</v>
      </c>
      <c r="P16" s="898" t="s">
        <v>323</v>
      </c>
      <c r="Q16" s="898" t="s">
        <v>303</v>
      </c>
      <c r="R16" s="898" t="s">
        <v>285</v>
      </c>
      <c r="S16" s="901" t="s">
        <v>286</v>
      </c>
      <c r="T16" s="901" t="s">
        <v>286</v>
      </c>
      <c r="U16" s="901" t="s">
        <v>286</v>
      </c>
      <c r="V16" s="901" t="s">
        <v>286</v>
      </c>
      <c r="W16" s="901" t="s">
        <v>286</v>
      </c>
      <c r="X16" s="901" t="s">
        <v>286</v>
      </c>
      <c r="Y16" s="901" t="s">
        <v>286</v>
      </c>
      <c r="Z16" s="901" t="s">
        <v>286</v>
      </c>
      <c r="AA16" s="901" t="s">
        <v>286</v>
      </c>
      <c r="AB16" s="901" t="s">
        <v>286</v>
      </c>
      <c r="AC16" s="901" t="s">
        <v>285</v>
      </c>
      <c r="AD16" s="901" t="s">
        <v>285</v>
      </c>
      <c r="AE16" s="901" t="s">
        <v>285</v>
      </c>
      <c r="AF16" s="901" t="s">
        <v>285</v>
      </c>
      <c r="AG16" s="901" t="s">
        <v>285</v>
      </c>
      <c r="AH16" s="901" t="s">
        <v>285</v>
      </c>
      <c r="AI16" s="901" t="s">
        <v>285</v>
      </c>
      <c r="AJ16" s="901" t="s">
        <v>285</v>
      </c>
      <c r="AK16" s="901" t="s">
        <v>285</v>
      </c>
      <c r="AL16" s="901" t="s">
        <v>285</v>
      </c>
      <c r="AM16" s="899"/>
    </row>
    <row r="17" spans="1:39">
      <c r="A17" s="902" t="s">
        <v>18</v>
      </c>
      <c r="B17" s="891"/>
      <c r="C17" s="891"/>
      <c r="D17" s="891"/>
      <c r="E17" s="891"/>
      <c r="F17" s="891"/>
      <c r="G17" s="891"/>
      <c r="H17" s="891"/>
      <c r="I17" s="891"/>
      <c r="J17" s="891"/>
      <c r="K17" s="891"/>
      <c r="L17" s="903" t="s">
        <v>2599</v>
      </c>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row>
    <row r="18" spans="1:39">
      <c r="A18" s="902" t="s">
        <v>18</v>
      </c>
      <c r="B18" s="891"/>
      <c r="C18" s="891"/>
      <c r="D18" s="891"/>
      <c r="E18" s="891"/>
      <c r="F18" s="891"/>
      <c r="G18" s="891"/>
      <c r="H18" s="891"/>
      <c r="I18" s="891"/>
      <c r="J18" s="891"/>
      <c r="K18" s="891"/>
      <c r="L18" s="904" t="s">
        <v>18</v>
      </c>
      <c r="M18" s="905" t="s">
        <v>327</v>
      </c>
      <c r="N18" s="898"/>
      <c r="O18" s="906" t="s">
        <v>1025</v>
      </c>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8"/>
      <c r="AM18" s="909"/>
    </row>
    <row r="19" spans="1:39">
      <c r="A19" s="902" t="s">
        <v>18</v>
      </c>
      <c r="B19" s="891"/>
      <c r="C19" s="891"/>
      <c r="D19" s="891"/>
      <c r="E19" s="891"/>
      <c r="F19" s="891"/>
      <c r="G19" s="891"/>
      <c r="H19" s="891"/>
      <c r="I19" s="891"/>
      <c r="J19" s="891"/>
      <c r="K19" s="891"/>
      <c r="L19" s="904" t="s">
        <v>102</v>
      </c>
      <c r="M19" s="910" t="s">
        <v>324</v>
      </c>
      <c r="N19" s="898" t="s">
        <v>325</v>
      </c>
      <c r="O19" s="911">
        <v>240</v>
      </c>
      <c r="P19" s="911">
        <v>240</v>
      </c>
      <c r="Q19" s="911">
        <v>240</v>
      </c>
      <c r="R19" s="911">
        <v>240</v>
      </c>
      <c r="S19" s="911">
        <v>240</v>
      </c>
      <c r="T19" s="911">
        <v>240</v>
      </c>
      <c r="U19" s="911">
        <v>240</v>
      </c>
      <c r="V19" s="911">
        <v>240</v>
      </c>
      <c r="W19" s="911">
        <v>240</v>
      </c>
      <c r="X19" s="911">
        <v>240</v>
      </c>
      <c r="Y19" s="911">
        <v>240</v>
      </c>
      <c r="Z19" s="911">
        <v>240</v>
      </c>
      <c r="AA19" s="911">
        <v>240</v>
      </c>
      <c r="AB19" s="911">
        <v>240</v>
      </c>
      <c r="AC19" s="911">
        <v>240</v>
      </c>
      <c r="AD19" s="911">
        <v>240</v>
      </c>
      <c r="AE19" s="911">
        <v>240</v>
      </c>
      <c r="AF19" s="911">
        <v>240</v>
      </c>
      <c r="AG19" s="911">
        <v>240</v>
      </c>
      <c r="AH19" s="911"/>
      <c r="AI19" s="911"/>
      <c r="AJ19" s="911"/>
      <c r="AK19" s="911"/>
      <c r="AL19" s="911"/>
      <c r="AM19" s="909"/>
    </row>
    <row r="20" spans="1:39">
      <c r="A20" s="902" t="s">
        <v>18</v>
      </c>
      <c r="B20" s="891"/>
      <c r="C20" s="891"/>
      <c r="D20" s="891"/>
      <c r="E20" s="891"/>
      <c r="F20" s="891"/>
      <c r="G20" s="891"/>
      <c r="H20" s="891"/>
      <c r="I20" s="891"/>
      <c r="J20" s="891"/>
      <c r="K20" s="891"/>
      <c r="L20" s="904" t="s">
        <v>103</v>
      </c>
      <c r="M20" s="910" t="s">
        <v>326</v>
      </c>
      <c r="N20" s="898" t="s">
        <v>325</v>
      </c>
      <c r="O20" s="911">
        <v>240</v>
      </c>
      <c r="P20" s="911">
        <v>240</v>
      </c>
      <c r="Q20" s="911">
        <v>240</v>
      </c>
      <c r="R20" s="911">
        <v>240</v>
      </c>
      <c r="S20" s="911">
        <v>240</v>
      </c>
      <c r="T20" s="911">
        <v>240</v>
      </c>
      <c r="U20" s="911">
        <v>240</v>
      </c>
      <c r="V20" s="911">
        <v>240</v>
      </c>
      <c r="W20" s="911">
        <v>240</v>
      </c>
      <c r="X20" s="911">
        <v>240</v>
      </c>
      <c r="Y20" s="911">
        <v>240</v>
      </c>
      <c r="Z20" s="911">
        <v>240</v>
      </c>
      <c r="AA20" s="911">
        <v>240</v>
      </c>
      <c r="AB20" s="911">
        <v>240</v>
      </c>
      <c r="AC20" s="911">
        <v>240</v>
      </c>
      <c r="AD20" s="911">
        <v>240</v>
      </c>
      <c r="AE20" s="911">
        <v>240</v>
      </c>
      <c r="AF20" s="911">
        <v>240</v>
      </c>
      <c r="AG20" s="911">
        <v>240</v>
      </c>
      <c r="AH20" s="911"/>
      <c r="AI20" s="911"/>
      <c r="AJ20" s="911"/>
      <c r="AK20" s="911"/>
      <c r="AL20" s="911"/>
      <c r="AM20" s="909"/>
    </row>
    <row r="21" spans="1:39">
      <c r="A21" s="902" t="s">
        <v>18</v>
      </c>
      <c r="B21" s="891"/>
      <c r="C21" s="891"/>
      <c r="D21" s="891"/>
      <c r="E21" s="891"/>
      <c r="F21" s="891"/>
      <c r="G21" s="891"/>
      <c r="H21" s="891"/>
      <c r="I21" s="891"/>
      <c r="J21" s="891"/>
      <c r="K21" s="891"/>
      <c r="L21" s="904">
        <v>4</v>
      </c>
      <c r="M21" s="912" t="s">
        <v>1165</v>
      </c>
      <c r="N21" s="859" t="s">
        <v>328</v>
      </c>
      <c r="O21" s="913">
        <v>45</v>
      </c>
      <c r="P21" s="913">
        <v>45</v>
      </c>
      <c r="Q21" s="913">
        <v>45</v>
      </c>
      <c r="R21" s="913">
        <v>100</v>
      </c>
      <c r="S21" s="913">
        <v>100</v>
      </c>
      <c r="T21" s="913">
        <v>100</v>
      </c>
      <c r="U21" s="913">
        <v>100</v>
      </c>
      <c r="V21" s="913">
        <v>100</v>
      </c>
      <c r="W21" s="913">
        <v>100</v>
      </c>
      <c r="X21" s="913">
        <v>100</v>
      </c>
      <c r="Y21" s="913">
        <v>100</v>
      </c>
      <c r="Z21" s="913">
        <v>100</v>
      </c>
      <c r="AA21" s="913">
        <v>100</v>
      </c>
      <c r="AB21" s="913">
        <v>100</v>
      </c>
      <c r="AC21" s="913">
        <v>100</v>
      </c>
      <c r="AD21" s="913">
        <v>100</v>
      </c>
      <c r="AE21" s="913">
        <v>100</v>
      </c>
      <c r="AF21" s="913">
        <v>100</v>
      </c>
      <c r="AG21" s="913">
        <v>100</v>
      </c>
      <c r="AH21" s="913">
        <v>0</v>
      </c>
      <c r="AI21" s="913">
        <v>0</v>
      </c>
      <c r="AJ21" s="913">
        <v>0</v>
      </c>
      <c r="AK21" s="913">
        <v>0</v>
      </c>
      <c r="AL21" s="913">
        <v>0</v>
      </c>
      <c r="AM21" s="909"/>
    </row>
    <row r="22" spans="1:39">
      <c r="A22" s="902" t="s">
        <v>18</v>
      </c>
      <c r="B22" s="891"/>
      <c r="C22" s="891"/>
      <c r="D22" s="891"/>
      <c r="E22" s="891"/>
      <c r="F22" s="891"/>
      <c r="G22" s="891"/>
      <c r="H22" s="891"/>
      <c r="I22" s="891"/>
      <c r="J22" s="891"/>
      <c r="K22" s="891"/>
      <c r="L22" s="904" t="s">
        <v>148</v>
      </c>
      <c r="M22" s="882" t="s">
        <v>329</v>
      </c>
      <c r="N22" s="859" t="s">
        <v>328</v>
      </c>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8"/>
    </row>
    <row r="23" spans="1:39">
      <c r="A23" s="902" t="s">
        <v>18</v>
      </c>
      <c r="B23" s="891"/>
      <c r="C23" s="891"/>
      <c r="D23" s="891"/>
      <c r="E23" s="891"/>
      <c r="F23" s="891"/>
      <c r="G23" s="891"/>
      <c r="H23" s="891"/>
      <c r="I23" s="891"/>
      <c r="J23" s="891"/>
      <c r="K23" s="891"/>
      <c r="L23" s="904" t="s">
        <v>391</v>
      </c>
      <c r="M23" s="882" t="s">
        <v>330</v>
      </c>
      <c r="N23" s="859" t="s">
        <v>328</v>
      </c>
      <c r="O23" s="887">
        <v>45</v>
      </c>
      <c r="P23" s="887">
        <v>45</v>
      </c>
      <c r="Q23" s="887">
        <v>45</v>
      </c>
      <c r="R23" s="887">
        <v>100</v>
      </c>
      <c r="S23" s="887">
        <v>100</v>
      </c>
      <c r="T23" s="887">
        <v>100</v>
      </c>
      <c r="U23" s="887">
        <v>100</v>
      </c>
      <c r="V23" s="887">
        <v>100</v>
      </c>
      <c r="W23" s="887">
        <v>100</v>
      </c>
      <c r="X23" s="887">
        <v>100</v>
      </c>
      <c r="Y23" s="887">
        <v>100</v>
      </c>
      <c r="Z23" s="887">
        <v>100</v>
      </c>
      <c r="AA23" s="887">
        <v>100</v>
      </c>
      <c r="AB23" s="887">
        <v>100</v>
      </c>
      <c r="AC23" s="887">
        <v>100</v>
      </c>
      <c r="AD23" s="887">
        <v>100</v>
      </c>
      <c r="AE23" s="887">
        <v>100</v>
      </c>
      <c r="AF23" s="887">
        <v>100</v>
      </c>
      <c r="AG23" s="887">
        <v>100</v>
      </c>
      <c r="AH23" s="887"/>
      <c r="AI23" s="887"/>
      <c r="AJ23" s="887"/>
      <c r="AK23" s="887"/>
      <c r="AL23" s="887"/>
      <c r="AM23" s="888"/>
    </row>
    <row r="24" spans="1:39" ht="22.5">
      <c r="A24" s="902" t="s">
        <v>18</v>
      </c>
      <c r="B24" s="891"/>
      <c r="C24" s="891"/>
      <c r="D24" s="891"/>
      <c r="E24" s="891"/>
      <c r="F24" s="891"/>
      <c r="G24" s="891"/>
      <c r="H24" s="891"/>
      <c r="I24" s="891"/>
      <c r="J24" s="891"/>
      <c r="K24" s="891"/>
      <c r="L24" s="904" t="s">
        <v>392</v>
      </c>
      <c r="M24" s="912" t="s">
        <v>1161</v>
      </c>
      <c r="N24" s="859" t="s">
        <v>328</v>
      </c>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8"/>
    </row>
    <row r="25" spans="1:39">
      <c r="A25" s="902" t="s">
        <v>18</v>
      </c>
      <c r="B25" s="891"/>
      <c r="C25" s="891"/>
      <c r="D25" s="891"/>
      <c r="E25" s="891"/>
      <c r="F25" s="891"/>
      <c r="G25" s="891"/>
      <c r="H25" s="891"/>
      <c r="I25" s="891"/>
      <c r="J25" s="891"/>
      <c r="K25" s="891"/>
      <c r="L25" s="904" t="s">
        <v>120</v>
      </c>
      <c r="M25" s="912" t="s">
        <v>331</v>
      </c>
      <c r="N25" s="859" t="s">
        <v>328</v>
      </c>
      <c r="O25" s="913">
        <v>0</v>
      </c>
      <c r="P25" s="913">
        <v>0</v>
      </c>
      <c r="Q25" s="913">
        <v>0</v>
      </c>
      <c r="R25" s="913">
        <v>0</v>
      </c>
      <c r="S25" s="913">
        <v>0</v>
      </c>
      <c r="T25" s="913">
        <v>0</v>
      </c>
      <c r="U25" s="913">
        <v>0</v>
      </c>
      <c r="V25" s="913">
        <v>0</v>
      </c>
      <c r="W25" s="913">
        <v>0</v>
      </c>
      <c r="X25" s="913">
        <v>0</v>
      </c>
      <c r="Y25" s="913">
        <v>0</v>
      </c>
      <c r="Z25" s="913">
        <v>0</v>
      </c>
      <c r="AA25" s="913">
        <v>0</v>
      </c>
      <c r="AB25" s="913">
        <v>0</v>
      </c>
      <c r="AC25" s="913">
        <v>0</v>
      </c>
      <c r="AD25" s="913">
        <v>0</v>
      </c>
      <c r="AE25" s="913">
        <v>0</v>
      </c>
      <c r="AF25" s="913">
        <v>0</v>
      </c>
      <c r="AG25" s="913">
        <v>0</v>
      </c>
      <c r="AH25" s="913">
        <v>0</v>
      </c>
      <c r="AI25" s="913">
        <v>0</v>
      </c>
      <c r="AJ25" s="913">
        <v>0</v>
      </c>
      <c r="AK25" s="913">
        <v>0</v>
      </c>
      <c r="AL25" s="913">
        <v>0</v>
      </c>
      <c r="AM25" s="888"/>
    </row>
    <row r="26" spans="1:39">
      <c r="A26" s="902" t="s">
        <v>18</v>
      </c>
      <c r="B26" s="891"/>
      <c r="C26" s="891"/>
      <c r="D26" s="891"/>
      <c r="E26" s="891"/>
      <c r="F26" s="891"/>
      <c r="G26" s="891"/>
      <c r="H26" s="891"/>
      <c r="I26" s="891"/>
      <c r="J26" s="891"/>
      <c r="K26" s="891"/>
      <c r="L26" s="904" t="s">
        <v>122</v>
      </c>
      <c r="M26" s="882" t="s">
        <v>1120</v>
      </c>
      <c r="N26" s="859" t="s">
        <v>328</v>
      </c>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8"/>
    </row>
    <row r="27" spans="1:39">
      <c r="A27" s="902" t="s">
        <v>18</v>
      </c>
      <c r="B27" s="891"/>
      <c r="C27" s="891"/>
      <c r="D27" s="891"/>
      <c r="E27" s="891"/>
      <c r="F27" s="891"/>
      <c r="G27" s="891"/>
      <c r="H27" s="891"/>
      <c r="I27" s="891"/>
      <c r="J27" s="891"/>
      <c r="K27" s="891"/>
      <c r="L27" s="904" t="s">
        <v>123</v>
      </c>
      <c r="M27" s="882" t="s">
        <v>332</v>
      </c>
      <c r="N27" s="859" t="s">
        <v>328</v>
      </c>
      <c r="O27" s="887"/>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8"/>
    </row>
    <row r="28" spans="1:39">
      <c r="A28" s="902" t="s">
        <v>18</v>
      </c>
      <c r="B28" s="891"/>
      <c r="C28" s="891"/>
      <c r="D28" s="891"/>
      <c r="E28" s="891"/>
      <c r="F28" s="891"/>
      <c r="G28" s="891"/>
      <c r="H28" s="891"/>
      <c r="I28" s="891"/>
      <c r="J28" s="891"/>
      <c r="K28" s="891"/>
      <c r="L28" s="904" t="s">
        <v>124</v>
      </c>
      <c r="M28" s="905" t="s">
        <v>333</v>
      </c>
      <c r="N28" s="859" t="s">
        <v>328</v>
      </c>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888"/>
    </row>
    <row r="29" spans="1:39">
      <c r="A29" s="902" t="s">
        <v>18</v>
      </c>
      <c r="B29" s="891"/>
      <c r="C29" s="891"/>
      <c r="D29" s="891"/>
      <c r="E29" s="891"/>
      <c r="F29" s="891"/>
      <c r="G29" s="891"/>
      <c r="H29" s="891"/>
      <c r="I29" s="891"/>
      <c r="J29" s="891"/>
      <c r="K29" s="891"/>
      <c r="L29" s="904" t="s">
        <v>125</v>
      </c>
      <c r="M29" s="905" t="s">
        <v>334</v>
      </c>
      <c r="N29" s="859" t="s">
        <v>328</v>
      </c>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8"/>
    </row>
    <row r="30" spans="1:39">
      <c r="A30" s="902" t="s">
        <v>18</v>
      </c>
      <c r="B30" s="891"/>
      <c r="C30" s="891"/>
      <c r="D30" s="891"/>
      <c r="E30" s="891"/>
      <c r="F30" s="891"/>
      <c r="G30" s="891"/>
      <c r="H30" s="891"/>
      <c r="I30" s="891"/>
      <c r="J30" s="891"/>
      <c r="K30" s="891"/>
      <c r="L30" s="904" t="s">
        <v>126</v>
      </c>
      <c r="M30" s="912" t="s">
        <v>335</v>
      </c>
      <c r="N30" s="859" t="s">
        <v>328</v>
      </c>
      <c r="O30" s="913">
        <v>45</v>
      </c>
      <c r="P30" s="913">
        <v>45</v>
      </c>
      <c r="Q30" s="913">
        <v>45</v>
      </c>
      <c r="R30" s="913">
        <v>100</v>
      </c>
      <c r="S30" s="913">
        <v>100</v>
      </c>
      <c r="T30" s="913">
        <v>100</v>
      </c>
      <c r="U30" s="913">
        <v>100</v>
      </c>
      <c r="V30" s="913">
        <v>100</v>
      </c>
      <c r="W30" s="913">
        <v>100</v>
      </c>
      <c r="X30" s="913">
        <v>100</v>
      </c>
      <c r="Y30" s="913">
        <v>100</v>
      </c>
      <c r="Z30" s="913">
        <v>100</v>
      </c>
      <c r="AA30" s="913">
        <v>100</v>
      </c>
      <c r="AB30" s="913">
        <v>100</v>
      </c>
      <c r="AC30" s="913">
        <v>100</v>
      </c>
      <c r="AD30" s="913">
        <v>100</v>
      </c>
      <c r="AE30" s="913">
        <v>100</v>
      </c>
      <c r="AF30" s="913">
        <v>100</v>
      </c>
      <c r="AG30" s="913">
        <v>100</v>
      </c>
      <c r="AH30" s="913">
        <v>0</v>
      </c>
      <c r="AI30" s="913">
        <v>0</v>
      </c>
      <c r="AJ30" s="913">
        <v>0</v>
      </c>
      <c r="AK30" s="913">
        <v>0</v>
      </c>
      <c r="AL30" s="913">
        <v>0</v>
      </c>
      <c r="AM30" s="888"/>
    </row>
    <row r="31" spans="1:39" ht="22.5">
      <c r="A31" s="902" t="s">
        <v>18</v>
      </c>
      <c r="B31" s="891"/>
      <c r="C31" s="891"/>
      <c r="D31" s="891"/>
      <c r="E31" s="891"/>
      <c r="F31" s="891"/>
      <c r="G31" s="891"/>
      <c r="H31" s="891"/>
      <c r="I31" s="891"/>
      <c r="J31" s="891"/>
      <c r="K31" s="891"/>
      <c r="L31" s="904" t="s">
        <v>149</v>
      </c>
      <c r="M31" s="882" t="s">
        <v>336</v>
      </c>
      <c r="N31" s="859" t="s">
        <v>328</v>
      </c>
      <c r="O31" s="887">
        <v>45</v>
      </c>
      <c r="P31" s="887">
        <v>45</v>
      </c>
      <c r="Q31" s="887">
        <v>45</v>
      </c>
      <c r="R31" s="887">
        <v>100</v>
      </c>
      <c r="S31" s="887">
        <v>100</v>
      </c>
      <c r="T31" s="887">
        <v>100</v>
      </c>
      <c r="U31" s="887">
        <v>100</v>
      </c>
      <c r="V31" s="887">
        <v>100</v>
      </c>
      <c r="W31" s="887">
        <v>100</v>
      </c>
      <c r="X31" s="887">
        <v>100</v>
      </c>
      <c r="Y31" s="887">
        <v>100</v>
      </c>
      <c r="Z31" s="887">
        <v>100</v>
      </c>
      <c r="AA31" s="887">
        <v>100</v>
      </c>
      <c r="AB31" s="887">
        <v>100</v>
      </c>
      <c r="AC31" s="887">
        <v>100</v>
      </c>
      <c r="AD31" s="887">
        <v>100</v>
      </c>
      <c r="AE31" s="887">
        <v>100</v>
      </c>
      <c r="AF31" s="887">
        <v>100</v>
      </c>
      <c r="AG31" s="887">
        <v>100</v>
      </c>
      <c r="AH31" s="887"/>
      <c r="AI31" s="887"/>
      <c r="AJ31" s="887"/>
      <c r="AK31" s="887"/>
      <c r="AL31" s="887"/>
      <c r="AM31" s="888"/>
    </row>
    <row r="32" spans="1:39">
      <c r="A32" s="902" t="s">
        <v>18</v>
      </c>
      <c r="B32" s="891"/>
      <c r="C32" s="891"/>
      <c r="D32" s="891"/>
      <c r="E32" s="891"/>
      <c r="F32" s="891"/>
      <c r="G32" s="891"/>
      <c r="H32" s="891"/>
      <c r="I32" s="891"/>
      <c r="J32" s="891"/>
      <c r="K32" s="891"/>
      <c r="L32" s="904" t="s">
        <v>199</v>
      </c>
      <c r="M32" s="882" t="s">
        <v>337</v>
      </c>
      <c r="N32" s="859" t="s">
        <v>328</v>
      </c>
      <c r="O32" s="887"/>
      <c r="P32" s="887"/>
      <c r="Q32" s="887"/>
      <c r="R32" s="887"/>
      <c r="S32" s="887"/>
      <c r="T32" s="887"/>
      <c r="U32" s="887"/>
      <c r="V32" s="887"/>
      <c r="W32" s="887"/>
      <c r="X32" s="887"/>
      <c r="Y32" s="887"/>
      <c r="Z32" s="887"/>
      <c r="AA32" s="887"/>
      <c r="AB32" s="887"/>
      <c r="AC32" s="887"/>
      <c r="AD32" s="887"/>
      <c r="AE32" s="887"/>
      <c r="AF32" s="887"/>
      <c r="AG32" s="887"/>
      <c r="AH32" s="887"/>
      <c r="AI32" s="887"/>
      <c r="AJ32" s="887"/>
      <c r="AK32" s="887"/>
      <c r="AL32" s="887"/>
      <c r="AM32" s="888"/>
    </row>
    <row r="33" spans="1:39" ht="22.5">
      <c r="A33" s="902" t="s">
        <v>18</v>
      </c>
      <c r="B33" s="891"/>
      <c r="C33" s="891"/>
      <c r="D33" s="891"/>
      <c r="E33" s="891"/>
      <c r="F33" s="891"/>
      <c r="G33" s="891"/>
      <c r="H33" s="891"/>
      <c r="I33" s="891"/>
      <c r="J33" s="891"/>
      <c r="K33" s="891"/>
      <c r="L33" s="904" t="s">
        <v>408</v>
      </c>
      <c r="M33" s="882" t="s">
        <v>1162</v>
      </c>
      <c r="N33" s="859" t="s">
        <v>328</v>
      </c>
      <c r="O33" s="887"/>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8"/>
    </row>
    <row r="34" spans="1:39">
      <c r="A34" s="902" t="s">
        <v>18</v>
      </c>
      <c r="B34" s="891"/>
      <c r="C34" s="891"/>
      <c r="D34" s="891"/>
      <c r="E34" s="891"/>
      <c r="F34" s="891"/>
      <c r="G34" s="891"/>
      <c r="H34" s="891"/>
      <c r="I34" s="891"/>
      <c r="J34" s="891"/>
      <c r="K34" s="891"/>
      <c r="L34" s="904" t="s">
        <v>127</v>
      </c>
      <c r="M34" s="905" t="s">
        <v>1182</v>
      </c>
      <c r="N34" s="859" t="s">
        <v>328</v>
      </c>
      <c r="O34" s="887">
        <v>0</v>
      </c>
      <c r="P34" s="887">
        <v>0</v>
      </c>
      <c r="Q34" s="887">
        <v>0</v>
      </c>
      <c r="R34" s="887">
        <v>0</v>
      </c>
      <c r="S34" s="887">
        <v>0</v>
      </c>
      <c r="T34" s="887">
        <v>0</v>
      </c>
      <c r="U34" s="887">
        <v>0</v>
      </c>
      <c r="V34" s="887">
        <v>0</v>
      </c>
      <c r="W34" s="887">
        <v>0</v>
      </c>
      <c r="X34" s="887">
        <v>0</v>
      </c>
      <c r="Y34" s="887">
        <v>0</v>
      </c>
      <c r="Z34" s="887">
        <v>0</v>
      </c>
      <c r="AA34" s="887">
        <v>0</v>
      </c>
      <c r="AB34" s="887">
        <v>0</v>
      </c>
      <c r="AC34" s="887">
        <v>0</v>
      </c>
      <c r="AD34" s="887">
        <v>0</v>
      </c>
      <c r="AE34" s="887">
        <v>0</v>
      </c>
      <c r="AF34" s="887">
        <v>0</v>
      </c>
      <c r="AG34" s="887">
        <v>0</v>
      </c>
      <c r="AH34" s="887"/>
      <c r="AI34" s="887"/>
      <c r="AJ34" s="887"/>
      <c r="AK34" s="887"/>
      <c r="AL34" s="887"/>
      <c r="AM34" s="888"/>
    </row>
    <row r="35" spans="1:39">
      <c r="A35" s="902" t="s">
        <v>18</v>
      </c>
      <c r="B35" s="891"/>
      <c r="C35" s="891"/>
      <c r="D35" s="891"/>
      <c r="E35" s="891"/>
      <c r="F35" s="891"/>
      <c r="G35" s="891"/>
      <c r="H35" s="891"/>
      <c r="I35" s="891"/>
      <c r="J35" s="891"/>
      <c r="K35" s="891"/>
      <c r="L35" s="904" t="s">
        <v>1285</v>
      </c>
      <c r="M35" s="914" t="s">
        <v>339</v>
      </c>
      <c r="N35" s="915" t="s">
        <v>145</v>
      </c>
      <c r="O35" s="913">
        <v>0</v>
      </c>
      <c r="P35" s="913">
        <v>0</v>
      </c>
      <c r="Q35" s="913">
        <v>0</v>
      </c>
      <c r="R35" s="913">
        <v>0</v>
      </c>
      <c r="S35" s="913">
        <v>0</v>
      </c>
      <c r="T35" s="913">
        <v>0</v>
      </c>
      <c r="U35" s="913">
        <v>0</v>
      </c>
      <c r="V35" s="913">
        <v>0</v>
      </c>
      <c r="W35" s="913">
        <v>0</v>
      </c>
      <c r="X35" s="913">
        <v>0</v>
      </c>
      <c r="Y35" s="913">
        <v>0</v>
      </c>
      <c r="Z35" s="913">
        <v>0</v>
      </c>
      <c r="AA35" s="913">
        <v>0</v>
      </c>
      <c r="AB35" s="913">
        <v>0</v>
      </c>
      <c r="AC35" s="913">
        <v>0</v>
      </c>
      <c r="AD35" s="913">
        <v>0</v>
      </c>
      <c r="AE35" s="913">
        <v>0</v>
      </c>
      <c r="AF35" s="913">
        <v>0</v>
      </c>
      <c r="AG35" s="913">
        <v>0</v>
      </c>
      <c r="AH35" s="913">
        <v>0</v>
      </c>
      <c r="AI35" s="913">
        <v>0</v>
      </c>
      <c r="AJ35" s="913">
        <v>0</v>
      </c>
      <c r="AK35" s="913">
        <v>0</v>
      </c>
      <c r="AL35" s="913">
        <v>0</v>
      </c>
      <c r="AM35" s="888"/>
    </row>
    <row r="36" spans="1:39">
      <c r="A36" s="902" t="s">
        <v>18</v>
      </c>
      <c r="B36" s="891"/>
      <c r="C36" s="891"/>
      <c r="D36" s="891"/>
      <c r="E36" s="891"/>
      <c r="F36" s="891"/>
      <c r="G36" s="891"/>
      <c r="H36" s="891"/>
      <c r="I36" s="891"/>
      <c r="J36" s="891"/>
      <c r="K36" s="891"/>
      <c r="L36" s="904" t="s">
        <v>128</v>
      </c>
      <c r="M36" s="905" t="s">
        <v>340</v>
      </c>
      <c r="N36" s="859" t="s">
        <v>328</v>
      </c>
      <c r="O36" s="913">
        <v>45</v>
      </c>
      <c r="P36" s="913">
        <v>45</v>
      </c>
      <c r="Q36" s="913">
        <v>45</v>
      </c>
      <c r="R36" s="913">
        <v>100</v>
      </c>
      <c r="S36" s="913">
        <v>100</v>
      </c>
      <c r="T36" s="913">
        <v>100</v>
      </c>
      <c r="U36" s="913">
        <v>100</v>
      </c>
      <c r="V36" s="913">
        <v>100</v>
      </c>
      <c r="W36" s="913">
        <v>100</v>
      </c>
      <c r="X36" s="913">
        <v>100</v>
      </c>
      <c r="Y36" s="913">
        <v>100</v>
      </c>
      <c r="Z36" s="913">
        <v>100</v>
      </c>
      <c r="AA36" s="913">
        <v>100</v>
      </c>
      <c r="AB36" s="913">
        <v>100</v>
      </c>
      <c r="AC36" s="913">
        <v>100</v>
      </c>
      <c r="AD36" s="913">
        <v>100</v>
      </c>
      <c r="AE36" s="913">
        <v>100</v>
      </c>
      <c r="AF36" s="913">
        <v>100</v>
      </c>
      <c r="AG36" s="913">
        <v>100</v>
      </c>
      <c r="AH36" s="913">
        <v>0</v>
      </c>
      <c r="AI36" s="913">
        <v>0</v>
      </c>
      <c r="AJ36" s="913">
        <v>0</v>
      </c>
      <c r="AK36" s="913">
        <v>0</v>
      </c>
      <c r="AL36" s="913">
        <v>0</v>
      </c>
      <c r="AM36" s="888"/>
    </row>
    <row r="37" spans="1:39">
      <c r="A37" s="902" t="s">
        <v>18</v>
      </c>
      <c r="B37" s="891"/>
      <c r="C37" s="891"/>
      <c r="D37" s="891"/>
      <c r="E37" s="891"/>
      <c r="F37" s="891"/>
      <c r="G37" s="891"/>
      <c r="H37" s="891"/>
      <c r="I37" s="891"/>
      <c r="J37" s="891"/>
      <c r="K37" s="891"/>
      <c r="L37" s="904" t="s">
        <v>1231</v>
      </c>
      <c r="M37" s="882" t="s">
        <v>341</v>
      </c>
      <c r="N37" s="859" t="s">
        <v>328</v>
      </c>
      <c r="O37" s="913">
        <v>37</v>
      </c>
      <c r="P37" s="913">
        <v>37</v>
      </c>
      <c r="Q37" s="913">
        <v>37</v>
      </c>
      <c r="R37" s="913">
        <v>87</v>
      </c>
      <c r="S37" s="913">
        <v>87</v>
      </c>
      <c r="T37" s="913">
        <v>87</v>
      </c>
      <c r="U37" s="913">
        <v>87</v>
      </c>
      <c r="V37" s="913">
        <v>87</v>
      </c>
      <c r="W37" s="913">
        <v>87</v>
      </c>
      <c r="X37" s="913">
        <v>87</v>
      </c>
      <c r="Y37" s="913">
        <v>87</v>
      </c>
      <c r="Z37" s="913">
        <v>87</v>
      </c>
      <c r="AA37" s="913">
        <v>87</v>
      </c>
      <c r="AB37" s="913">
        <v>87</v>
      </c>
      <c r="AC37" s="913">
        <v>87</v>
      </c>
      <c r="AD37" s="913">
        <v>87</v>
      </c>
      <c r="AE37" s="913">
        <v>87</v>
      </c>
      <c r="AF37" s="913">
        <v>87</v>
      </c>
      <c r="AG37" s="913">
        <v>87</v>
      </c>
      <c r="AH37" s="913">
        <v>0</v>
      </c>
      <c r="AI37" s="913">
        <v>0</v>
      </c>
      <c r="AJ37" s="913">
        <v>0</v>
      </c>
      <c r="AK37" s="913">
        <v>0</v>
      </c>
      <c r="AL37" s="913">
        <v>0</v>
      </c>
      <c r="AM37" s="888"/>
    </row>
    <row r="38" spans="1:39">
      <c r="A38" s="902" t="s">
        <v>18</v>
      </c>
      <c r="B38" s="891"/>
      <c r="C38" s="891"/>
      <c r="D38" s="891"/>
      <c r="E38" s="891"/>
      <c r="F38" s="891"/>
      <c r="G38" s="891"/>
      <c r="H38" s="891"/>
      <c r="I38" s="891"/>
      <c r="J38" s="891"/>
      <c r="K38" s="891"/>
      <c r="L38" s="904" t="s">
        <v>1286</v>
      </c>
      <c r="M38" s="916" t="s">
        <v>342</v>
      </c>
      <c r="N38" s="859" t="s">
        <v>328</v>
      </c>
      <c r="O38" s="887">
        <v>37</v>
      </c>
      <c r="P38" s="887">
        <v>37</v>
      </c>
      <c r="Q38" s="887">
        <v>37</v>
      </c>
      <c r="R38" s="887">
        <v>87</v>
      </c>
      <c r="S38" s="887">
        <v>87</v>
      </c>
      <c r="T38" s="887">
        <v>87</v>
      </c>
      <c r="U38" s="887">
        <v>87</v>
      </c>
      <c r="V38" s="887">
        <v>87</v>
      </c>
      <c r="W38" s="887">
        <v>87</v>
      </c>
      <c r="X38" s="887">
        <v>87</v>
      </c>
      <c r="Y38" s="887">
        <v>87</v>
      </c>
      <c r="Z38" s="887">
        <v>87</v>
      </c>
      <c r="AA38" s="887">
        <v>87</v>
      </c>
      <c r="AB38" s="887">
        <v>87</v>
      </c>
      <c r="AC38" s="887">
        <v>87</v>
      </c>
      <c r="AD38" s="887">
        <v>87</v>
      </c>
      <c r="AE38" s="887">
        <v>87</v>
      </c>
      <c r="AF38" s="887">
        <v>87</v>
      </c>
      <c r="AG38" s="887">
        <v>87</v>
      </c>
      <c r="AH38" s="887"/>
      <c r="AI38" s="887"/>
      <c r="AJ38" s="887"/>
      <c r="AK38" s="887"/>
      <c r="AL38" s="887"/>
      <c r="AM38" s="888"/>
    </row>
    <row r="39" spans="1:39">
      <c r="A39" s="902" t="s">
        <v>18</v>
      </c>
      <c r="B39" s="891"/>
      <c r="C39" s="891"/>
      <c r="D39" s="891"/>
      <c r="E39" s="891"/>
      <c r="F39" s="891"/>
      <c r="G39" s="891"/>
      <c r="H39" s="891"/>
      <c r="I39" s="891"/>
      <c r="J39" s="891"/>
      <c r="K39" s="891"/>
      <c r="L39" s="904" t="s">
        <v>1287</v>
      </c>
      <c r="M39" s="916" t="s">
        <v>343</v>
      </c>
      <c r="N39" s="859" t="s">
        <v>328</v>
      </c>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88"/>
    </row>
    <row r="40" spans="1:39">
      <c r="A40" s="902" t="s">
        <v>18</v>
      </c>
      <c r="B40" s="891"/>
      <c r="C40" s="891"/>
      <c r="D40" s="891"/>
      <c r="E40" s="891"/>
      <c r="F40" s="891"/>
      <c r="G40" s="891"/>
      <c r="H40" s="891"/>
      <c r="I40" s="891"/>
      <c r="J40" s="891"/>
      <c r="K40" s="891"/>
      <c r="L40" s="904" t="s">
        <v>1288</v>
      </c>
      <c r="M40" s="916" t="s">
        <v>344</v>
      </c>
      <c r="N40" s="859" t="s">
        <v>328</v>
      </c>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887"/>
      <c r="AM40" s="888"/>
    </row>
    <row r="41" spans="1:39">
      <c r="A41" s="902" t="s">
        <v>18</v>
      </c>
      <c r="B41" s="891" t="s">
        <v>1159</v>
      </c>
      <c r="C41" s="891"/>
      <c r="D41" s="891"/>
      <c r="E41" s="891"/>
      <c r="F41" s="891"/>
      <c r="G41" s="891"/>
      <c r="H41" s="891"/>
      <c r="I41" s="891"/>
      <c r="J41" s="891"/>
      <c r="K41" s="891"/>
      <c r="L41" s="904" t="s">
        <v>1289</v>
      </c>
      <c r="M41" s="882" t="s">
        <v>345</v>
      </c>
      <c r="N41" s="859" t="s">
        <v>328</v>
      </c>
      <c r="O41" s="913">
        <v>8</v>
      </c>
      <c r="P41" s="913">
        <v>8</v>
      </c>
      <c r="Q41" s="913">
        <v>8</v>
      </c>
      <c r="R41" s="913">
        <v>13</v>
      </c>
      <c r="S41" s="913">
        <v>13</v>
      </c>
      <c r="T41" s="913">
        <v>13</v>
      </c>
      <c r="U41" s="913">
        <v>13</v>
      </c>
      <c r="V41" s="913">
        <v>13</v>
      </c>
      <c r="W41" s="913">
        <v>13</v>
      </c>
      <c r="X41" s="913">
        <v>13</v>
      </c>
      <c r="Y41" s="913">
        <v>13</v>
      </c>
      <c r="Z41" s="913">
        <v>13</v>
      </c>
      <c r="AA41" s="913">
        <v>13</v>
      </c>
      <c r="AB41" s="913">
        <v>13</v>
      </c>
      <c r="AC41" s="913">
        <v>13</v>
      </c>
      <c r="AD41" s="913">
        <v>13</v>
      </c>
      <c r="AE41" s="913">
        <v>13</v>
      </c>
      <c r="AF41" s="913">
        <v>13</v>
      </c>
      <c r="AG41" s="913">
        <v>13</v>
      </c>
      <c r="AH41" s="913">
        <v>0</v>
      </c>
      <c r="AI41" s="913">
        <v>0</v>
      </c>
      <c r="AJ41" s="913">
        <v>0</v>
      </c>
      <c r="AK41" s="913">
        <v>0</v>
      </c>
      <c r="AL41" s="913">
        <v>0</v>
      </c>
      <c r="AM41" s="888"/>
    </row>
    <row r="42" spans="1:39">
      <c r="A42" s="902" t="s">
        <v>18</v>
      </c>
      <c r="B42" s="891"/>
      <c r="C42" s="891"/>
      <c r="D42" s="891"/>
      <c r="E42" s="891"/>
      <c r="F42" s="891"/>
      <c r="G42" s="891"/>
      <c r="H42" s="891"/>
      <c r="I42" s="891"/>
      <c r="J42" s="891"/>
      <c r="K42" s="891"/>
      <c r="L42" s="904" t="s">
        <v>1290</v>
      </c>
      <c r="M42" s="916" t="s">
        <v>346</v>
      </c>
      <c r="N42" s="859" t="s">
        <v>328</v>
      </c>
      <c r="O42" s="887">
        <v>8</v>
      </c>
      <c r="P42" s="887">
        <v>8</v>
      </c>
      <c r="Q42" s="887">
        <v>8</v>
      </c>
      <c r="R42" s="887">
        <v>13</v>
      </c>
      <c r="S42" s="887">
        <v>13</v>
      </c>
      <c r="T42" s="887">
        <v>13</v>
      </c>
      <c r="U42" s="887">
        <v>13</v>
      </c>
      <c r="V42" s="887">
        <v>13</v>
      </c>
      <c r="W42" s="887">
        <v>13</v>
      </c>
      <c r="X42" s="887">
        <v>13</v>
      </c>
      <c r="Y42" s="887">
        <v>13</v>
      </c>
      <c r="Z42" s="887">
        <v>13</v>
      </c>
      <c r="AA42" s="887">
        <v>13</v>
      </c>
      <c r="AB42" s="887">
        <v>13</v>
      </c>
      <c r="AC42" s="887">
        <v>13</v>
      </c>
      <c r="AD42" s="887">
        <v>13</v>
      </c>
      <c r="AE42" s="887">
        <v>13</v>
      </c>
      <c r="AF42" s="887">
        <v>13</v>
      </c>
      <c r="AG42" s="887">
        <v>13</v>
      </c>
      <c r="AH42" s="887"/>
      <c r="AI42" s="887"/>
      <c r="AJ42" s="887"/>
      <c r="AK42" s="887"/>
      <c r="AL42" s="887"/>
      <c r="AM42" s="888"/>
    </row>
    <row r="43" spans="1:39">
      <c r="A43" s="902" t="s">
        <v>18</v>
      </c>
      <c r="B43" s="891"/>
      <c r="C43" s="891"/>
      <c r="D43" s="891"/>
      <c r="E43" s="891"/>
      <c r="F43" s="891"/>
      <c r="G43" s="891"/>
      <c r="H43" s="891"/>
      <c r="I43" s="891"/>
      <c r="J43" s="891"/>
      <c r="K43" s="891"/>
      <c r="L43" s="904" t="s">
        <v>1291</v>
      </c>
      <c r="M43" s="916" t="s">
        <v>347</v>
      </c>
      <c r="N43" s="859" t="s">
        <v>328</v>
      </c>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8"/>
    </row>
    <row r="44" spans="1:39">
      <c r="A44" s="902" t="s">
        <v>18</v>
      </c>
      <c r="B44" s="891" t="s">
        <v>1159</v>
      </c>
      <c r="C44" s="891"/>
      <c r="D44" s="891"/>
      <c r="E44" s="891"/>
      <c r="F44" s="891"/>
      <c r="G44" s="891"/>
      <c r="H44" s="891"/>
      <c r="I44" s="891"/>
      <c r="J44" s="891"/>
      <c r="K44" s="891"/>
      <c r="L44" s="904" t="s">
        <v>1292</v>
      </c>
      <c r="M44" s="882" t="s">
        <v>1183</v>
      </c>
      <c r="N44" s="859" t="s">
        <v>328</v>
      </c>
      <c r="O44" s="913">
        <v>0</v>
      </c>
      <c r="P44" s="913">
        <v>0</v>
      </c>
      <c r="Q44" s="913">
        <v>0</v>
      </c>
      <c r="R44" s="913">
        <v>0</v>
      </c>
      <c r="S44" s="913">
        <v>0</v>
      </c>
      <c r="T44" s="913">
        <v>0</v>
      </c>
      <c r="U44" s="913">
        <v>0</v>
      </c>
      <c r="V44" s="913">
        <v>0</v>
      </c>
      <c r="W44" s="913">
        <v>0</v>
      </c>
      <c r="X44" s="913">
        <v>0</v>
      </c>
      <c r="Y44" s="913">
        <v>0</v>
      </c>
      <c r="Z44" s="913">
        <v>0</v>
      </c>
      <c r="AA44" s="913">
        <v>0</v>
      </c>
      <c r="AB44" s="913">
        <v>0</v>
      </c>
      <c r="AC44" s="913">
        <v>0</v>
      </c>
      <c r="AD44" s="913">
        <v>0</v>
      </c>
      <c r="AE44" s="913">
        <v>0</v>
      </c>
      <c r="AF44" s="913">
        <v>0</v>
      </c>
      <c r="AG44" s="913">
        <v>0</v>
      </c>
      <c r="AH44" s="913">
        <v>0</v>
      </c>
      <c r="AI44" s="913">
        <v>0</v>
      </c>
      <c r="AJ44" s="913">
        <v>0</v>
      </c>
      <c r="AK44" s="913">
        <v>0</v>
      </c>
      <c r="AL44" s="913">
        <v>0</v>
      </c>
      <c r="AM44" s="888"/>
    </row>
    <row r="45" spans="1:39">
      <c r="A45" s="902" t="s">
        <v>18</v>
      </c>
      <c r="B45" s="891"/>
      <c r="C45" s="891"/>
      <c r="D45" s="891"/>
      <c r="E45" s="891"/>
      <c r="F45" s="891"/>
      <c r="G45" s="891"/>
      <c r="H45" s="891"/>
      <c r="I45" s="891"/>
      <c r="J45" s="891"/>
      <c r="K45" s="891"/>
      <c r="L45" s="904" t="s">
        <v>1293</v>
      </c>
      <c r="M45" s="916" t="s">
        <v>348</v>
      </c>
      <c r="N45" s="859" t="s">
        <v>328</v>
      </c>
      <c r="O45" s="913">
        <v>0</v>
      </c>
      <c r="P45" s="913">
        <v>0</v>
      </c>
      <c r="Q45" s="913">
        <v>0</v>
      </c>
      <c r="R45" s="913">
        <v>0</v>
      </c>
      <c r="S45" s="913">
        <v>0</v>
      </c>
      <c r="T45" s="913">
        <v>0</v>
      </c>
      <c r="U45" s="913">
        <v>0</v>
      </c>
      <c r="V45" s="913">
        <v>0</v>
      </c>
      <c r="W45" s="913">
        <v>0</v>
      </c>
      <c r="X45" s="913">
        <v>0</v>
      </c>
      <c r="Y45" s="913">
        <v>0</v>
      </c>
      <c r="Z45" s="913">
        <v>0</v>
      </c>
      <c r="AA45" s="913">
        <v>0</v>
      </c>
      <c r="AB45" s="913">
        <v>0</v>
      </c>
      <c r="AC45" s="913">
        <v>0</v>
      </c>
      <c r="AD45" s="913">
        <v>0</v>
      </c>
      <c r="AE45" s="913">
        <v>0</v>
      </c>
      <c r="AF45" s="913">
        <v>0</v>
      </c>
      <c r="AG45" s="913">
        <v>0</v>
      </c>
      <c r="AH45" s="913">
        <v>0</v>
      </c>
      <c r="AI45" s="913">
        <v>0</v>
      </c>
      <c r="AJ45" s="913">
        <v>0</v>
      </c>
      <c r="AK45" s="913">
        <v>0</v>
      </c>
      <c r="AL45" s="913">
        <v>0</v>
      </c>
      <c r="AM45" s="888"/>
    </row>
    <row r="46" spans="1:39">
      <c r="A46" s="902" t="s">
        <v>18</v>
      </c>
      <c r="B46" s="891"/>
      <c r="C46" s="891"/>
      <c r="D46" s="891"/>
      <c r="E46" s="891"/>
      <c r="F46" s="891"/>
      <c r="G46" s="891"/>
      <c r="H46" s="891"/>
      <c r="I46" s="891"/>
      <c r="J46" s="891"/>
      <c r="K46" s="891"/>
      <c r="L46" s="904" t="s">
        <v>1294</v>
      </c>
      <c r="M46" s="917" t="s">
        <v>346</v>
      </c>
      <c r="N46" s="859" t="s">
        <v>328</v>
      </c>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7"/>
      <c r="AM46" s="888"/>
    </row>
    <row r="47" spans="1:39">
      <c r="A47" s="902" t="s">
        <v>18</v>
      </c>
      <c r="B47" s="891"/>
      <c r="C47" s="891"/>
      <c r="D47" s="891"/>
      <c r="E47" s="891"/>
      <c r="F47" s="891"/>
      <c r="G47" s="891"/>
      <c r="H47" s="891"/>
      <c r="I47" s="891"/>
      <c r="J47" s="891"/>
      <c r="K47" s="891"/>
      <c r="L47" s="904" t="s">
        <v>1295</v>
      </c>
      <c r="M47" s="917" t="s">
        <v>347</v>
      </c>
      <c r="N47" s="859" t="s">
        <v>328</v>
      </c>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88"/>
    </row>
    <row r="48" spans="1:39">
      <c r="A48" s="902" t="s">
        <v>18</v>
      </c>
      <c r="B48" s="891" t="s">
        <v>1160</v>
      </c>
      <c r="C48" s="891"/>
      <c r="D48" s="891"/>
      <c r="E48" s="891"/>
      <c r="F48" s="891"/>
      <c r="G48" s="891"/>
      <c r="H48" s="891"/>
      <c r="I48" s="891"/>
      <c r="J48" s="891"/>
      <c r="K48" s="891"/>
      <c r="L48" s="904" t="s">
        <v>1296</v>
      </c>
      <c r="M48" s="916" t="s">
        <v>349</v>
      </c>
      <c r="N48" s="859" t="s">
        <v>328</v>
      </c>
      <c r="O48" s="913">
        <v>0</v>
      </c>
      <c r="P48" s="913">
        <v>0</v>
      </c>
      <c r="Q48" s="913">
        <v>0</v>
      </c>
      <c r="R48" s="913">
        <v>0</v>
      </c>
      <c r="S48" s="913">
        <v>0</v>
      </c>
      <c r="T48" s="913">
        <v>0</v>
      </c>
      <c r="U48" s="913">
        <v>0</v>
      </c>
      <c r="V48" s="913">
        <v>0</v>
      </c>
      <c r="W48" s="913">
        <v>0</v>
      </c>
      <c r="X48" s="913">
        <v>0</v>
      </c>
      <c r="Y48" s="913">
        <v>0</v>
      </c>
      <c r="Z48" s="913">
        <v>0</v>
      </c>
      <c r="AA48" s="913">
        <v>0</v>
      </c>
      <c r="AB48" s="913">
        <v>0</v>
      </c>
      <c r="AC48" s="913">
        <v>0</v>
      </c>
      <c r="AD48" s="913">
        <v>0</v>
      </c>
      <c r="AE48" s="913">
        <v>0</v>
      </c>
      <c r="AF48" s="913">
        <v>0</v>
      </c>
      <c r="AG48" s="913">
        <v>0</v>
      </c>
      <c r="AH48" s="913">
        <v>0</v>
      </c>
      <c r="AI48" s="913">
        <v>0</v>
      </c>
      <c r="AJ48" s="913">
        <v>0</v>
      </c>
      <c r="AK48" s="913">
        <v>0</v>
      </c>
      <c r="AL48" s="913">
        <v>0</v>
      </c>
      <c r="AM48" s="888"/>
    </row>
    <row r="49" spans="1:39">
      <c r="A49" s="902" t="s">
        <v>18</v>
      </c>
      <c r="B49" s="891"/>
      <c r="C49" s="891"/>
      <c r="D49" s="891"/>
      <c r="E49" s="891"/>
      <c r="F49" s="891"/>
      <c r="G49" s="891"/>
      <c r="H49" s="891"/>
      <c r="I49" s="891"/>
      <c r="J49" s="891"/>
      <c r="K49" s="891"/>
      <c r="L49" s="904" t="s">
        <v>1297</v>
      </c>
      <c r="M49" s="917" t="s">
        <v>346</v>
      </c>
      <c r="N49" s="859" t="s">
        <v>328</v>
      </c>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8"/>
    </row>
    <row r="50" spans="1:39">
      <c r="A50" s="902" t="s">
        <v>18</v>
      </c>
      <c r="B50" s="891"/>
      <c r="C50" s="891"/>
      <c r="D50" s="891"/>
      <c r="E50" s="891"/>
      <c r="F50" s="891"/>
      <c r="G50" s="891"/>
      <c r="H50" s="891"/>
      <c r="I50" s="891"/>
      <c r="J50" s="891"/>
      <c r="K50" s="891"/>
      <c r="L50" s="904" t="s">
        <v>1298</v>
      </c>
      <c r="M50" s="917" t="s">
        <v>347</v>
      </c>
      <c r="N50" s="859" t="s">
        <v>328</v>
      </c>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8"/>
    </row>
    <row r="51" spans="1:39">
      <c r="A51" s="902" t="s">
        <v>18</v>
      </c>
      <c r="B51" s="891"/>
      <c r="C51" s="891"/>
      <c r="D51" s="891"/>
      <c r="E51" s="891"/>
      <c r="F51" s="891"/>
      <c r="G51" s="891"/>
      <c r="H51" s="891"/>
      <c r="I51" s="891"/>
      <c r="J51" s="891"/>
      <c r="K51" s="891"/>
      <c r="L51" s="904" t="s">
        <v>1299</v>
      </c>
      <c r="M51" s="916" t="s">
        <v>350</v>
      </c>
      <c r="N51" s="859" t="s">
        <v>328</v>
      </c>
      <c r="O51" s="913">
        <v>0</v>
      </c>
      <c r="P51" s="913">
        <v>0</v>
      </c>
      <c r="Q51" s="913">
        <v>0</v>
      </c>
      <c r="R51" s="913">
        <v>0</v>
      </c>
      <c r="S51" s="913">
        <v>0</v>
      </c>
      <c r="T51" s="913">
        <v>0</v>
      </c>
      <c r="U51" s="913">
        <v>0</v>
      </c>
      <c r="V51" s="913">
        <v>0</v>
      </c>
      <c r="W51" s="913">
        <v>0</v>
      </c>
      <c r="X51" s="913">
        <v>0</v>
      </c>
      <c r="Y51" s="913">
        <v>0</v>
      </c>
      <c r="Z51" s="913">
        <v>0</v>
      </c>
      <c r="AA51" s="913">
        <v>0</v>
      </c>
      <c r="AB51" s="913">
        <v>0</v>
      </c>
      <c r="AC51" s="913">
        <v>0</v>
      </c>
      <c r="AD51" s="913">
        <v>0</v>
      </c>
      <c r="AE51" s="913">
        <v>0</v>
      </c>
      <c r="AF51" s="913">
        <v>0</v>
      </c>
      <c r="AG51" s="913">
        <v>0</v>
      </c>
      <c r="AH51" s="913">
        <v>0</v>
      </c>
      <c r="AI51" s="913">
        <v>0</v>
      </c>
      <c r="AJ51" s="913">
        <v>0</v>
      </c>
      <c r="AK51" s="913">
        <v>0</v>
      </c>
      <c r="AL51" s="913">
        <v>0</v>
      </c>
      <c r="AM51" s="888"/>
    </row>
    <row r="52" spans="1:39">
      <c r="A52" s="902" t="s">
        <v>18</v>
      </c>
      <c r="B52" s="891"/>
      <c r="C52" s="891"/>
      <c r="D52" s="891"/>
      <c r="E52" s="891"/>
      <c r="F52" s="891"/>
      <c r="G52" s="891"/>
      <c r="H52" s="891"/>
      <c r="I52" s="891"/>
      <c r="J52" s="891"/>
      <c r="K52" s="891"/>
      <c r="L52" s="904" t="s">
        <v>1300</v>
      </c>
      <c r="M52" s="917" t="s">
        <v>346</v>
      </c>
      <c r="N52" s="859" t="s">
        <v>328</v>
      </c>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88"/>
    </row>
    <row r="53" spans="1:39">
      <c r="A53" s="902" t="s">
        <v>18</v>
      </c>
      <c r="B53" s="891"/>
      <c r="C53" s="891"/>
      <c r="D53" s="891"/>
      <c r="E53" s="891"/>
      <c r="F53" s="891"/>
      <c r="G53" s="891"/>
      <c r="H53" s="891"/>
      <c r="I53" s="891"/>
      <c r="J53" s="891"/>
      <c r="K53" s="891"/>
      <c r="L53" s="904" t="s">
        <v>1301</v>
      </c>
      <c r="M53" s="917" t="s">
        <v>347</v>
      </c>
      <c r="N53" s="859" t="s">
        <v>328</v>
      </c>
      <c r="O53" s="887"/>
      <c r="P53" s="887"/>
      <c r="Q53" s="887"/>
      <c r="R53" s="887"/>
      <c r="S53" s="887"/>
      <c r="T53" s="887"/>
      <c r="U53" s="887"/>
      <c r="V53" s="887"/>
      <c r="W53" s="887"/>
      <c r="X53" s="887"/>
      <c r="Y53" s="887"/>
      <c r="Z53" s="887"/>
      <c r="AA53" s="887"/>
      <c r="AB53" s="887"/>
      <c r="AC53" s="887"/>
      <c r="AD53" s="887"/>
      <c r="AE53" s="887"/>
      <c r="AF53" s="887"/>
      <c r="AG53" s="887"/>
      <c r="AH53" s="887"/>
      <c r="AI53" s="887"/>
      <c r="AJ53" s="887"/>
      <c r="AK53" s="887"/>
      <c r="AL53" s="887"/>
      <c r="AM53" s="909"/>
    </row>
    <row r="54" spans="1:39" ht="22.5">
      <c r="A54" s="902" t="s">
        <v>18</v>
      </c>
      <c r="B54" s="891"/>
      <c r="C54" s="891"/>
      <c r="D54" s="891"/>
      <c r="E54" s="891"/>
      <c r="F54" s="891"/>
      <c r="G54" s="891"/>
      <c r="H54" s="891"/>
      <c r="I54" s="891"/>
      <c r="J54" s="891"/>
      <c r="K54" s="891"/>
      <c r="L54" s="904" t="s">
        <v>1302</v>
      </c>
      <c r="M54" s="918" t="s">
        <v>1146</v>
      </c>
      <c r="N54" s="859" t="s">
        <v>328</v>
      </c>
      <c r="O54" s="911"/>
      <c r="P54" s="911"/>
      <c r="Q54" s="911"/>
      <c r="R54" s="911"/>
      <c r="S54" s="911"/>
      <c r="T54" s="911"/>
      <c r="U54" s="911"/>
      <c r="V54" s="911"/>
      <c r="W54" s="911"/>
      <c r="X54" s="911"/>
      <c r="Y54" s="911"/>
      <c r="Z54" s="911"/>
      <c r="AA54" s="911"/>
      <c r="AB54" s="911"/>
      <c r="AC54" s="911"/>
      <c r="AD54" s="911"/>
      <c r="AE54" s="911"/>
      <c r="AF54" s="911"/>
      <c r="AG54" s="911"/>
      <c r="AH54" s="911"/>
      <c r="AI54" s="911"/>
      <c r="AJ54" s="911"/>
      <c r="AK54" s="911"/>
      <c r="AL54" s="911"/>
      <c r="AM54" s="909"/>
    </row>
    <row r="55" spans="1:39" s="90" customFormat="1">
      <c r="A55" s="861"/>
      <c r="B55" s="861"/>
      <c r="C55" s="861"/>
      <c r="D55" s="861"/>
      <c r="E55" s="861"/>
      <c r="F55" s="861"/>
      <c r="G55" s="892" t="b">
        <v>1</v>
      </c>
      <c r="H55" s="861"/>
      <c r="I55" s="861"/>
      <c r="J55" s="861"/>
      <c r="K55" s="861"/>
      <c r="L55" s="919"/>
      <c r="M55" s="919"/>
      <c r="N55" s="919"/>
      <c r="O55" s="920"/>
      <c r="P55" s="920"/>
      <c r="Q55" s="920"/>
      <c r="R55" s="920"/>
      <c r="S55" s="920"/>
      <c r="T55" s="920"/>
      <c r="U55" s="920"/>
      <c r="V55" s="920"/>
      <c r="W55" s="920"/>
      <c r="X55" s="920"/>
      <c r="Y55" s="920"/>
      <c r="Z55" s="920"/>
      <c r="AA55" s="920"/>
      <c r="AB55" s="920"/>
      <c r="AC55" s="920"/>
      <c r="AD55" s="920"/>
      <c r="AE55" s="920"/>
      <c r="AF55" s="920"/>
      <c r="AG55" s="920"/>
      <c r="AH55" s="920"/>
      <c r="AI55" s="920"/>
      <c r="AJ55" s="920"/>
      <c r="AK55" s="920"/>
      <c r="AL55" s="920"/>
      <c r="AM55" s="921"/>
    </row>
    <row r="56" spans="1:39" s="89" customFormat="1" ht="15" hidden="1" customHeight="1">
      <c r="A56" s="892"/>
      <c r="B56" s="892"/>
      <c r="C56" s="892"/>
      <c r="D56" s="892"/>
      <c r="E56" s="892"/>
      <c r="F56" s="892"/>
      <c r="G56" s="892" t="b">
        <v>0</v>
      </c>
      <c r="H56" s="892"/>
      <c r="I56" s="892"/>
      <c r="J56" s="892"/>
      <c r="K56" s="892"/>
      <c r="L56" s="893" t="s">
        <v>1282</v>
      </c>
      <c r="M56" s="922"/>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row>
    <row r="57" spans="1:39" s="90" customFormat="1" ht="15" hidden="1" customHeight="1">
      <c r="A57" s="861"/>
      <c r="B57" s="861"/>
      <c r="C57" s="861"/>
      <c r="D57" s="861"/>
      <c r="E57" s="861"/>
      <c r="F57" s="861"/>
      <c r="G57" s="892" t="b">
        <v>0</v>
      </c>
      <c r="H57" s="861"/>
      <c r="I57" s="861"/>
      <c r="J57" s="861"/>
      <c r="K57" s="861"/>
      <c r="L57" s="923" t="s">
        <v>16</v>
      </c>
      <c r="M57" s="924" t="s">
        <v>121</v>
      </c>
      <c r="N57" s="925" t="s">
        <v>143</v>
      </c>
      <c r="O57" s="896" t="s">
        <v>2601</v>
      </c>
      <c r="P57" s="896" t="s">
        <v>2601</v>
      </c>
      <c r="Q57" s="896" t="s">
        <v>2601</v>
      </c>
      <c r="R57" s="897" t="s">
        <v>2602</v>
      </c>
      <c r="S57" s="898" t="s">
        <v>2603</v>
      </c>
      <c r="T57" s="898" t="s">
        <v>2632</v>
      </c>
      <c r="U57" s="898" t="s">
        <v>2633</v>
      </c>
      <c r="V57" s="898" t="s">
        <v>2634</v>
      </c>
      <c r="W57" s="898" t="s">
        <v>2635</v>
      </c>
      <c r="X57" s="898" t="s">
        <v>2636</v>
      </c>
      <c r="Y57" s="898" t="s">
        <v>2637</v>
      </c>
      <c r="Z57" s="898" t="s">
        <v>2638</v>
      </c>
      <c r="AA57" s="898" t="s">
        <v>2639</v>
      </c>
      <c r="AB57" s="898" t="s">
        <v>2640</v>
      </c>
      <c r="AC57" s="898" t="s">
        <v>2603</v>
      </c>
      <c r="AD57" s="898" t="s">
        <v>2632</v>
      </c>
      <c r="AE57" s="898" t="s">
        <v>2633</v>
      </c>
      <c r="AF57" s="898" t="s">
        <v>2634</v>
      </c>
      <c r="AG57" s="898" t="s">
        <v>2635</v>
      </c>
      <c r="AH57" s="898" t="s">
        <v>2636</v>
      </c>
      <c r="AI57" s="898" t="s">
        <v>2637</v>
      </c>
      <c r="AJ57" s="898" t="s">
        <v>2638</v>
      </c>
      <c r="AK57" s="898" t="s">
        <v>2639</v>
      </c>
      <c r="AL57" s="898" t="s">
        <v>2640</v>
      </c>
      <c r="AM57" s="899" t="s">
        <v>322</v>
      </c>
    </row>
    <row r="58" spans="1:39" s="90" customFormat="1" ht="69.95" hidden="1" customHeight="1">
      <c r="A58" s="861"/>
      <c r="B58" s="861"/>
      <c r="C58" s="861"/>
      <c r="D58" s="861"/>
      <c r="E58" s="861"/>
      <c r="F58" s="861"/>
      <c r="G58" s="892" t="b">
        <v>0</v>
      </c>
      <c r="H58" s="861"/>
      <c r="I58" s="861"/>
      <c r="J58" s="861"/>
      <c r="K58" s="861"/>
      <c r="L58" s="923"/>
      <c r="M58" s="924"/>
      <c r="N58" s="925"/>
      <c r="O58" s="898" t="s">
        <v>285</v>
      </c>
      <c r="P58" s="898" t="s">
        <v>323</v>
      </c>
      <c r="Q58" s="898" t="s">
        <v>303</v>
      </c>
      <c r="R58" s="898" t="s">
        <v>285</v>
      </c>
      <c r="S58" s="901" t="s">
        <v>286</v>
      </c>
      <c r="T58" s="901" t="s">
        <v>286</v>
      </c>
      <c r="U58" s="901" t="s">
        <v>286</v>
      </c>
      <c r="V58" s="901" t="s">
        <v>286</v>
      </c>
      <c r="W58" s="901" t="s">
        <v>286</v>
      </c>
      <c r="X58" s="901" t="s">
        <v>286</v>
      </c>
      <c r="Y58" s="901" t="s">
        <v>286</v>
      </c>
      <c r="Z58" s="901" t="s">
        <v>286</v>
      </c>
      <c r="AA58" s="901" t="s">
        <v>286</v>
      </c>
      <c r="AB58" s="901" t="s">
        <v>286</v>
      </c>
      <c r="AC58" s="901" t="s">
        <v>285</v>
      </c>
      <c r="AD58" s="901" t="s">
        <v>285</v>
      </c>
      <c r="AE58" s="901" t="s">
        <v>285</v>
      </c>
      <c r="AF58" s="901" t="s">
        <v>285</v>
      </c>
      <c r="AG58" s="901" t="s">
        <v>285</v>
      </c>
      <c r="AH58" s="901" t="s">
        <v>285</v>
      </c>
      <c r="AI58" s="901" t="s">
        <v>285</v>
      </c>
      <c r="AJ58" s="901" t="s">
        <v>285</v>
      </c>
      <c r="AK58" s="901" t="s">
        <v>285</v>
      </c>
      <c r="AL58" s="901" t="s">
        <v>285</v>
      </c>
      <c r="AM58" s="899"/>
    </row>
    <row r="59" spans="1:39" ht="15" hidden="1" customHeight="1">
      <c r="A59" s="891"/>
      <c r="B59" s="891"/>
      <c r="C59" s="891"/>
      <c r="D59" s="891"/>
      <c r="E59" s="891"/>
      <c r="F59" s="891"/>
      <c r="G59" s="892" t="b">
        <v>0</v>
      </c>
      <c r="H59" s="891"/>
      <c r="I59" s="891"/>
      <c r="J59" s="891"/>
      <c r="K59" s="891"/>
      <c r="L59" s="919"/>
      <c r="M59" s="919"/>
      <c r="N59" s="919"/>
      <c r="O59" s="919"/>
      <c r="P59" s="919"/>
      <c r="Q59" s="919"/>
      <c r="R59" s="919"/>
      <c r="S59" s="919"/>
      <c r="T59" s="919"/>
      <c r="U59" s="919"/>
      <c r="V59" s="919"/>
      <c r="W59" s="919"/>
      <c r="X59" s="919"/>
      <c r="Y59" s="919"/>
      <c r="Z59" s="919"/>
      <c r="AA59" s="919"/>
      <c r="AB59" s="919"/>
      <c r="AC59" s="919"/>
      <c r="AD59" s="919"/>
      <c r="AE59" s="919"/>
      <c r="AF59" s="919"/>
      <c r="AG59" s="919"/>
      <c r="AH59" s="919"/>
      <c r="AI59" s="919"/>
      <c r="AJ59" s="919"/>
      <c r="AK59" s="919"/>
      <c r="AL59" s="919"/>
      <c r="AM59" s="919"/>
    </row>
    <row r="60" spans="1:39" s="89" customFormat="1" ht="15" hidden="1" customHeight="1">
      <c r="A60" s="892"/>
      <c r="B60" s="892"/>
      <c r="C60" s="892"/>
      <c r="D60" s="892"/>
      <c r="E60" s="892"/>
      <c r="F60" s="892"/>
      <c r="G60" s="892" t="b">
        <v>0</v>
      </c>
      <c r="H60" s="892"/>
      <c r="I60" s="892"/>
      <c r="J60" s="892"/>
      <c r="K60" s="892"/>
      <c r="L60" s="893" t="s">
        <v>1283</v>
      </c>
      <c r="M60" s="893"/>
      <c r="N60" s="893"/>
      <c r="O60" s="893"/>
      <c r="P60" s="893"/>
      <c r="Q60" s="893"/>
      <c r="R60" s="893"/>
      <c r="S60" s="893"/>
      <c r="T60" s="893"/>
      <c r="U60" s="893"/>
      <c r="V60" s="893"/>
      <c r="W60" s="893"/>
      <c r="X60" s="893"/>
      <c r="Y60" s="893"/>
      <c r="Z60" s="893"/>
      <c r="AA60" s="893"/>
      <c r="AB60" s="893"/>
      <c r="AC60" s="893"/>
      <c r="AD60" s="893"/>
      <c r="AE60" s="893"/>
      <c r="AF60" s="893"/>
      <c r="AG60" s="893"/>
      <c r="AH60" s="893"/>
      <c r="AI60" s="893"/>
      <c r="AJ60" s="893"/>
      <c r="AK60" s="893"/>
      <c r="AL60" s="893"/>
      <c r="AM60" s="893"/>
    </row>
    <row r="61" spans="1:39" s="90" customFormat="1" ht="15" hidden="1" customHeight="1">
      <c r="A61" s="861"/>
      <c r="B61" s="861"/>
      <c r="C61" s="861"/>
      <c r="D61" s="861"/>
      <c r="E61" s="861"/>
      <c r="F61" s="861"/>
      <c r="G61" s="892" t="b">
        <v>0</v>
      </c>
      <c r="H61" s="861"/>
      <c r="I61" s="861"/>
      <c r="J61" s="861"/>
      <c r="K61" s="861"/>
      <c r="L61" s="894" t="s">
        <v>16</v>
      </c>
      <c r="M61" s="895" t="s">
        <v>121</v>
      </c>
      <c r="N61" s="858" t="s">
        <v>143</v>
      </c>
      <c r="O61" s="896" t="s">
        <v>2601</v>
      </c>
      <c r="P61" s="896" t="s">
        <v>2601</v>
      </c>
      <c r="Q61" s="896" t="s">
        <v>2601</v>
      </c>
      <c r="R61" s="897" t="s">
        <v>2602</v>
      </c>
      <c r="S61" s="898" t="s">
        <v>2603</v>
      </c>
      <c r="T61" s="898" t="s">
        <v>2632</v>
      </c>
      <c r="U61" s="898" t="s">
        <v>2633</v>
      </c>
      <c r="V61" s="898" t="s">
        <v>2634</v>
      </c>
      <c r="W61" s="898" t="s">
        <v>2635</v>
      </c>
      <c r="X61" s="898" t="s">
        <v>2636</v>
      </c>
      <c r="Y61" s="898" t="s">
        <v>2637</v>
      </c>
      <c r="Z61" s="898" t="s">
        <v>2638</v>
      </c>
      <c r="AA61" s="898" t="s">
        <v>2639</v>
      </c>
      <c r="AB61" s="898" t="s">
        <v>2640</v>
      </c>
      <c r="AC61" s="898" t="s">
        <v>2603</v>
      </c>
      <c r="AD61" s="898" t="s">
        <v>2632</v>
      </c>
      <c r="AE61" s="898" t="s">
        <v>2633</v>
      </c>
      <c r="AF61" s="898" t="s">
        <v>2634</v>
      </c>
      <c r="AG61" s="898" t="s">
        <v>2635</v>
      </c>
      <c r="AH61" s="898" t="s">
        <v>2636</v>
      </c>
      <c r="AI61" s="898" t="s">
        <v>2637</v>
      </c>
      <c r="AJ61" s="898" t="s">
        <v>2638</v>
      </c>
      <c r="AK61" s="898" t="s">
        <v>2639</v>
      </c>
      <c r="AL61" s="898" t="s">
        <v>2640</v>
      </c>
      <c r="AM61" s="899" t="s">
        <v>322</v>
      </c>
    </row>
    <row r="62" spans="1:39" s="90" customFormat="1" ht="69.95" hidden="1" customHeight="1">
      <c r="A62" s="861"/>
      <c r="B62" s="861"/>
      <c r="C62" s="861"/>
      <c r="D62" s="861"/>
      <c r="E62" s="861"/>
      <c r="F62" s="861"/>
      <c r="G62" s="892" t="b">
        <v>0</v>
      </c>
      <c r="H62" s="861"/>
      <c r="I62" s="861"/>
      <c r="J62" s="861"/>
      <c r="K62" s="861"/>
      <c r="L62" s="894"/>
      <c r="M62" s="900"/>
      <c r="N62" s="858"/>
      <c r="O62" s="898" t="s">
        <v>285</v>
      </c>
      <c r="P62" s="898" t="s">
        <v>323</v>
      </c>
      <c r="Q62" s="898" t="s">
        <v>303</v>
      </c>
      <c r="R62" s="898" t="s">
        <v>285</v>
      </c>
      <c r="S62" s="901" t="s">
        <v>286</v>
      </c>
      <c r="T62" s="901" t="s">
        <v>286</v>
      </c>
      <c r="U62" s="901" t="s">
        <v>286</v>
      </c>
      <c r="V62" s="901" t="s">
        <v>286</v>
      </c>
      <c r="W62" s="901" t="s">
        <v>286</v>
      </c>
      <c r="X62" s="901" t="s">
        <v>286</v>
      </c>
      <c r="Y62" s="901" t="s">
        <v>286</v>
      </c>
      <c r="Z62" s="901" t="s">
        <v>286</v>
      </c>
      <c r="AA62" s="901" t="s">
        <v>286</v>
      </c>
      <c r="AB62" s="901" t="s">
        <v>286</v>
      </c>
      <c r="AC62" s="901" t="s">
        <v>285</v>
      </c>
      <c r="AD62" s="901" t="s">
        <v>285</v>
      </c>
      <c r="AE62" s="901" t="s">
        <v>285</v>
      </c>
      <c r="AF62" s="901" t="s">
        <v>285</v>
      </c>
      <c r="AG62" s="901" t="s">
        <v>285</v>
      </c>
      <c r="AH62" s="901" t="s">
        <v>285</v>
      </c>
      <c r="AI62" s="901" t="s">
        <v>285</v>
      </c>
      <c r="AJ62" s="901" t="s">
        <v>285</v>
      </c>
      <c r="AK62" s="901" t="s">
        <v>285</v>
      </c>
      <c r="AL62" s="901" t="s">
        <v>285</v>
      </c>
      <c r="AM62" s="899"/>
    </row>
    <row r="63" spans="1:39" ht="15" hidden="1" customHeight="1">
      <c r="A63" s="891"/>
      <c r="B63" s="891"/>
      <c r="C63" s="891"/>
      <c r="D63" s="891"/>
      <c r="E63" s="891"/>
      <c r="F63" s="891"/>
      <c r="G63" s="892" t="b">
        <v>0</v>
      </c>
      <c r="H63" s="891"/>
      <c r="I63" s="891"/>
      <c r="J63" s="891"/>
      <c r="K63" s="891"/>
      <c r="L63" s="861"/>
      <c r="M63" s="861"/>
      <c r="N63" s="86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61"/>
    </row>
    <row r="64" spans="1:39" s="89" customFormat="1" ht="15" hidden="1" customHeight="1">
      <c r="A64" s="892"/>
      <c r="B64" s="892"/>
      <c r="C64" s="892"/>
      <c r="D64" s="892"/>
      <c r="E64" s="892"/>
      <c r="F64" s="892"/>
      <c r="G64" s="892" t="b">
        <v>0</v>
      </c>
      <c r="H64" s="892"/>
      <c r="I64" s="892"/>
      <c r="J64" s="892"/>
      <c r="K64" s="892"/>
      <c r="L64" s="926" t="s">
        <v>1284</v>
      </c>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row>
    <row r="65" spans="1:39" s="90" customFormat="1" ht="15" hidden="1" customHeight="1">
      <c r="A65" s="861"/>
      <c r="B65" s="861"/>
      <c r="C65" s="861"/>
      <c r="D65" s="861"/>
      <c r="E65" s="861"/>
      <c r="F65" s="861"/>
      <c r="G65" s="892" t="b">
        <v>0</v>
      </c>
      <c r="H65" s="861"/>
      <c r="I65" s="861"/>
      <c r="J65" s="861"/>
      <c r="K65" s="861"/>
      <c r="L65" s="894" t="s">
        <v>16</v>
      </c>
      <c r="M65" s="895" t="s">
        <v>121</v>
      </c>
      <c r="N65" s="858" t="s">
        <v>143</v>
      </c>
      <c r="O65" s="896" t="s">
        <v>2601</v>
      </c>
      <c r="P65" s="896" t="s">
        <v>2601</v>
      </c>
      <c r="Q65" s="896" t="s">
        <v>2601</v>
      </c>
      <c r="R65" s="897" t="s">
        <v>2602</v>
      </c>
      <c r="S65" s="898" t="s">
        <v>2603</v>
      </c>
      <c r="T65" s="898" t="s">
        <v>2632</v>
      </c>
      <c r="U65" s="898" t="s">
        <v>2633</v>
      </c>
      <c r="V65" s="898" t="s">
        <v>2634</v>
      </c>
      <c r="W65" s="898" t="s">
        <v>2635</v>
      </c>
      <c r="X65" s="898" t="s">
        <v>2636</v>
      </c>
      <c r="Y65" s="898" t="s">
        <v>2637</v>
      </c>
      <c r="Z65" s="898" t="s">
        <v>2638</v>
      </c>
      <c r="AA65" s="898" t="s">
        <v>2639</v>
      </c>
      <c r="AB65" s="898" t="s">
        <v>2640</v>
      </c>
      <c r="AC65" s="898" t="s">
        <v>2603</v>
      </c>
      <c r="AD65" s="898" t="s">
        <v>2632</v>
      </c>
      <c r="AE65" s="898" t="s">
        <v>2633</v>
      </c>
      <c r="AF65" s="898" t="s">
        <v>2634</v>
      </c>
      <c r="AG65" s="898" t="s">
        <v>2635</v>
      </c>
      <c r="AH65" s="898" t="s">
        <v>2636</v>
      </c>
      <c r="AI65" s="898" t="s">
        <v>2637</v>
      </c>
      <c r="AJ65" s="898" t="s">
        <v>2638</v>
      </c>
      <c r="AK65" s="898" t="s">
        <v>2639</v>
      </c>
      <c r="AL65" s="898" t="s">
        <v>2640</v>
      </c>
      <c r="AM65" s="899" t="s">
        <v>322</v>
      </c>
    </row>
    <row r="66" spans="1:39" s="90" customFormat="1" ht="69.95" hidden="1" customHeight="1">
      <c r="A66" s="861"/>
      <c r="B66" s="861"/>
      <c r="C66" s="861"/>
      <c r="D66" s="861"/>
      <c r="E66" s="861"/>
      <c r="F66" s="861"/>
      <c r="G66" s="892" t="b">
        <v>0</v>
      </c>
      <c r="H66" s="861"/>
      <c r="I66" s="861"/>
      <c r="J66" s="861"/>
      <c r="K66" s="861"/>
      <c r="L66" s="894"/>
      <c r="M66" s="900"/>
      <c r="N66" s="858"/>
      <c r="O66" s="898" t="s">
        <v>285</v>
      </c>
      <c r="P66" s="898" t="s">
        <v>323</v>
      </c>
      <c r="Q66" s="898" t="s">
        <v>303</v>
      </c>
      <c r="R66" s="898" t="s">
        <v>285</v>
      </c>
      <c r="S66" s="901" t="s">
        <v>286</v>
      </c>
      <c r="T66" s="901" t="s">
        <v>286</v>
      </c>
      <c r="U66" s="901" t="s">
        <v>286</v>
      </c>
      <c r="V66" s="901" t="s">
        <v>286</v>
      </c>
      <c r="W66" s="901" t="s">
        <v>286</v>
      </c>
      <c r="X66" s="901" t="s">
        <v>286</v>
      </c>
      <c r="Y66" s="901" t="s">
        <v>286</v>
      </c>
      <c r="Z66" s="901" t="s">
        <v>286</v>
      </c>
      <c r="AA66" s="901" t="s">
        <v>286</v>
      </c>
      <c r="AB66" s="901" t="s">
        <v>286</v>
      </c>
      <c r="AC66" s="901" t="s">
        <v>285</v>
      </c>
      <c r="AD66" s="901" t="s">
        <v>285</v>
      </c>
      <c r="AE66" s="901" t="s">
        <v>285</v>
      </c>
      <c r="AF66" s="901" t="s">
        <v>285</v>
      </c>
      <c r="AG66" s="901" t="s">
        <v>285</v>
      </c>
      <c r="AH66" s="901" t="s">
        <v>285</v>
      </c>
      <c r="AI66" s="901" t="s">
        <v>285</v>
      </c>
      <c r="AJ66" s="901" t="s">
        <v>285</v>
      </c>
      <c r="AK66" s="901" t="s">
        <v>285</v>
      </c>
      <c r="AL66" s="901" t="s">
        <v>285</v>
      </c>
      <c r="AM66" s="899"/>
    </row>
    <row r="67" spans="1:39" hidden="1">
      <c r="A67" s="891"/>
      <c r="B67" s="891"/>
      <c r="C67" s="891"/>
      <c r="D67" s="891"/>
      <c r="E67" s="891"/>
      <c r="F67" s="891"/>
      <c r="G67" s="892" t="b">
        <v>0</v>
      </c>
      <c r="H67" s="891"/>
      <c r="I67" s="891"/>
      <c r="J67" s="891"/>
      <c r="K67" s="891"/>
      <c r="L67" s="861"/>
      <c r="M67" s="861"/>
      <c r="N67" s="861"/>
      <c r="O67" s="891"/>
      <c r="P67" s="891"/>
      <c r="Q67" s="891"/>
      <c r="R67" s="891"/>
      <c r="S67" s="891"/>
      <c r="T67" s="891"/>
      <c r="U67" s="891"/>
      <c r="V67" s="891"/>
      <c r="W67" s="891"/>
      <c r="X67" s="891"/>
      <c r="Y67" s="891"/>
      <c r="Z67" s="891"/>
      <c r="AA67" s="891"/>
      <c r="AB67" s="891"/>
      <c r="AC67" s="891"/>
      <c r="AD67" s="891"/>
      <c r="AE67" s="891"/>
      <c r="AF67" s="891"/>
      <c r="AG67" s="891"/>
      <c r="AH67" s="891"/>
      <c r="AI67" s="891"/>
      <c r="AJ67" s="891"/>
      <c r="AK67" s="891"/>
      <c r="AL67" s="891"/>
      <c r="AM67" s="861"/>
    </row>
    <row r="68" spans="1:39" ht="15" customHeight="1">
      <c r="A68" s="891"/>
      <c r="B68" s="891"/>
      <c r="C68" s="891"/>
      <c r="D68" s="891"/>
      <c r="E68" s="891"/>
      <c r="F68" s="891"/>
      <c r="G68" s="892"/>
      <c r="H68" s="891"/>
      <c r="I68" s="891"/>
      <c r="J68" s="891"/>
      <c r="K68" s="891"/>
      <c r="L68" s="927" t="s">
        <v>1468</v>
      </c>
      <c r="M68" s="927"/>
      <c r="N68" s="927"/>
      <c r="O68" s="928"/>
      <c r="P68" s="928"/>
      <c r="Q68" s="928"/>
      <c r="R68" s="928"/>
      <c r="S68" s="928"/>
      <c r="T68" s="928"/>
      <c r="U68" s="928"/>
      <c r="V68" s="928"/>
      <c r="W68" s="928"/>
      <c r="X68" s="928"/>
      <c r="Y68" s="928"/>
      <c r="Z68" s="928"/>
      <c r="AA68" s="928"/>
      <c r="AB68" s="928"/>
      <c r="AC68" s="928"/>
      <c r="AD68" s="928"/>
      <c r="AE68" s="928"/>
      <c r="AF68" s="928"/>
      <c r="AG68" s="928"/>
      <c r="AH68" s="928"/>
      <c r="AI68" s="928"/>
      <c r="AJ68" s="928"/>
      <c r="AK68" s="928"/>
      <c r="AL68" s="928"/>
      <c r="AM68" s="928"/>
    </row>
    <row r="69" spans="1:39" ht="15" customHeight="1">
      <c r="A69" s="891"/>
      <c r="B69" s="891"/>
      <c r="C69" s="891"/>
      <c r="D69" s="891"/>
      <c r="E69" s="891"/>
      <c r="F69" s="891"/>
      <c r="G69" s="892"/>
      <c r="H69" s="891"/>
      <c r="I69" s="891"/>
      <c r="J69" s="891"/>
      <c r="K69" s="776"/>
      <c r="L69" s="929"/>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930"/>
      <c r="AJ69" s="930"/>
      <c r="AK69" s="930"/>
      <c r="AL69" s="930"/>
      <c r="AM69" s="931"/>
    </row>
  </sheetData>
  <sheetProtection formatColumns="0" formatRows="0" autoFilter="0"/>
  <mergeCells count="22">
    <mergeCell ref="L61:L62"/>
    <mergeCell ref="M61:M62"/>
    <mergeCell ref="L14:AM14"/>
    <mergeCell ref="N15:N16"/>
    <mergeCell ref="AM15:AM16"/>
    <mergeCell ref="L15:L16"/>
    <mergeCell ref="M15:M16"/>
    <mergeCell ref="L65:L66"/>
    <mergeCell ref="M65:M66"/>
    <mergeCell ref="L56:AM56"/>
    <mergeCell ref="N57:N58"/>
    <mergeCell ref="L68:AM68"/>
    <mergeCell ref="L69:AM69"/>
    <mergeCell ref="AM65:AM66"/>
    <mergeCell ref="AM57:AM58"/>
    <mergeCell ref="L57:L58"/>
    <mergeCell ref="M57:M58"/>
    <mergeCell ref="L64:AM64"/>
    <mergeCell ref="N65:N66"/>
    <mergeCell ref="L60:AM60"/>
    <mergeCell ref="AM61:AM62"/>
    <mergeCell ref="N61:N62"/>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23" width="13.28515625" style="88" customWidth="1"/>
    <col min="24" max="28" width="13.28515625" style="88" hidden="1" customWidth="1"/>
    <col min="29" max="33" width="13.28515625" style="88" customWidth="1"/>
    <col min="34" max="38" width="13.28515625" style="88" hidden="1" customWidth="1"/>
    <col min="39" max="39" width="20.7109375" style="88" customWidth="1"/>
    <col min="40" max="16384" width="9.140625" style="88"/>
  </cols>
  <sheetData>
    <row r="1" spans="1:39" hidden="1">
      <c r="A1" s="891"/>
      <c r="B1" s="891"/>
      <c r="C1" s="891"/>
      <c r="D1" s="891"/>
      <c r="E1" s="891"/>
      <c r="F1" s="891"/>
      <c r="G1" s="891"/>
      <c r="H1" s="891"/>
      <c r="I1" s="891"/>
      <c r="J1" s="891"/>
      <c r="K1" s="891"/>
      <c r="L1" s="891"/>
      <c r="M1" s="891"/>
      <c r="N1" s="891"/>
      <c r="O1" s="891"/>
      <c r="P1" s="891"/>
      <c r="Q1" s="891"/>
      <c r="R1" s="891"/>
      <c r="S1" s="891">
        <v>2024</v>
      </c>
      <c r="T1" s="891">
        <v>2025</v>
      </c>
      <c r="U1" s="891">
        <v>2026</v>
      </c>
      <c r="V1" s="891">
        <v>2027</v>
      </c>
      <c r="W1" s="891">
        <v>2028</v>
      </c>
      <c r="X1" s="891">
        <v>2029</v>
      </c>
      <c r="Y1" s="891">
        <v>2030</v>
      </c>
      <c r="Z1" s="891">
        <v>2031</v>
      </c>
      <c r="AA1" s="891">
        <v>2032</v>
      </c>
      <c r="AB1" s="891">
        <v>2033</v>
      </c>
      <c r="AC1" s="891">
        <v>2024</v>
      </c>
      <c r="AD1" s="891">
        <v>2025</v>
      </c>
      <c r="AE1" s="891">
        <v>2026</v>
      </c>
      <c r="AF1" s="891">
        <v>2027</v>
      </c>
      <c r="AG1" s="891">
        <v>2028</v>
      </c>
      <c r="AH1" s="891">
        <v>2029</v>
      </c>
      <c r="AI1" s="891">
        <v>2030</v>
      </c>
      <c r="AJ1" s="891">
        <v>2031</v>
      </c>
      <c r="AK1" s="891">
        <v>2032</v>
      </c>
      <c r="AL1" s="891">
        <v>2033</v>
      </c>
      <c r="AM1" s="891"/>
    </row>
    <row r="2" spans="1:39" hidden="1">
      <c r="A2" s="891"/>
      <c r="B2" s="891"/>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1"/>
      <c r="AM2" s="891"/>
    </row>
    <row r="3" spans="1:39" hidden="1">
      <c r="A3" s="891"/>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891"/>
    </row>
    <row r="4" spans="1:39" hidden="1">
      <c r="A4" s="891"/>
      <c r="B4" s="891"/>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row>
    <row r="5" spans="1:39" hidden="1">
      <c r="A5" s="891"/>
      <c r="B5" s="891"/>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row>
    <row r="6" spans="1:39" hidden="1">
      <c r="A6" s="891"/>
      <c r="B6" s="891"/>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row>
    <row r="7" spans="1:39" hidden="1">
      <c r="A7" s="891"/>
      <c r="B7" s="891"/>
      <c r="C7" s="891"/>
      <c r="D7" s="891"/>
      <c r="E7" s="891"/>
      <c r="F7" s="891"/>
      <c r="G7" s="891"/>
      <c r="H7" s="891"/>
      <c r="I7" s="891"/>
      <c r="J7" s="891"/>
      <c r="K7" s="891"/>
      <c r="L7" s="891"/>
      <c r="M7" s="891"/>
      <c r="N7" s="891"/>
      <c r="O7" s="891"/>
      <c r="P7" s="891"/>
      <c r="Q7" s="891"/>
      <c r="R7" s="891"/>
      <c r="S7" s="843" t="b">
        <v>1</v>
      </c>
      <c r="T7" s="843" t="b">
        <v>1</v>
      </c>
      <c r="U7" s="843" t="b">
        <v>1</v>
      </c>
      <c r="V7" s="843" t="b">
        <v>1</v>
      </c>
      <c r="W7" s="843" t="b">
        <v>1</v>
      </c>
      <c r="X7" s="843" t="b">
        <v>0</v>
      </c>
      <c r="Y7" s="843" t="b">
        <v>0</v>
      </c>
      <c r="Z7" s="843" t="b">
        <v>0</v>
      </c>
      <c r="AA7" s="843" t="b">
        <v>0</v>
      </c>
      <c r="AB7" s="843" t="b">
        <v>0</v>
      </c>
      <c r="AC7" s="843" t="b">
        <v>1</v>
      </c>
      <c r="AD7" s="843" t="b">
        <v>1</v>
      </c>
      <c r="AE7" s="843" t="b">
        <v>1</v>
      </c>
      <c r="AF7" s="843" t="b">
        <v>1</v>
      </c>
      <c r="AG7" s="843" t="b">
        <v>1</v>
      </c>
      <c r="AH7" s="843" t="b">
        <v>0</v>
      </c>
      <c r="AI7" s="843" t="b">
        <v>0</v>
      </c>
      <c r="AJ7" s="843" t="b">
        <v>0</v>
      </c>
      <c r="AK7" s="843" t="b">
        <v>0</v>
      </c>
      <c r="AL7" s="843" t="b">
        <v>0</v>
      </c>
      <c r="AM7" s="891"/>
    </row>
    <row r="8" spans="1:39" hidden="1">
      <c r="A8" s="891"/>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row>
    <row r="9" spans="1:39" hidden="1">
      <c r="A9" s="891"/>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row>
    <row r="10" spans="1:39" hidden="1">
      <c r="A10" s="891"/>
      <c r="B10" s="891"/>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row>
    <row r="11" spans="1:39" ht="15" hidden="1" customHeight="1">
      <c r="A11" s="891"/>
      <c r="B11" s="891"/>
      <c r="C11" s="891"/>
      <c r="D11" s="891"/>
      <c r="E11" s="891"/>
      <c r="F11" s="891"/>
      <c r="G11" s="891"/>
      <c r="H11" s="891"/>
      <c r="I11" s="891"/>
      <c r="J11" s="891"/>
      <c r="K11" s="891"/>
      <c r="L11" s="891"/>
      <c r="M11" s="849"/>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row>
    <row r="12" spans="1:39" s="89" customFormat="1" ht="15" customHeight="1">
      <c r="A12" s="892"/>
      <c r="B12" s="892"/>
      <c r="C12" s="892"/>
      <c r="D12" s="892"/>
      <c r="E12" s="892"/>
      <c r="F12" s="892"/>
      <c r="G12" s="892"/>
      <c r="H12" s="892"/>
      <c r="I12" s="892"/>
      <c r="J12" s="892"/>
      <c r="K12" s="892"/>
      <c r="L12" s="477" t="s">
        <v>1273</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861"/>
      <c r="B14" s="861"/>
      <c r="C14" s="861"/>
      <c r="D14" s="861"/>
      <c r="E14" s="861"/>
      <c r="F14" s="861"/>
      <c r="G14" s="861"/>
      <c r="H14" s="861"/>
      <c r="I14" s="861"/>
      <c r="J14" s="861"/>
      <c r="K14" s="861"/>
      <c r="L14" s="932" t="s">
        <v>16</v>
      </c>
      <c r="M14" s="932" t="s">
        <v>121</v>
      </c>
      <c r="N14" s="932" t="s">
        <v>143</v>
      </c>
      <c r="O14" s="896" t="s">
        <v>2601</v>
      </c>
      <c r="P14" s="896" t="s">
        <v>2601</v>
      </c>
      <c r="Q14" s="896" t="s">
        <v>2601</v>
      </c>
      <c r="R14" s="897" t="s">
        <v>2602</v>
      </c>
      <c r="S14" s="898" t="s">
        <v>2603</v>
      </c>
      <c r="T14" s="898" t="s">
        <v>2632</v>
      </c>
      <c r="U14" s="898" t="s">
        <v>2633</v>
      </c>
      <c r="V14" s="898" t="s">
        <v>2634</v>
      </c>
      <c r="W14" s="898" t="s">
        <v>2635</v>
      </c>
      <c r="X14" s="898" t="s">
        <v>2636</v>
      </c>
      <c r="Y14" s="898" t="s">
        <v>2637</v>
      </c>
      <c r="Z14" s="898" t="s">
        <v>2638</v>
      </c>
      <c r="AA14" s="898" t="s">
        <v>2639</v>
      </c>
      <c r="AB14" s="898" t="s">
        <v>2640</v>
      </c>
      <c r="AC14" s="898" t="s">
        <v>2603</v>
      </c>
      <c r="AD14" s="898" t="s">
        <v>2632</v>
      </c>
      <c r="AE14" s="898" t="s">
        <v>2633</v>
      </c>
      <c r="AF14" s="898" t="s">
        <v>2634</v>
      </c>
      <c r="AG14" s="898" t="s">
        <v>2635</v>
      </c>
      <c r="AH14" s="898" t="s">
        <v>2636</v>
      </c>
      <c r="AI14" s="898" t="s">
        <v>2637</v>
      </c>
      <c r="AJ14" s="898" t="s">
        <v>2638</v>
      </c>
      <c r="AK14" s="898" t="s">
        <v>2639</v>
      </c>
      <c r="AL14" s="898" t="s">
        <v>2640</v>
      </c>
      <c r="AM14" s="899" t="s">
        <v>322</v>
      </c>
    </row>
    <row r="15" spans="1:39" s="90" customFormat="1" ht="50.1" customHeight="1">
      <c r="A15" s="861" t="s">
        <v>1151</v>
      </c>
      <c r="B15" s="861"/>
      <c r="C15" s="861"/>
      <c r="D15" s="861"/>
      <c r="E15" s="861"/>
      <c r="F15" s="861"/>
      <c r="G15" s="861"/>
      <c r="H15" s="861"/>
      <c r="I15" s="861"/>
      <c r="J15" s="861"/>
      <c r="K15" s="861"/>
      <c r="L15" s="932"/>
      <c r="M15" s="932"/>
      <c r="N15" s="932"/>
      <c r="O15" s="898" t="s">
        <v>285</v>
      </c>
      <c r="P15" s="898" t="s">
        <v>323</v>
      </c>
      <c r="Q15" s="898" t="s">
        <v>303</v>
      </c>
      <c r="R15" s="898" t="s">
        <v>285</v>
      </c>
      <c r="S15" s="901" t="s">
        <v>286</v>
      </c>
      <c r="T15" s="901" t="s">
        <v>286</v>
      </c>
      <c r="U15" s="901" t="s">
        <v>286</v>
      </c>
      <c r="V15" s="901" t="s">
        <v>286</v>
      </c>
      <c r="W15" s="901" t="s">
        <v>286</v>
      </c>
      <c r="X15" s="901" t="s">
        <v>286</v>
      </c>
      <c r="Y15" s="901" t="s">
        <v>286</v>
      </c>
      <c r="Z15" s="901" t="s">
        <v>286</v>
      </c>
      <c r="AA15" s="901" t="s">
        <v>286</v>
      </c>
      <c r="AB15" s="901" t="s">
        <v>286</v>
      </c>
      <c r="AC15" s="901" t="s">
        <v>285</v>
      </c>
      <c r="AD15" s="901" t="s">
        <v>285</v>
      </c>
      <c r="AE15" s="901" t="s">
        <v>285</v>
      </c>
      <c r="AF15" s="901" t="s">
        <v>285</v>
      </c>
      <c r="AG15" s="901" t="s">
        <v>285</v>
      </c>
      <c r="AH15" s="901" t="s">
        <v>285</v>
      </c>
      <c r="AI15" s="901" t="s">
        <v>285</v>
      </c>
      <c r="AJ15" s="901" t="s">
        <v>285</v>
      </c>
      <c r="AK15" s="901" t="s">
        <v>285</v>
      </c>
      <c r="AL15" s="901" t="s">
        <v>285</v>
      </c>
      <c r="AM15" s="899"/>
    </row>
    <row r="16" spans="1:39" s="90" customFormat="1">
      <c r="A16" s="902" t="s">
        <v>18</v>
      </c>
      <c r="B16" s="861"/>
      <c r="C16" s="861"/>
      <c r="D16" s="861"/>
      <c r="E16" s="861"/>
      <c r="F16" s="861"/>
      <c r="G16" s="861"/>
      <c r="H16" s="861"/>
      <c r="I16" s="861"/>
      <c r="J16" s="861"/>
      <c r="K16" s="861"/>
      <c r="L16" s="823" t="s">
        <v>2599</v>
      </c>
      <c r="M16" s="805"/>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row>
    <row r="17" spans="1:39" s="92" customFormat="1">
      <c r="A17" s="933" t="s">
        <v>18</v>
      </c>
      <c r="B17" s="934"/>
      <c r="C17" s="934"/>
      <c r="D17" s="934"/>
      <c r="E17" s="934"/>
      <c r="F17" s="934"/>
      <c r="G17" s="934"/>
      <c r="H17" s="934"/>
      <c r="I17" s="934"/>
      <c r="J17" s="934"/>
      <c r="K17" s="934"/>
      <c r="L17" s="935"/>
      <c r="M17" s="191" t="s">
        <v>1052</v>
      </c>
      <c r="N17" s="173" t="s">
        <v>369</v>
      </c>
      <c r="O17" s="936">
        <v>0</v>
      </c>
      <c r="P17" s="936">
        <v>0</v>
      </c>
      <c r="Q17" s="936">
        <v>0</v>
      </c>
      <c r="R17" s="936">
        <v>0</v>
      </c>
      <c r="S17" s="936">
        <v>0</v>
      </c>
      <c r="T17" s="936">
        <v>0</v>
      </c>
      <c r="U17" s="936">
        <v>0</v>
      </c>
      <c r="V17" s="936">
        <v>0</v>
      </c>
      <c r="W17" s="936">
        <v>0</v>
      </c>
      <c r="X17" s="936">
        <v>0</v>
      </c>
      <c r="Y17" s="936">
        <v>0</v>
      </c>
      <c r="Z17" s="936">
        <v>0</v>
      </c>
      <c r="AA17" s="936">
        <v>0</v>
      </c>
      <c r="AB17" s="936">
        <v>0</v>
      </c>
      <c r="AC17" s="936">
        <v>0</v>
      </c>
      <c r="AD17" s="936">
        <v>0</v>
      </c>
      <c r="AE17" s="936">
        <v>0</v>
      </c>
      <c r="AF17" s="936">
        <v>0</v>
      </c>
      <c r="AG17" s="936">
        <v>0</v>
      </c>
      <c r="AH17" s="936">
        <v>0</v>
      </c>
      <c r="AI17" s="936">
        <v>0</v>
      </c>
      <c r="AJ17" s="936">
        <v>0</v>
      </c>
      <c r="AK17" s="936">
        <v>0</v>
      </c>
      <c r="AL17" s="936">
        <v>0</v>
      </c>
      <c r="AM17" s="909"/>
    </row>
    <row r="18" spans="1:39" s="92" customFormat="1" ht="0.2" customHeight="1">
      <c r="A18" s="933" t="s">
        <v>18</v>
      </c>
      <c r="B18" s="934"/>
      <c r="C18" s="934"/>
      <c r="D18" s="934"/>
      <c r="E18" s="934"/>
      <c r="F18" s="934"/>
      <c r="G18" s="934"/>
      <c r="H18" s="934"/>
      <c r="I18" s="934"/>
      <c r="J18" s="934"/>
      <c r="K18" s="934"/>
      <c r="L18" s="935"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c r="A19" s="891"/>
      <c r="B19" s="891"/>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row>
    <row r="20" spans="1:39" ht="15" customHeight="1">
      <c r="A20" s="891"/>
      <c r="B20" s="891"/>
      <c r="C20" s="891"/>
      <c r="D20" s="891"/>
      <c r="E20" s="891"/>
      <c r="F20" s="891"/>
      <c r="G20" s="891"/>
      <c r="H20" s="891"/>
      <c r="I20" s="891"/>
      <c r="J20" s="891"/>
      <c r="K20" s="891"/>
      <c r="L20" s="924" t="s">
        <v>1468</v>
      </c>
      <c r="M20" s="924"/>
      <c r="N20" s="924"/>
      <c r="O20" s="924"/>
      <c r="P20" s="924"/>
      <c r="Q20" s="924"/>
      <c r="R20" s="924"/>
      <c r="S20" s="937"/>
      <c r="T20" s="937"/>
      <c r="U20" s="937"/>
      <c r="V20" s="937"/>
      <c r="W20" s="937"/>
      <c r="X20" s="937"/>
      <c r="Y20" s="937"/>
      <c r="Z20" s="937"/>
      <c r="AA20" s="937"/>
      <c r="AB20" s="937"/>
      <c r="AC20" s="937"/>
      <c r="AD20" s="937"/>
      <c r="AE20" s="937"/>
      <c r="AF20" s="937"/>
      <c r="AG20" s="937"/>
      <c r="AH20" s="937"/>
      <c r="AI20" s="937"/>
      <c r="AJ20" s="937"/>
      <c r="AK20" s="937"/>
      <c r="AL20" s="937"/>
      <c r="AM20" s="937"/>
    </row>
    <row r="21" spans="1:39" ht="15" customHeight="1">
      <c r="A21" s="891"/>
      <c r="B21" s="891"/>
      <c r="C21" s="891"/>
      <c r="D21" s="891"/>
      <c r="E21" s="891"/>
      <c r="F21" s="891"/>
      <c r="G21" s="891"/>
      <c r="H21" s="891"/>
      <c r="I21" s="891"/>
      <c r="J21" s="891"/>
      <c r="K21" s="776"/>
      <c r="L21" s="938"/>
      <c r="M21" s="938"/>
      <c r="N21" s="938"/>
      <c r="O21" s="938"/>
      <c r="P21" s="938"/>
      <c r="Q21" s="938"/>
      <c r="R21" s="938"/>
      <c r="S21" s="939"/>
      <c r="T21" s="939"/>
      <c r="U21" s="939"/>
      <c r="V21" s="939"/>
      <c r="W21" s="939"/>
      <c r="X21" s="939"/>
      <c r="Y21" s="939"/>
      <c r="Z21" s="939"/>
      <c r="AA21" s="939"/>
      <c r="AB21" s="939"/>
      <c r="AC21" s="939"/>
      <c r="AD21" s="939"/>
      <c r="AE21" s="939"/>
      <c r="AF21" s="939"/>
      <c r="AG21" s="939"/>
      <c r="AH21" s="939"/>
      <c r="AI21" s="939"/>
      <c r="AJ21" s="939"/>
      <c r="AK21" s="939"/>
      <c r="AL21" s="939"/>
      <c r="AM21" s="939"/>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0" sqref="L30:AM30"/>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3" width="13.28515625" style="88" customWidth="1"/>
    <col min="24" max="28" width="13.28515625" style="88" hidden="1" customWidth="1"/>
    <col min="29" max="33" width="13.28515625" style="88" customWidth="1"/>
    <col min="34" max="38" width="13.28515625" style="88" hidden="1" customWidth="1"/>
    <col min="39" max="39" width="20.7109375" style="88" customWidth="1"/>
    <col min="40" max="40" width="13.140625" style="88" customWidth="1"/>
    <col min="41" max="16384" width="9.140625" style="88"/>
  </cols>
  <sheetData>
    <row r="1" spans="1:39" hidden="1">
      <c r="A1" s="891"/>
      <c r="B1" s="891"/>
      <c r="C1" s="891"/>
      <c r="D1" s="891"/>
      <c r="E1" s="891"/>
      <c r="F1" s="891"/>
      <c r="G1" s="891"/>
      <c r="H1" s="891"/>
      <c r="I1" s="891"/>
      <c r="J1" s="891"/>
      <c r="K1" s="891"/>
      <c r="L1" s="891"/>
      <c r="M1" s="891"/>
      <c r="N1" s="891"/>
      <c r="O1" s="891">
        <v>2022</v>
      </c>
      <c r="P1" s="891">
        <v>2022</v>
      </c>
      <c r="Q1" s="891">
        <v>2022</v>
      </c>
      <c r="R1" s="891">
        <v>2023</v>
      </c>
      <c r="S1" s="891">
        <v>2024</v>
      </c>
      <c r="T1" s="891">
        <v>2025</v>
      </c>
      <c r="U1" s="891">
        <v>2026</v>
      </c>
      <c r="V1" s="891">
        <v>2027</v>
      </c>
      <c r="W1" s="891">
        <v>2028</v>
      </c>
      <c r="X1" s="891">
        <v>2029</v>
      </c>
      <c r="Y1" s="891">
        <v>2030</v>
      </c>
      <c r="Z1" s="891">
        <v>2031</v>
      </c>
      <c r="AA1" s="891">
        <v>2032</v>
      </c>
      <c r="AB1" s="891">
        <v>2033</v>
      </c>
      <c r="AC1" s="891">
        <v>2024</v>
      </c>
      <c r="AD1" s="891">
        <v>2025</v>
      </c>
      <c r="AE1" s="891">
        <v>2026</v>
      </c>
      <c r="AF1" s="891">
        <v>2027</v>
      </c>
      <c r="AG1" s="891">
        <v>2028</v>
      </c>
      <c r="AH1" s="891">
        <v>2029</v>
      </c>
      <c r="AI1" s="891">
        <v>2030</v>
      </c>
      <c r="AJ1" s="891">
        <v>2031</v>
      </c>
      <c r="AK1" s="891">
        <v>2032</v>
      </c>
      <c r="AL1" s="891">
        <v>2033</v>
      </c>
      <c r="AM1" s="891"/>
    </row>
    <row r="2" spans="1:39" hidden="1">
      <c r="A2" s="891"/>
      <c r="B2" s="891"/>
      <c r="C2" s="891"/>
      <c r="D2" s="891"/>
      <c r="E2" s="891"/>
      <c r="F2" s="891"/>
      <c r="G2" s="891"/>
      <c r="H2" s="891"/>
      <c r="I2" s="891"/>
      <c r="J2" s="891"/>
      <c r="K2" s="891"/>
      <c r="L2" s="891"/>
      <c r="M2" s="891"/>
      <c r="N2" s="891"/>
      <c r="O2" s="891" t="s">
        <v>285</v>
      </c>
      <c r="P2" s="891" t="s">
        <v>323</v>
      </c>
      <c r="Q2" s="891" t="s">
        <v>303</v>
      </c>
      <c r="R2" s="891" t="s">
        <v>285</v>
      </c>
      <c r="S2" s="891" t="s">
        <v>286</v>
      </c>
      <c r="T2" s="891" t="s">
        <v>286</v>
      </c>
      <c r="U2" s="891" t="s">
        <v>286</v>
      </c>
      <c r="V2" s="891" t="s">
        <v>286</v>
      </c>
      <c r="W2" s="891" t="s">
        <v>286</v>
      </c>
      <c r="X2" s="891" t="s">
        <v>286</v>
      </c>
      <c r="Y2" s="891" t="s">
        <v>286</v>
      </c>
      <c r="Z2" s="891" t="s">
        <v>286</v>
      </c>
      <c r="AA2" s="891" t="s">
        <v>286</v>
      </c>
      <c r="AB2" s="891" t="s">
        <v>286</v>
      </c>
      <c r="AC2" s="891" t="s">
        <v>285</v>
      </c>
      <c r="AD2" s="891" t="s">
        <v>285</v>
      </c>
      <c r="AE2" s="891" t="s">
        <v>285</v>
      </c>
      <c r="AF2" s="891" t="s">
        <v>285</v>
      </c>
      <c r="AG2" s="891" t="s">
        <v>285</v>
      </c>
      <c r="AH2" s="891" t="s">
        <v>285</v>
      </c>
      <c r="AI2" s="891" t="s">
        <v>285</v>
      </c>
      <c r="AJ2" s="891" t="s">
        <v>285</v>
      </c>
      <c r="AK2" s="891" t="s">
        <v>285</v>
      </c>
      <c r="AL2" s="891" t="s">
        <v>285</v>
      </c>
      <c r="AM2" s="891"/>
    </row>
    <row r="3" spans="1:39" hidden="1">
      <c r="A3" s="891"/>
      <c r="B3" s="891"/>
      <c r="C3" s="891"/>
      <c r="D3" s="891"/>
      <c r="E3" s="891"/>
      <c r="F3" s="891"/>
      <c r="G3" s="891"/>
      <c r="H3" s="891"/>
      <c r="I3" s="891"/>
      <c r="J3" s="891"/>
      <c r="K3" s="891"/>
      <c r="L3" s="891"/>
      <c r="M3" s="891"/>
      <c r="N3" s="891"/>
      <c r="O3" s="891" t="s">
        <v>2604</v>
      </c>
      <c r="P3" s="891" t="s">
        <v>2605</v>
      </c>
      <c r="Q3" s="891" t="s">
        <v>2606</v>
      </c>
      <c r="R3" s="891" t="s">
        <v>2608</v>
      </c>
      <c r="S3" s="891" t="s">
        <v>2609</v>
      </c>
      <c r="T3" s="891" t="s">
        <v>2614</v>
      </c>
      <c r="U3" s="891" t="s">
        <v>2616</v>
      </c>
      <c r="V3" s="891" t="s">
        <v>2618</v>
      </c>
      <c r="W3" s="891" t="s">
        <v>2620</v>
      </c>
      <c r="X3" s="891" t="s">
        <v>2622</v>
      </c>
      <c r="Y3" s="891" t="s">
        <v>2624</v>
      </c>
      <c r="Z3" s="891" t="s">
        <v>2626</v>
      </c>
      <c r="AA3" s="891" t="s">
        <v>2628</v>
      </c>
      <c r="AB3" s="891" t="s">
        <v>2630</v>
      </c>
      <c r="AC3" s="891" t="s">
        <v>2610</v>
      </c>
      <c r="AD3" s="891" t="s">
        <v>2615</v>
      </c>
      <c r="AE3" s="891" t="s">
        <v>2617</v>
      </c>
      <c r="AF3" s="891" t="s">
        <v>2619</v>
      </c>
      <c r="AG3" s="891" t="s">
        <v>2621</v>
      </c>
      <c r="AH3" s="891" t="s">
        <v>2623</v>
      </c>
      <c r="AI3" s="891" t="s">
        <v>2625</v>
      </c>
      <c r="AJ3" s="891" t="s">
        <v>2627</v>
      </c>
      <c r="AK3" s="891" t="s">
        <v>2629</v>
      </c>
      <c r="AL3" s="891" t="s">
        <v>2631</v>
      </c>
      <c r="AM3" s="891"/>
    </row>
    <row r="4" spans="1:39" hidden="1">
      <c r="A4" s="891"/>
      <c r="B4" s="891"/>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row>
    <row r="5" spans="1:39" hidden="1">
      <c r="A5" s="891"/>
      <c r="B5" s="891"/>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row>
    <row r="6" spans="1:39" hidden="1">
      <c r="A6" s="891"/>
      <c r="B6" s="891"/>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row>
    <row r="7" spans="1:39" hidden="1">
      <c r="A7" s="891"/>
      <c r="B7" s="891"/>
      <c r="C7" s="891"/>
      <c r="D7" s="891"/>
      <c r="E7" s="891"/>
      <c r="F7" s="891"/>
      <c r="G7" s="891"/>
      <c r="H7" s="891"/>
      <c r="I7" s="891"/>
      <c r="J7" s="891"/>
      <c r="K7" s="891"/>
      <c r="L7" s="891"/>
      <c r="M7" s="891"/>
      <c r="N7" s="891"/>
      <c r="O7" s="891"/>
      <c r="P7" s="891"/>
      <c r="Q7" s="891"/>
      <c r="R7" s="891"/>
      <c r="S7" s="843" t="b">
        <v>1</v>
      </c>
      <c r="T7" s="843" t="b">
        <v>1</v>
      </c>
      <c r="U7" s="843" t="b">
        <v>1</v>
      </c>
      <c r="V7" s="843" t="b">
        <v>1</v>
      </c>
      <c r="W7" s="843" t="b">
        <v>1</v>
      </c>
      <c r="X7" s="843" t="b">
        <v>0</v>
      </c>
      <c r="Y7" s="843" t="b">
        <v>0</v>
      </c>
      <c r="Z7" s="843" t="b">
        <v>0</v>
      </c>
      <c r="AA7" s="843" t="b">
        <v>0</v>
      </c>
      <c r="AB7" s="843" t="b">
        <v>0</v>
      </c>
      <c r="AC7" s="843" t="b">
        <v>1</v>
      </c>
      <c r="AD7" s="843" t="b">
        <v>1</v>
      </c>
      <c r="AE7" s="843" t="b">
        <v>1</v>
      </c>
      <c r="AF7" s="843" t="b">
        <v>1</v>
      </c>
      <c r="AG7" s="843" t="b">
        <v>1</v>
      </c>
      <c r="AH7" s="843" t="b">
        <v>0</v>
      </c>
      <c r="AI7" s="843" t="b">
        <v>0</v>
      </c>
      <c r="AJ7" s="843" t="b">
        <v>0</v>
      </c>
      <c r="AK7" s="843" t="b">
        <v>0</v>
      </c>
      <c r="AL7" s="843" t="b">
        <v>0</v>
      </c>
      <c r="AM7" s="891"/>
    </row>
    <row r="8" spans="1:39" hidden="1">
      <c r="A8" s="891"/>
      <c r="B8" s="891"/>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row>
    <row r="9" spans="1:39" hidden="1">
      <c r="A9" s="891"/>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row>
    <row r="10" spans="1:39" hidden="1">
      <c r="A10" s="891"/>
      <c r="B10" s="891"/>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row>
    <row r="11" spans="1:39" ht="15" hidden="1" customHeight="1">
      <c r="A11" s="891"/>
      <c r="B11" s="891"/>
      <c r="C11" s="891"/>
      <c r="D11" s="891"/>
      <c r="E11" s="891"/>
      <c r="F11" s="891"/>
      <c r="G11" s="891"/>
      <c r="H11" s="891"/>
      <c r="I11" s="891"/>
      <c r="J11" s="891"/>
      <c r="K11" s="891"/>
      <c r="L11" s="891"/>
      <c r="M11" s="849"/>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row>
    <row r="12" spans="1:39" s="89" customFormat="1" ht="20.100000000000001" customHeight="1">
      <c r="A12" s="892"/>
      <c r="B12" s="892"/>
      <c r="C12" s="892"/>
      <c r="D12" s="892"/>
      <c r="E12" s="892"/>
      <c r="F12" s="892"/>
      <c r="G12" s="892"/>
      <c r="H12" s="892"/>
      <c r="I12" s="892"/>
      <c r="J12" s="892"/>
      <c r="K12" s="892"/>
      <c r="L12" s="477" t="s">
        <v>1274</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861"/>
      <c r="B14" s="861"/>
      <c r="C14" s="861"/>
      <c r="D14" s="861"/>
      <c r="E14" s="861"/>
      <c r="F14" s="861"/>
      <c r="G14" s="861"/>
      <c r="H14" s="861"/>
      <c r="I14" s="861"/>
      <c r="J14" s="861"/>
      <c r="K14" s="861"/>
      <c r="L14" s="932" t="s">
        <v>16</v>
      </c>
      <c r="M14" s="932" t="s">
        <v>121</v>
      </c>
      <c r="N14" s="932" t="s">
        <v>143</v>
      </c>
      <c r="O14" s="896" t="s">
        <v>2601</v>
      </c>
      <c r="P14" s="896" t="s">
        <v>2601</v>
      </c>
      <c r="Q14" s="896" t="s">
        <v>2601</v>
      </c>
      <c r="R14" s="897" t="s">
        <v>2602</v>
      </c>
      <c r="S14" s="898" t="s">
        <v>2603</v>
      </c>
      <c r="T14" s="898" t="s">
        <v>2632</v>
      </c>
      <c r="U14" s="898" t="s">
        <v>2633</v>
      </c>
      <c r="V14" s="898" t="s">
        <v>2634</v>
      </c>
      <c r="W14" s="898" t="s">
        <v>2635</v>
      </c>
      <c r="X14" s="898" t="s">
        <v>2636</v>
      </c>
      <c r="Y14" s="898" t="s">
        <v>2637</v>
      </c>
      <c r="Z14" s="898" t="s">
        <v>2638</v>
      </c>
      <c r="AA14" s="898" t="s">
        <v>2639</v>
      </c>
      <c r="AB14" s="898" t="s">
        <v>2640</v>
      </c>
      <c r="AC14" s="898" t="s">
        <v>2603</v>
      </c>
      <c r="AD14" s="898" t="s">
        <v>2632</v>
      </c>
      <c r="AE14" s="898" t="s">
        <v>2633</v>
      </c>
      <c r="AF14" s="898" t="s">
        <v>2634</v>
      </c>
      <c r="AG14" s="898" t="s">
        <v>2635</v>
      </c>
      <c r="AH14" s="898" t="s">
        <v>2636</v>
      </c>
      <c r="AI14" s="898" t="s">
        <v>2637</v>
      </c>
      <c r="AJ14" s="898" t="s">
        <v>2638</v>
      </c>
      <c r="AK14" s="898" t="s">
        <v>2639</v>
      </c>
      <c r="AL14" s="898" t="s">
        <v>2640</v>
      </c>
      <c r="AM14" s="899" t="s">
        <v>322</v>
      </c>
    </row>
    <row r="15" spans="1:39" s="90" customFormat="1" ht="50.1" customHeight="1">
      <c r="A15" s="861"/>
      <c r="B15" s="861"/>
      <c r="C15" s="861"/>
      <c r="D15" s="861"/>
      <c r="E15" s="861"/>
      <c r="F15" s="861"/>
      <c r="G15" s="861"/>
      <c r="H15" s="861"/>
      <c r="I15" s="861"/>
      <c r="J15" s="861"/>
      <c r="K15" s="861"/>
      <c r="L15" s="932"/>
      <c r="M15" s="932"/>
      <c r="N15" s="932"/>
      <c r="O15" s="898" t="s">
        <v>285</v>
      </c>
      <c r="P15" s="898" t="s">
        <v>323</v>
      </c>
      <c r="Q15" s="898" t="s">
        <v>303</v>
      </c>
      <c r="R15" s="898" t="s">
        <v>285</v>
      </c>
      <c r="S15" s="901" t="s">
        <v>286</v>
      </c>
      <c r="T15" s="901" t="s">
        <v>286</v>
      </c>
      <c r="U15" s="901" t="s">
        <v>286</v>
      </c>
      <c r="V15" s="901" t="s">
        <v>286</v>
      </c>
      <c r="W15" s="901" t="s">
        <v>286</v>
      </c>
      <c r="X15" s="901" t="s">
        <v>286</v>
      </c>
      <c r="Y15" s="901" t="s">
        <v>286</v>
      </c>
      <c r="Z15" s="901" t="s">
        <v>286</v>
      </c>
      <c r="AA15" s="901" t="s">
        <v>286</v>
      </c>
      <c r="AB15" s="901" t="s">
        <v>286</v>
      </c>
      <c r="AC15" s="901" t="s">
        <v>285</v>
      </c>
      <c r="AD15" s="901" t="s">
        <v>285</v>
      </c>
      <c r="AE15" s="901" t="s">
        <v>285</v>
      </c>
      <c r="AF15" s="901" t="s">
        <v>285</v>
      </c>
      <c r="AG15" s="901" t="s">
        <v>285</v>
      </c>
      <c r="AH15" s="901" t="s">
        <v>285</v>
      </c>
      <c r="AI15" s="901" t="s">
        <v>285</v>
      </c>
      <c r="AJ15" s="901" t="s">
        <v>285</v>
      </c>
      <c r="AK15" s="901" t="s">
        <v>285</v>
      </c>
      <c r="AL15" s="901" t="s">
        <v>285</v>
      </c>
      <c r="AM15" s="899"/>
    </row>
    <row r="16" spans="1:39" s="90" customFormat="1">
      <c r="A16" s="902" t="s">
        <v>18</v>
      </c>
      <c r="B16" s="861"/>
      <c r="C16" s="861"/>
      <c r="D16" s="861"/>
      <c r="E16" s="861"/>
      <c r="F16" s="861"/>
      <c r="G16" s="861"/>
      <c r="H16" s="861"/>
      <c r="I16" s="861"/>
      <c r="J16" s="861"/>
      <c r="K16" s="861"/>
      <c r="L16" s="823" t="s">
        <v>2599</v>
      </c>
      <c r="M16" s="805"/>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62"/>
    </row>
    <row r="17" spans="1:39" s="92" customFormat="1">
      <c r="A17" s="940">
        <v>1</v>
      </c>
      <c r="B17" s="934"/>
      <c r="C17" s="934"/>
      <c r="D17" s="934"/>
      <c r="E17" s="934"/>
      <c r="F17" s="934"/>
      <c r="G17" s="934"/>
      <c r="H17" s="934"/>
      <c r="I17" s="934"/>
      <c r="J17" s="934"/>
      <c r="K17" s="934"/>
      <c r="L17" s="935" t="s">
        <v>18</v>
      </c>
      <c r="M17" s="191" t="s">
        <v>1052</v>
      </c>
      <c r="N17" s="915" t="s">
        <v>369</v>
      </c>
      <c r="O17" s="193">
        <v>0</v>
      </c>
      <c r="P17" s="193">
        <v>0</v>
      </c>
      <c r="Q17" s="193">
        <v>0</v>
      </c>
      <c r="R17" s="193">
        <v>0</v>
      </c>
      <c r="S17" s="193">
        <v>150.88999999999999</v>
      </c>
      <c r="T17" s="193">
        <v>0</v>
      </c>
      <c r="U17" s="193">
        <v>0</v>
      </c>
      <c r="V17" s="193">
        <v>0</v>
      </c>
      <c r="W17" s="193">
        <v>0</v>
      </c>
      <c r="X17" s="193">
        <v>0</v>
      </c>
      <c r="Y17" s="193">
        <v>0</v>
      </c>
      <c r="Z17" s="193">
        <v>0</v>
      </c>
      <c r="AA17" s="193">
        <v>0</v>
      </c>
      <c r="AB17" s="193">
        <v>0</v>
      </c>
      <c r="AC17" s="193">
        <v>29.04</v>
      </c>
      <c r="AD17" s="193">
        <v>0</v>
      </c>
      <c r="AE17" s="193">
        <v>0</v>
      </c>
      <c r="AF17" s="193">
        <v>0</v>
      </c>
      <c r="AG17" s="193">
        <v>0</v>
      </c>
      <c r="AH17" s="193">
        <v>0</v>
      </c>
      <c r="AI17" s="193">
        <v>0</v>
      </c>
      <c r="AJ17" s="193">
        <v>0</v>
      </c>
      <c r="AK17" s="193">
        <v>0</v>
      </c>
      <c r="AL17" s="193">
        <v>0</v>
      </c>
      <c r="AM17" s="909"/>
    </row>
    <row r="18" spans="1:39" s="92" customFormat="1" ht="22.5">
      <c r="A18" s="940">
        <v>1</v>
      </c>
      <c r="B18" s="934"/>
      <c r="C18" s="934"/>
      <c r="D18" s="934"/>
      <c r="E18" s="934"/>
      <c r="F18" s="934"/>
      <c r="G18" s="934"/>
      <c r="H18" s="934"/>
      <c r="I18" s="934"/>
      <c r="J18" s="934"/>
      <c r="K18" s="934"/>
      <c r="L18" s="935" t="s">
        <v>102</v>
      </c>
      <c r="M18" s="191" t="s">
        <v>1166</v>
      </c>
      <c r="N18" s="898" t="s">
        <v>1238</v>
      </c>
      <c r="O18" s="193">
        <v>0</v>
      </c>
      <c r="P18" s="193">
        <v>0</v>
      </c>
      <c r="Q18" s="193">
        <v>0</v>
      </c>
      <c r="R18" s="193">
        <v>0</v>
      </c>
      <c r="S18" s="193">
        <v>23.4</v>
      </c>
      <c r="T18" s="193">
        <v>0</v>
      </c>
      <c r="U18" s="193">
        <v>0</v>
      </c>
      <c r="V18" s="193">
        <v>0</v>
      </c>
      <c r="W18" s="193">
        <v>0</v>
      </c>
      <c r="X18" s="193">
        <v>0</v>
      </c>
      <c r="Y18" s="193">
        <v>0</v>
      </c>
      <c r="Z18" s="193">
        <v>0</v>
      </c>
      <c r="AA18" s="193">
        <v>0</v>
      </c>
      <c r="AB18" s="193">
        <v>0</v>
      </c>
      <c r="AC18" s="193">
        <v>4.5</v>
      </c>
      <c r="AD18" s="193">
        <v>0</v>
      </c>
      <c r="AE18" s="193">
        <v>0</v>
      </c>
      <c r="AF18" s="193">
        <v>0</v>
      </c>
      <c r="AG18" s="193">
        <v>0</v>
      </c>
      <c r="AH18" s="193">
        <v>0</v>
      </c>
      <c r="AI18" s="193">
        <v>0</v>
      </c>
      <c r="AJ18" s="193">
        <v>0</v>
      </c>
      <c r="AK18" s="193">
        <v>0</v>
      </c>
      <c r="AL18" s="193">
        <v>0</v>
      </c>
      <c r="AM18" s="909"/>
    </row>
    <row r="19" spans="1:39" s="92" customFormat="1">
      <c r="A19" s="940">
        <v>1</v>
      </c>
      <c r="B19" s="934"/>
      <c r="C19" s="934"/>
      <c r="D19" s="934"/>
      <c r="E19" s="934"/>
      <c r="F19" s="934"/>
      <c r="G19" s="934"/>
      <c r="H19" s="934"/>
      <c r="I19" s="934"/>
      <c r="J19" s="934"/>
      <c r="K19" s="934"/>
      <c r="L19" s="935" t="s">
        <v>103</v>
      </c>
      <c r="M19" s="191" t="s">
        <v>1167</v>
      </c>
      <c r="N19" s="898" t="s">
        <v>371</v>
      </c>
      <c r="O19" s="941"/>
      <c r="P19" s="941"/>
      <c r="Q19" s="941"/>
      <c r="R19" s="941"/>
      <c r="S19" s="941">
        <v>13</v>
      </c>
      <c r="T19" s="941"/>
      <c r="U19" s="941"/>
      <c r="V19" s="941"/>
      <c r="W19" s="941"/>
      <c r="X19" s="941">
        <v>13</v>
      </c>
      <c r="Y19" s="941">
        <v>13</v>
      </c>
      <c r="Z19" s="941">
        <v>13</v>
      </c>
      <c r="AA19" s="941">
        <v>13</v>
      </c>
      <c r="AB19" s="941">
        <v>13</v>
      </c>
      <c r="AC19" s="941">
        <v>100</v>
      </c>
      <c r="AD19" s="941"/>
      <c r="AE19" s="941"/>
      <c r="AF19" s="941"/>
      <c r="AG19" s="941"/>
      <c r="AH19" s="941"/>
      <c r="AI19" s="941"/>
      <c r="AJ19" s="941"/>
      <c r="AK19" s="941"/>
      <c r="AL19" s="941"/>
      <c r="AM19" s="909"/>
    </row>
    <row r="20" spans="1:39" s="92" customFormat="1">
      <c r="A20" s="940">
        <v>1</v>
      </c>
      <c r="B20" s="934"/>
      <c r="C20" s="934"/>
      <c r="D20" s="934"/>
      <c r="E20" s="934"/>
      <c r="F20" s="934"/>
      <c r="G20" s="934"/>
      <c r="H20" s="934"/>
      <c r="I20" s="934"/>
      <c r="J20" s="934"/>
      <c r="K20" s="934"/>
      <c r="L20" s="935" t="s">
        <v>104</v>
      </c>
      <c r="M20" s="191" t="s">
        <v>372</v>
      </c>
      <c r="N20" s="898" t="s">
        <v>506</v>
      </c>
      <c r="O20" s="193">
        <v>0</v>
      </c>
      <c r="P20" s="193">
        <v>0</v>
      </c>
      <c r="Q20" s="193">
        <v>0</v>
      </c>
      <c r="R20" s="193">
        <v>0</v>
      </c>
      <c r="S20" s="193">
        <v>6.4482905982905985</v>
      </c>
      <c r="T20" s="193">
        <v>0</v>
      </c>
      <c r="U20" s="193">
        <v>0</v>
      </c>
      <c r="V20" s="193">
        <v>0</v>
      </c>
      <c r="W20" s="193">
        <v>0</v>
      </c>
      <c r="X20" s="193">
        <v>0</v>
      </c>
      <c r="Y20" s="193">
        <v>0</v>
      </c>
      <c r="Z20" s="193">
        <v>0</v>
      </c>
      <c r="AA20" s="193">
        <v>0</v>
      </c>
      <c r="AB20" s="193">
        <v>0</v>
      </c>
      <c r="AC20" s="193">
        <v>6.4533333333333331</v>
      </c>
      <c r="AD20" s="193">
        <v>0</v>
      </c>
      <c r="AE20" s="193">
        <v>0</v>
      </c>
      <c r="AF20" s="193">
        <v>0</v>
      </c>
      <c r="AG20" s="193">
        <v>0</v>
      </c>
      <c r="AH20" s="193">
        <v>0</v>
      </c>
      <c r="AI20" s="193">
        <v>0</v>
      </c>
      <c r="AJ20" s="193">
        <v>0</v>
      </c>
      <c r="AK20" s="193">
        <v>0</v>
      </c>
      <c r="AL20" s="193">
        <v>0</v>
      </c>
      <c r="AM20" s="909"/>
    </row>
    <row r="21" spans="1:39" s="92" customFormat="1">
      <c r="A21" s="940">
        <v>1</v>
      </c>
      <c r="B21" s="934"/>
      <c r="C21" s="934"/>
      <c r="D21" s="934"/>
      <c r="E21" s="934"/>
      <c r="F21" s="934"/>
      <c r="G21" s="934"/>
      <c r="H21" s="934"/>
      <c r="I21" s="934"/>
      <c r="J21" s="934"/>
      <c r="K21" s="934"/>
      <c r="L21" s="935" t="s">
        <v>120</v>
      </c>
      <c r="M21" s="191" t="s">
        <v>373</v>
      </c>
      <c r="N21" s="898" t="s">
        <v>502</v>
      </c>
      <c r="O21" s="942">
        <v>0</v>
      </c>
      <c r="P21" s="942">
        <v>0</v>
      </c>
      <c r="Q21" s="942">
        <v>0</v>
      </c>
      <c r="R21" s="942">
        <v>0</v>
      </c>
      <c r="S21" s="942">
        <v>1.7999999999999998</v>
      </c>
      <c r="T21" s="942">
        <v>0</v>
      </c>
      <c r="U21" s="942">
        <v>0</v>
      </c>
      <c r="V21" s="942">
        <v>0</v>
      </c>
      <c r="W21" s="942">
        <v>0</v>
      </c>
      <c r="X21" s="942">
        <v>0</v>
      </c>
      <c r="Y21" s="942">
        <v>0</v>
      </c>
      <c r="Z21" s="942">
        <v>0</v>
      </c>
      <c r="AA21" s="942">
        <v>0</v>
      </c>
      <c r="AB21" s="942">
        <v>0</v>
      </c>
      <c r="AC21" s="942">
        <v>4.4999999999999998E-2</v>
      </c>
      <c r="AD21" s="942">
        <v>0</v>
      </c>
      <c r="AE21" s="942">
        <v>0</v>
      </c>
      <c r="AF21" s="942">
        <v>0</v>
      </c>
      <c r="AG21" s="942">
        <v>0</v>
      </c>
      <c r="AH21" s="942">
        <v>0</v>
      </c>
      <c r="AI21" s="942">
        <v>0</v>
      </c>
      <c r="AJ21" s="942">
        <v>0</v>
      </c>
      <c r="AK21" s="942">
        <v>0</v>
      </c>
      <c r="AL21" s="942">
        <v>0</v>
      </c>
      <c r="AM21" s="909"/>
    </row>
    <row r="22" spans="1:39" s="92" customFormat="1" ht="22.5">
      <c r="A22" s="940">
        <v>1</v>
      </c>
      <c r="B22" s="934"/>
      <c r="C22" s="934"/>
      <c r="D22" s="934"/>
      <c r="E22" s="934"/>
      <c r="F22" s="934"/>
      <c r="G22" s="934"/>
      <c r="H22" s="934"/>
      <c r="I22" s="934"/>
      <c r="J22" s="943" t="s">
        <v>1056</v>
      </c>
      <c r="K22" s="934"/>
      <c r="L22" s="944"/>
      <c r="M22" s="945" t="s">
        <v>1152</v>
      </c>
      <c r="N22" s="946"/>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8"/>
    </row>
    <row r="23" spans="1:39" s="92" customFormat="1" ht="14.25">
      <c r="A23" s="807">
        <v>1</v>
      </c>
      <c r="B23" s="934"/>
      <c r="C23" s="934"/>
      <c r="D23" s="934"/>
      <c r="E23" s="934"/>
      <c r="F23" s="934"/>
      <c r="G23" s="934"/>
      <c r="H23" s="934"/>
      <c r="I23" s="934"/>
      <c r="J23" s="949" t="s">
        <v>195</v>
      </c>
      <c r="K23" s="776"/>
      <c r="L23" s="935" t="s">
        <v>195</v>
      </c>
      <c r="M23" s="950" t="s">
        <v>1220</v>
      </c>
      <c r="N23" s="915" t="s">
        <v>369</v>
      </c>
      <c r="O23" s="951"/>
      <c r="P23" s="951"/>
      <c r="Q23" s="951"/>
      <c r="R23" s="951"/>
      <c r="S23" s="951">
        <v>150.88999999999999</v>
      </c>
      <c r="T23" s="951"/>
      <c r="U23" s="951"/>
      <c r="V23" s="951"/>
      <c r="W23" s="951"/>
      <c r="X23" s="951"/>
      <c r="Y23" s="951"/>
      <c r="Z23" s="951"/>
      <c r="AA23" s="951"/>
      <c r="AB23" s="951"/>
      <c r="AC23" s="951">
        <v>29.04</v>
      </c>
      <c r="AD23" s="951"/>
      <c r="AE23" s="951"/>
      <c r="AF23" s="951"/>
      <c r="AG23" s="951"/>
      <c r="AH23" s="951"/>
      <c r="AI23" s="951"/>
      <c r="AJ23" s="951"/>
      <c r="AK23" s="951"/>
      <c r="AL23" s="951"/>
      <c r="AM23" s="909"/>
    </row>
    <row r="24" spans="1:39" s="92" customFormat="1">
      <c r="A24" s="807">
        <v>1</v>
      </c>
      <c r="B24" s="934"/>
      <c r="C24" s="934"/>
      <c r="D24" s="934"/>
      <c r="E24" s="934"/>
      <c r="F24" s="934"/>
      <c r="G24" s="934"/>
      <c r="H24" s="934"/>
      <c r="I24" s="934"/>
      <c r="J24" s="949"/>
      <c r="K24" s="934"/>
      <c r="L24" s="952" t="s">
        <v>1303</v>
      </c>
      <c r="M24" s="210" t="s">
        <v>1057</v>
      </c>
      <c r="N24" s="898" t="s">
        <v>506</v>
      </c>
      <c r="O24" s="936">
        <v>0</v>
      </c>
      <c r="P24" s="936">
        <v>0</v>
      </c>
      <c r="Q24" s="936">
        <v>0</v>
      </c>
      <c r="R24" s="936">
        <v>0</v>
      </c>
      <c r="S24" s="936">
        <v>6.4482905982905985</v>
      </c>
      <c r="T24" s="936">
        <v>0</v>
      </c>
      <c r="U24" s="936">
        <v>0</v>
      </c>
      <c r="V24" s="936">
        <v>0</v>
      </c>
      <c r="W24" s="936">
        <v>0</v>
      </c>
      <c r="X24" s="936">
        <v>0</v>
      </c>
      <c r="Y24" s="936">
        <v>0</v>
      </c>
      <c r="Z24" s="936">
        <v>0</v>
      </c>
      <c r="AA24" s="936">
        <v>0</v>
      </c>
      <c r="AB24" s="936">
        <v>0</v>
      </c>
      <c r="AC24" s="936">
        <v>6.4533333333333331</v>
      </c>
      <c r="AD24" s="936">
        <v>0</v>
      </c>
      <c r="AE24" s="936">
        <v>0</v>
      </c>
      <c r="AF24" s="936">
        <v>0</v>
      </c>
      <c r="AG24" s="936">
        <v>0</v>
      </c>
      <c r="AH24" s="936">
        <v>0</v>
      </c>
      <c r="AI24" s="936">
        <v>0</v>
      </c>
      <c r="AJ24" s="936">
        <v>0</v>
      </c>
      <c r="AK24" s="936">
        <v>0</v>
      </c>
      <c r="AL24" s="936">
        <v>0</v>
      </c>
      <c r="AM24" s="909"/>
    </row>
    <row r="25" spans="1:39" s="92" customFormat="1">
      <c r="A25" s="807">
        <v>1</v>
      </c>
      <c r="B25" s="934"/>
      <c r="C25" s="934"/>
      <c r="D25" s="934"/>
      <c r="E25" s="934"/>
      <c r="F25" s="934"/>
      <c r="G25" s="934"/>
      <c r="H25" s="934"/>
      <c r="I25" s="934"/>
      <c r="J25" s="949"/>
      <c r="K25" s="934"/>
      <c r="L25" s="952" t="s">
        <v>1304</v>
      </c>
      <c r="M25" s="210" t="s">
        <v>1168</v>
      </c>
      <c r="N25" s="898" t="s">
        <v>1238</v>
      </c>
      <c r="O25" s="951"/>
      <c r="P25" s="951"/>
      <c r="Q25" s="951"/>
      <c r="R25" s="951"/>
      <c r="S25" s="951">
        <v>23.4</v>
      </c>
      <c r="T25" s="951"/>
      <c r="U25" s="951"/>
      <c r="V25" s="951"/>
      <c r="W25" s="951"/>
      <c r="X25" s="951"/>
      <c r="Y25" s="951"/>
      <c r="Z25" s="951"/>
      <c r="AA25" s="951"/>
      <c r="AB25" s="951"/>
      <c r="AC25" s="951">
        <v>4.5</v>
      </c>
      <c r="AD25" s="951"/>
      <c r="AE25" s="951"/>
      <c r="AF25" s="951"/>
      <c r="AG25" s="951"/>
      <c r="AH25" s="951"/>
      <c r="AI25" s="951"/>
      <c r="AJ25" s="951"/>
      <c r="AK25" s="951"/>
      <c r="AL25" s="951"/>
      <c r="AM25" s="909"/>
    </row>
    <row r="26" spans="1:39" s="92" customFormat="1" ht="22.5">
      <c r="A26" s="940">
        <v>1</v>
      </c>
      <c r="B26" s="934"/>
      <c r="C26" s="934"/>
      <c r="D26" s="934"/>
      <c r="E26" s="934"/>
      <c r="F26" s="934"/>
      <c r="G26" s="934"/>
      <c r="H26" s="934"/>
      <c r="I26" s="934"/>
      <c r="J26" s="943" t="s">
        <v>1137</v>
      </c>
      <c r="K26" s="934"/>
      <c r="L26" s="944"/>
      <c r="M26" s="945" t="s">
        <v>1153</v>
      </c>
      <c r="N26" s="946"/>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8"/>
    </row>
    <row r="27" spans="1:39">
      <c r="A27" s="891"/>
      <c r="B27" s="891"/>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row>
    <row r="28" spans="1:39">
      <c r="A28" s="891"/>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row>
    <row r="29" spans="1:39" ht="15" customHeight="1">
      <c r="A29" s="891"/>
      <c r="B29" s="891"/>
      <c r="C29" s="891"/>
      <c r="D29" s="891"/>
      <c r="E29" s="891"/>
      <c r="F29" s="891"/>
      <c r="G29" s="891"/>
      <c r="H29" s="891"/>
      <c r="I29" s="891"/>
      <c r="J29" s="891"/>
      <c r="K29" s="891"/>
      <c r="L29" s="924" t="s">
        <v>1468</v>
      </c>
      <c r="M29" s="924"/>
      <c r="N29" s="924"/>
      <c r="O29" s="924"/>
      <c r="P29" s="924"/>
      <c r="Q29" s="924"/>
      <c r="R29" s="924"/>
      <c r="S29" s="937"/>
      <c r="T29" s="937"/>
      <c r="U29" s="937"/>
      <c r="V29" s="937"/>
      <c r="W29" s="937"/>
      <c r="X29" s="937"/>
      <c r="Y29" s="937"/>
      <c r="Z29" s="937"/>
      <c r="AA29" s="937"/>
      <c r="AB29" s="937"/>
      <c r="AC29" s="937"/>
      <c r="AD29" s="937"/>
      <c r="AE29" s="937"/>
      <c r="AF29" s="937"/>
      <c r="AG29" s="937"/>
      <c r="AH29" s="937"/>
      <c r="AI29" s="937"/>
      <c r="AJ29" s="937"/>
      <c r="AK29" s="937"/>
      <c r="AL29" s="937"/>
      <c r="AM29" s="937"/>
    </row>
    <row r="30" spans="1:39" ht="54.75" customHeight="1">
      <c r="A30" s="891"/>
      <c r="B30" s="891"/>
      <c r="C30" s="891"/>
      <c r="D30" s="891"/>
      <c r="E30" s="891"/>
      <c r="F30" s="891"/>
      <c r="G30" s="891"/>
      <c r="H30" s="891"/>
      <c r="I30" s="891"/>
      <c r="J30" s="891"/>
      <c r="K30" s="776"/>
      <c r="L30" s="953" t="s">
        <v>2589</v>
      </c>
      <c r="M30" s="938"/>
      <c r="N30" s="938"/>
      <c r="O30" s="938"/>
      <c r="P30" s="938"/>
      <c r="Q30" s="938"/>
      <c r="R30" s="938"/>
      <c r="S30" s="939"/>
      <c r="T30" s="939"/>
      <c r="U30" s="939"/>
      <c r="V30" s="939"/>
      <c r="W30" s="939"/>
      <c r="X30" s="939"/>
      <c r="Y30" s="939"/>
      <c r="Z30" s="939"/>
      <c r="AA30" s="939"/>
      <c r="AB30" s="939"/>
      <c r="AC30" s="939"/>
      <c r="AD30" s="939"/>
      <c r="AE30" s="939"/>
      <c r="AF30" s="939"/>
      <c r="AG30" s="939"/>
      <c r="AH30" s="939"/>
      <c r="AI30" s="939"/>
      <c r="AJ30" s="939"/>
      <c r="AK30" s="939"/>
      <c r="AL30" s="939"/>
      <c r="AM30" s="939"/>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34" activePane="bottomRight" state="frozen"/>
      <selection activeCell="M11" sqref="M11"/>
      <selection pane="topRight" activeCell="M11" sqref="M11"/>
      <selection pane="bottomLeft" activeCell="M11" sqref="M11"/>
      <selection pane="bottomRight" activeCell="AC55" sqref="AC55"/>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3" width="13.28515625" style="94" customWidth="1"/>
    <col min="24" max="28" width="13.28515625" style="94" hidden="1" customWidth="1"/>
    <col min="29" max="33" width="13.28515625" style="94" customWidth="1"/>
    <col min="34" max="38" width="13.28515625" style="94" hidden="1" customWidth="1"/>
    <col min="39" max="39" width="20.7109375" style="93" customWidth="1"/>
    <col min="40" max="16384" width="8.7109375" style="93"/>
  </cols>
  <sheetData>
    <row r="1" spans="1:39" hidden="1">
      <c r="A1" s="954"/>
      <c r="B1" s="954"/>
      <c r="C1" s="954"/>
      <c r="D1" s="954"/>
      <c r="E1" s="954"/>
      <c r="F1" s="954"/>
      <c r="G1" s="954"/>
      <c r="H1" s="954"/>
      <c r="I1" s="954"/>
      <c r="J1" s="954"/>
      <c r="K1" s="954"/>
      <c r="L1" s="954"/>
      <c r="M1" s="954"/>
      <c r="N1" s="955"/>
      <c r="O1" s="955"/>
      <c r="P1" s="955"/>
      <c r="Q1" s="955"/>
      <c r="R1" s="955"/>
      <c r="S1" s="891">
        <v>2024</v>
      </c>
      <c r="T1" s="891">
        <v>2025</v>
      </c>
      <c r="U1" s="891">
        <v>2026</v>
      </c>
      <c r="V1" s="891">
        <v>2027</v>
      </c>
      <c r="W1" s="891">
        <v>2028</v>
      </c>
      <c r="X1" s="891">
        <v>2029</v>
      </c>
      <c r="Y1" s="891">
        <v>2030</v>
      </c>
      <c r="Z1" s="891">
        <v>2031</v>
      </c>
      <c r="AA1" s="891">
        <v>2032</v>
      </c>
      <c r="AB1" s="891">
        <v>2033</v>
      </c>
      <c r="AC1" s="891">
        <v>2024</v>
      </c>
      <c r="AD1" s="891">
        <v>2025</v>
      </c>
      <c r="AE1" s="891">
        <v>2026</v>
      </c>
      <c r="AF1" s="891">
        <v>2027</v>
      </c>
      <c r="AG1" s="891">
        <v>2028</v>
      </c>
      <c r="AH1" s="891">
        <v>2029</v>
      </c>
      <c r="AI1" s="891">
        <v>2030</v>
      </c>
      <c r="AJ1" s="891">
        <v>2031</v>
      </c>
      <c r="AK1" s="891">
        <v>2032</v>
      </c>
      <c r="AL1" s="891">
        <v>2033</v>
      </c>
      <c r="AM1" s="954"/>
    </row>
    <row r="2" spans="1:39" hidden="1">
      <c r="A2" s="954"/>
      <c r="B2" s="954"/>
      <c r="C2" s="954"/>
      <c r="D2" s="954"/>
      <c r="E2" s="954"/>
      <c r="F2" s="954"/>
      <c r="G2" s="954"/>
      <c r="H2" s="954"/>
      <c r="I2" s="954"/>
      <c r="J2" s="954"/>
      <c r="K2" s="954"/>
      <c r="L2" s="954"/>
      <c r="M2" s="954"/>
      <c r="N2" s="955"/>
      <c r="O2" s="955"/>
      <c r="P2" s="955"/>
      <c r="Q2" s="955"/>
      <c r="R2" s="955"/>
      <c r="S2" s="891"/>
      <c r="T2" s="891"/>
      <c r="U2" s="891"/>
      <c r="V2" s="891"/>
      <c r="W2" s="891"/>
      <c r="X2" s="891"/>
      <c r="Y2" s="891"/>
      <c r="Z2" s="891"/>
      <c r="AA2" s="891"/>
      <c r="AB2" s="891"/>
      <c r="AC2" s="891"/>
      <c r="AD2" s="891"/>
      <c r="AE2" s="891"/>
      <c r="AF2" s="891"/>
      <c r="AG2" s="891"/>
      <c r="AH2" s="891"/>
      <c r="AI2" s="891"/>
      <c r="AJ2" s="891"/>
      <c r="AK2" s="891"/>
      <c r="AL2" s="891"/>
      <c r="AM2" s="954"/>
    </row>
    <row r="3" spans="1:39" hidden="1">
      <c r="A3" s="954"/>
      <c r="B3" s="954"/>
      <c r="C3" s="954"/>
      <c r="D3" s="954"/>
      <c r="E3" s="954"/>
      <c r="F3" s="954"/>
      <c r="G3" s="954"/>
      <c r="H3" s="954"/>
      <c r="I3" s="954"/>
      <c r="J3" s="954"/>
      <c r="K3" s="954"/>
      <c r="L3" s="954"/>
      <c r="M3" s="954"/>
      <c r="N3" s="955"/>
      <c r="O3" s="955"/>
      <c r="P3" s="955"/>
      <c r="Q3" s="955"/>
      <c r="R3" s="955"/>
      <c r="S3" s="891"/>
      <c r="T3" s="891"/>
      <c r="U3" s="891"/>
      <c r="V3" s="891"/>
      <c r="W3" s="891"/>
      <c r="X3" s="891"/>
      <c r="Y3" s="891"/>
      <c r="Z3" s="891"/>
      <c r="AA3" s="891"/>
      <c r="AB3" s="891"/>
      <c r="AC3" s="891"/>
      <c r="AD3" s="891"/>
      <c r="AE3" s="891"/>
      <c r="AF3" s="891"/>
      <c r="AG3" s="891"/>
      <c r="AH3" s="891"/>
      <c r="AI3" s="891"/>
      <c r="AJ3" s="891"/>
      <c r="AK3" s="891"/>
      <c r="AL3" s="891"/>
      <c r="AM3" s="954"/>
    </row>
    <row r="4" spans="1:39" hidden="1">
      <c r="A4" s="954"/>
      <c r="B4" s="954"/>
      <c r="C4" s="954"/>
      <c r="D4" s="954"/>
      <c r="E4" s="954"/>
      <c r="F4" s="954"/>
      <c r="G4" s="954"/>
      <c r="H4" s="954"/>
      <c r="I4" s="954"/>
      <c r="J4" s="954"/>
      <c r="K4" s="954"/>
      <c r="L4" s="954"/>
      <c r="M4" s="954"/>
      <c r="N4" s="955"/>
      <c r="O4" s="955"/>
      <c r="P4" s="955"/>
      <c r="Q4" s="955"/>
      <c r="R4" s="955"/>
      <c r="S4" s="891"/>
      <c r="T4" s="891"/>
      <c r="U4" s="891"/>
      <c r="V4" s="891"/>
      <c r="W4" s="891"/>
      <c r="X4" s="891"/>
      <c r="Y4" s="891"/>
      <c r="Z4" s="891"/>
      <c r="AA4" s="891"/>
      <c r="AB4" s="891"/>
      <c r="AC4" s="891"/>
      <c r="AD4" s="891"/>
      <c r="AE4" s="891"/>
      <c r="AF4" s="891"/>
      <c r="AG4" s="891"/>
      <c r="AH4" s="891"/>
      <c r="AI4" s="891"/>
      <c r="AJ4" s="891"/>
      <c r="AK4" s="891"/>
      <c r="AL4" s="891"/>
      <c r="AM4" s="954"/>
    </row>
    <row r="5" spans="1:39" hidden="1">
      <c r="A5" s="954"/>
      <c r="B5" s="954"/>
      <c r="C5" s="954"/>
      <c r="D5" s="954"/>
      <c r="E5" s="954"/>
      <c r="F5" s="954"/>
      <c r="G5" s="954"/>
      <c r="H5" s="954"/>
      <c r="I5" s="954"/>
      <c r="J5" s="954"/>
      <c r="K5" s="954"/>
      <c r="L5" s="954"/>
      <c r="M5" s="954"/>
      <c r="N5" s="955"/>
      <c r="O5" s="955"/>
      <c r="P5" s="955"/>
      <c r="Q5" s="955"/>
      <c r="R5" s="955"/>
      <c r="S5" s="891"/>
      <c r="T5" s="891"/>
      <c r="U5" s="891"/>
      <c r="V5" s="891"/>
      <c r="W5" s="891"/>
      <c r="X5" s="891"/>
      <c r="Y5" s="891"/>
      <c r="Z5" s="891"/>
      <c r="AA5" s="891"/>
      <c r="AB5" s="891"/>
      <c r="AC5" s="891"/>
      <c r="AD5" s="891"/>
      <c r="AE5" s="891"/>
      <c r="AF5" s="891"/>
      <c r="AG5" s="891"/>
      <c r="AH5" s="891"/>
      <c r="AI5" s="891"/>
      <c r="AJ5" s="891"/>
      <c r="AK5" s="891"/>
      <c r="AL5" s="891"/>
      <c r="AM5" s="954"/>
    </row>
    <row r="6" spans="1:39" hidden="1">
      <c r="A6" s="954"/>
      <c r="B6" s="954"/>
      <c r="C6" s="954"/>
      <c r="D6" s="954"/>
      <c r="E6" s="954"/>
      <c r="F6" s="954"/>
      <c r="G6" s="954"/>
      <c r="H6" s="954"/>
      <c r="I6" s="954"/>
      <c r="J6" s="954"/>
      <c r="K6" s="954"/>
      <c r="L6" s="954"/>
      <c r="M6" s="954"/>
      <c r="N6" s="955"/>
      <c r="O6" s="955"/>
      <c r="P6" s="955"/>
      <c r="Q6" s="955"/>
      <c r="R6" s="955"/>
      <c r="S6" s="891"/>
      <c r="T6" s="891"/>
      <c r="U6" s="891"/>
      <c r="V6" s="891"/>
      <c r="W6" s="891"/>
      <c r="X6" s="891"/>
      <c r="Y6" s="891"/>
      <c r="Z6" s="891"/>
      <c r="AA6" s="891"/>
      <c r="AB6" s="891"/>
      <c r="AC6" s="891"/>
      <c r="AD6" s="891"/>
      <c r="AE6" s="891"/>
      <c r="AF6" s="891"/>
      <c r="AG6" s="891"/>
      <c r="AH6" s="891"/>
      <c r="AI6" s="891"/>
      <c r="AJ6" s="891"/>
      <c r="AK6" s="891"/>
      <c r="AL6" s="891"/>
      <c r="AM6" s="954"/>
    </row>
    <row r="7" spans="1:39" hidden="1">
      <c r="A7" s="954"/>
      <c r="B7" s="954"/>
      <c r="C7" s="954"/>
      <c r="D7" s="954"/>
      <c r="E7" s="954"/>
      <c r="F7" s="954"/>
      <c r="G7" s="954"/>
      <c r="H7" s="954"/>
      <c r="I7" s="954"/>
      <c r="J7" s="954"/>
      <c r="K7" s="954"/>
      <c r="L7" s="954"/>
      <c r="M7" s="954"/>
      <c r="N7" s="955"/>
      <c r="O7" s="955"/>
      <c r="P7" s="955"/>
      <c r="Q7" s="955"/>
      <c r="R7" s="955"/>
      <c r="S7" s="843" t="b">
        <v>1</v>
      </c>
      <c r="T7" s="843" t="b">
        <v>1</v>
      </c>
      <c r="U7" s="843" t="b">
        <v>1</v>
      </c>
      <c r="V7" s="843" t="b">
        <v>1</v>
      </c>
      <c r="W7" s="843" t="b">
        <v>1</v>
      </c>
      <c r="X7" s="843" t="b">
        <v>0</v>
      </c>
      <c r="Y7" s="843" t="b">
        <v>0</v>
      </c>
      <c r="Z7" s="843" t="b">
        <v>0</v>
      </c>
      <c r="AA7" s="843" t="b">
        <v>0</v>
      </c>
      <c r="AB7" s="843" t="b">
        <v>0</v>
      </c>
      <c r="AC7" s="843" t="b">
        <v>1</v>
      </c>
      <c r="AD7" s="843" t="b">
        <v>1</v>
      </c>
      <c r="AE7" s="843" t="b">
        <v>1</v>
      </c>
      <c r="AF7" s="843" t="b">
        <v>1</v>
      </c>
      <c r="AG7" s="843" t="b">
        <v>1</v>
      </c>
      <c r="AH7" s="843" t="b">
        <v>0</v>
      </c>
      <c r="AI7" s="843" t="b">
        <v>0</v>
      </c>
      <c r="AJ7" s="843" t="b">
        <v>0</v>
      </c>
      <c r="AK7" s="843" t="b">
        <v>0</v>
      </c>
      <c r="AL7" s="843" t="b">
        <v>0</v>
      </c>
      <c r="AM7" s="954"/>
    </row>
    <row r="8" spans="1:39" hidden="1">
      <c r="A8" s="954"/>
      <c r="B8" s="954"/>
      <c r="C8" s="954"/>
      <c r="D8" s="954"/>
      <c r="E8" s="954"/>
      <c r="F8" s="954"/>
      <c r="G8" s="954"/>
      <c r="H8" s="954"/>
      <c r="I8" s="954"/>
      <c r="J8" s="954"/>
      <c r="K8" s="954"/>
      <c r="L8" s="954"/>
      <c r="M8" s="954"/>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4"/>
    </row>
    <row r="9" spans="1:39" hidden="1">
      <c r="A9" s="954"/>
      <c r="B9" s="954"/>
      <c r="C9" s="954"/>
      <c r="D9" s="954"/>
      <c r="E9" s="954"/>
      <c r="F9" s="954"/>
      <c r="G9" s="954"/>
      <c r="H9" s="954"/>
      <c r="I9" s="954"/>
      <c r="J9" s="954"/>
      <c r="K9" s="954"/>
      <c r="L9" s="954"/>
      <c r="M9" s="954"/>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4"/>
    </row>
    <row r="10" spans="1:39" hidden="1">
      <c r="A10" s="954"/>
      <c r="B10" s="954"/>
      <c r="C10" s="954"/>
      <c r="D10" s="954"/>
      <c r="E10" s="954"/>
      <c r="F10" s="954"/>
      <c r="G10" s="954"/>
      <c r="H10" s="954"/>
      <c r="I10" s="954"/>
      <c r="J10" s="954"/>
      <c r="K10" s="954"/>
      <c r="L10" s="954"/>
      <c r="M10" s="954"/>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4"/>
    </row>
    <row r="11" spans="1:39" ht="15" hidden="1" customHeight="1">
      <c r="A11" s="954"/>
      <c r="B11" s="954"/>
      <c r="C11" s="954"/>
      <c r="D11" s="954"/>
      <c r="E11" s="954"/>
      <c r="F11" s="954"/>
      <c r="G11" s="954"/>
      <c r="H11" s="954"/>
      <c r="I11" s="954"/>
      <c r="J11" s="954"/>
      <c r="K11" s="954"/>
      <c r="L11" s="954"/>
      <c r="M11" s="956"/>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4"/>
    </row>
    <row r="12" spans="1:39" s="213" customFormat="1" ht="20.100000000000001" customHeight="1">
      <c r="A12" s="957"/>
      <c r="B12" s="957"/>
      <c r="C12" s="957"/>
      <c r="D12" s="957"/>
      <c r="E12" s="957"/>
      <c r="F12" s="957"/>
      <c r="G12" s="957"/>
      <c r="H12" s="957"/>
      <c r="I12" s="957"/>
      <c r="J12" s="957"/>
      <c r="K12" s="957"/>
      <c r="L12" s="478" t="s">
        <v>1275</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957"/>
      <c r="B13" s="957"/>
      <c r="C13" s="957"/>
      <c r="D13" s="957"/>
      <c r="E13" s="957"/>
      <c r="F13" s="957"/>
      <c r="G13" s="957"/>
      <c r="H13" s="957"/>
      <c r="I13" s="957"/>
      <c r="J13" s="957"/>
      <c r="K13" s="957"/>
      <c r="L13" s="958"/>
      <c r="M13" s="958"/>
      <c r="N13" s="958"/>
      <c r="O13" s="958"/>
      <c r="P13" s="958"/>
      <c r="Q13" s="958"/>
      <c r="R13" s="958"/>
      <c r="S13" s="958"/>
      <c r="T13" s="958"/>
      <c r="U13" s="958"/>
      <c r="V13" s="958"/>
      <c r="W13" s="958"/>
      <c r="X13" s="958"/>
      <c r="Y13" s="958"/>
      <c r="Z13" s="958"/>
      <c r="AA13" s="958"/>
      <c r="AB13" s="958"/>
      <c r="AC13" s="958"/>
      <c r="AD13" s="958"/>
      <c r="AE13" s="958"/>
      <c r="AF13" s="958"/>
      <c r="AG13" s="958"/>
      <c r="AH13" s="958"/>
      <c r="AI13" s="958"/>
      <c r="AJ13" s="958"/>
      <c r="AK13" s="958"/>
      <c r="AL13" s="958"/>
      <c r="AM13" s="957"/>
    </row>
    <row r="14" spans="1:39" ht="15" customHeight="1">
      <c r="A14" s="954"/>
      <c r="B14" s="954"/>
      <c r="C14" s="954"/>
      <c r="D14" s="954"/>
      <c r="E14" s="954"/>
      <c r="F14" s="954"/>
      <c r="G14" s="954"/>
      <c r="H14" s="954"/>
      <c r="I14" s="954"/>
      <c r="J14" s="954"/>
      <c r="K14" s="954"/>
      <c r="L14" s="959" t="s">
        <v>374</v>
      </c>
      <c r="M14" s="960" t="s">
        <v>230</v>
      </c>
      <c r="N14" s="959" t="s">
        <v>143</v>
      </c>
      <c r="O14" s="896" t="s">
        <v>2601</v>
      </c>
      <c r="P14" s="896" t="s">
        <v>2601</v>
      </c>
      <c r="Q14" s="896" t="s">
        <v>2601</v>
      </c>
      <c r="R14" s="897" t="s">
        <v>2602</v>
      </c>
      <c r="S14" s="898" t="s">
        <v>2603</v>
      </c>
      <c r="T14" s="898" t="s">
        <v>2632</v>
      </c>
      <c r="U14" s="898" t="s">
        <v>2633</v>
      </c>
      <c r="V14" s="898" t="s">
        <v>2634</v>
      </c>
      <c r="W14" s="898" t="s">
        <v>2635</v>
      </c>
      <c r="X14" s="898" t="s">
        <v>2636</v>
      </c>
      <c r="Y14" s="898" t="s">
        <v>2637</v>
      </c>
      <c r="Z14" s="898" t="s">
        <v>2638</v>
      </c>
      <c r="AA14" s="898" t="s">
        <v>2639</v>
      </c>
      <c r="AB14" s="898" t="s">
        <v>2640</v>
      </c>
      <c r="AC14" s="898" t="s">
        <v>2603</v>
      </c>
      <c r="AD14" s="898" t="s">
        <v>2632</v>
      </c>
      <c r="AE14" s="898" t="s">
        <v>2633</v>
      </c>
      <c r="AF14" s="898" t="s">
        <v>2634</v>
      </c>
      <c r="AG14" s="898" t="s">
        <v>2635</v>
      </c>
      <c r="AH14" s="898" t="s">
        <v>2636</v>
      </c>
      <c r="AI14" s="898" t="s">
        <v>2637</v>
      </c>
      <c r="AJ14" s="898" t="s">
        <v>2638</v>
      </c>
      <c r="AK14" s="898" t="s">
        <v>2639</v>
      </c>
      <c r="AL14" s="898" t="s">
        <v>2640</v>
      </c>
      <c r="AM14" s="961" t="s">
        <v>322</v>
      </c>
    </row>
    <row r="15" spans="1:39" ht="50.1" customHeight="1">
      <c r="A15" s="954"/>
      <c r="B15" s="954"/>
      <c r="C15" s="954"/>
      <c r="D15" s="954"/>
      <c r="E15" s="954"/>
      <c r="F15" s="954"/>
      <c r="G15" s="954"/>
      <c r="H15" s="954"/>
      <c r="I15" s="954"/>
      <c r="J15" s="954"/>
      <c r="K15" s="954"/>
      <c r="L15" s="959"/>
      <c r="M15" s="960"/>
      <c r="N15" s="959"/>
      <c r="O15" s="898" t="s">
        <v>285</v>
      </c>
      <c r="P15" s="898" t="s">
        <v>323</v>
      </c>
      <c r="Q15" s="898" t="s">
        <v>303</v>
      </c>
      <c r="R15" s="898" t="s">
        <v>285</v>
      </c>
      <c r="S15" s="901" t="s">
        <v>286</v>
      </c>
      <c r="T15" s="901" t="s">
        <v>286</v>
      </c>
      <c r="U15" s="901" t="s">
        <v>286</v>
      </c>
      <c r="V15" s="901" t="s">
        <v>286</v>
      </c>
      <c r="W15" s="901" t="s">
        <v>286</v>
      </c>
      <c r="X15" s="901" t="s">
        <v>286</v>
      </c>
      <c r="Y15" s="901" t="s">
        <v>286</v>
      </c>
      <c r="Z15" s="901" t="s">
        <v>286</v>
      </c>
      <c r="AA15" s="901" t="s">
        <v>286</v>
      </c>
      <c r="AB15" s="901" t="s">
        <v>286</v>
      </c>
      <c r="AC15" s="901" t="s">
        <v>285</v>
      </c>
      <c r="AD15" s="901" t="s">
        <v>285</v>
      </c>
      <c r="AE15" s="901" t="s">
        <v>285</v>
      </c>
      <c r="AF15" s="901" t="s">
        <v>285</v>
      </c>
      <c r="AG15" s="901" t="s">
        <v>285</v>
      </c>
      <c r="AH15" s="901" t="s">
        <v>285</v>
      </c>
      <c r="AI15" s="901" t="s">
        <v>285</v>
      </c>
      <c r="AJ15" s="901" t="s">
        <v>285</v>
      </c>
      <c r="AK15" s="901" t="s">
        <v>285</v>
      </c>
      <c r="AL15" s="901" t="s">
        <v>285</v>
      </c>
      <c r="AM15" s="962"/>
    </row>
    <row r="16" spans="1:39">
      <c r="A16" s="902" t="s">
        <v>18</v>
      </c>
      <c r="B16" s="954"/>
      <c r="C16" s="954"/>
      <c r="D16" s="954"/>
      <c r="E16" s="954"/>
      <c r="F16" s="954"/>
      <c r="G16" s="954"/>
      <c r="H16" s="954"/>
      <c r="I16" s="954"/>
      <c r="J16" s="954"/>
      <c r="K16" s="954"/>
      <c r="L16" s="963" t="s">
        <v>2599</v>
      </c>
      <c r="M16" s="805"/>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964"/>
    </row>
    <row r="17" spans="1:39" s="95" customFormat="1" ht="22.5">
      <c r="A17" s="940">
        <v>1</v>
      </c>
      <c r="B17" s="965"/>
      <c r="C17" s="965"/>
      <c r="D17" s="965"/>
      <c r="E17" s="965"/>
      <c r="F17" s="965"/>
      <c r="G17" s="965"/>
      <c r="H17" s="965"/>
      <c r="I17" s="965"/>
      <c r="J17" s="965"/>
      <c r="K17" s="965"/>
      <c r="L17" s="966">
        <v>1</v>
      </c>
      <c r="M17" s="219" t="s">
        <v>375</v>
      </c>
      <c r="N17" s="915" t="s">
        <v>369</v>
      </c>
      <c r="O17" s="967">
        <v>0</v>
      </c>
      <c r="P17" s="967">
        <v>0</v>
      </c>
      <c r="Q17" s="967">
        <v>0</v>
      </c>
      <c r="R17" s="967">
        <v>0</v>
      </c>
      <c r="S17" s="967">
        <v>0</v>
      </c>
      <c r="T17" s="967">
        <v>0</v>
      </c>
      <c r="U17" s="967">
        <v>0</v>
      </c>
      <c r="V17" s="967">
        <v>0</v>
      </c>
      <c r="W17" s="967">
        <v>0</v>
      </c>
      <c r="X17" s="967">
        <v>0</v>
      </c>
      <c r="Y17" s="967">
        <v>0</v>
      </c>
      <c r="Z17" s="967">
        <v>0</v>
      </c>
      <c r="AA17" s="967">
        <v>0</v>
      </c>
      <c r="AB17" s="967">
        <v>0</v>
      </c>
      <c r="AC17" s="967">
        <v>0</v>
      </c>
      <c r="AD17" s="967">
        <v>0</v>
      </c>
      <c r="AE17" s="967">
        <v>0</v>
      </c>
      <c r="AF17" s="967">
        <v>0</v>
      </c>
      <c r="AG17" s="967">
        <v>0</v>
      </c>
      <c r="AH17" s="967">
        <v>0</v>
      </c>
      <c r="AI17" s="967">
        <v>0</v>
      </c>
      <c r="AJ17" s="967">
        <v>0</v>
      </c>
      <c r="AK17" s="967">
        <v>0</v>
      </c>
      <c r="AL17" s="967">
        <v>0</v>
      </c>
      <c r="AM17" s="909"/>
    </row>
    <row r="18" spans="1:39">
      <c r="A18" s="940">
        <v>1</v>
      </c>
      <c r="B18" s="954"/>
      <c r="C18" s="954"/>
      <c r="D18" s="954"/>
      <c r="E18" s="954"/>
      <c r="F18" s="954"/>
      <c r="G18" s="954"/>
      <c r="H18" s="954"/>
      <c r="I18" s="954"/>
      <c r="J18" s="954"/>
      <c r="K18" s="954"/>
      <c r="L18" s="968">
        <v>1.1000000000000001</v>
      </c>
      <c r="M18" s="223" t="s">
        <v>376</v>
      </c>
      <c r="N18" s="915" t="s">
        <v>369</v>
      </c>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09"/>
    </row>
    <row r="19" spans="1:39">
      <c r="A19" s="940">
        <v>1</v>
      </c>
      <c r="B19" s="954"/>
      <c r="C19" s="954"/>
      <c r="D19" s="954"/>
      <c r="E19" s="954"/>
      <c r="F19" s="954"/>
      <c r="G19" s="954"/>
      <c r="H19" s="954"/>
      <c r="I19" s="954"/>
      <c r="J19" s="954"/>
      <c r="K19" s="954"/>
      <c r="L19" s="968">
        <v>1.2</v>
      </c>
      <c r="M19" s="223" t="s">
        <v>377</v>
      </c>
      <c r="N19" s="915" t="s">
        <v>369</v>
      </c>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09"/>
    </row>
    <row r="20" spans="1:39">
      <c r="A20" s="940">
        <v>1</v>
      </c>
      <c r="B20" s="954"/>
      <c r="C20" s="954"/>
      <c r="D20" s="954"/>
      <c r="E20" s="954"/>
      <c r="F20" s="954"/>
      <c r="G20" s="954"/>
      <c r="H20" s="954"/>
      <c r="I20" s="954"/>
      <c r="J20" s="954"/>
      <c r="K20" s="954"/>
      <c r="L20" s="968">
        <v>1.3</v>
      </c>
      <c r="M20" s="223" t="s">
        <v>379</v>
      </c>
      <c r="N20" s="915" t="s">
        <v>369</v>
      </c>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09"/>
    </row>
    <row r="21" spans="1:39">
      <c r="A21" s="940">
        <v>1</v>
      </c>
      <c r="B21" s="954"/>
      <c r="C21" s="954"/>
      <c r="D21" s="954"/>
      <c r="E21" s="954"/>
      <c r="F21" s="954"/>
      <c r="G21" s="954"/>
      <c r="H21" s="954"/>
      <c r="I21" s="954"/>
      <c r="J21" s="954"/>
      <c r="K21" s="954"/>
      <c r="L21" s="968">
        <v>1.4</v>
      </c>
      <c r="M21" s="223" t="s">
        <v>381</v>
      </c>
      <c r="N21" s="915" t="s">
        <v>369</v>
      </c>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09"/>
    </row>
    <row r="22" spans="1:39">
      <c r="A22" s="940">
        <v>1</v>
      </c>
      <c r="B22" s="954"/>
      <c r="C22" s="954"/>
      <c r="D22" s="954"/>
      <c r="E22" s="954"/>
      <c r="F22" s="954"/>
      <c r="G22" s="954"/>
      <c r="H22" s="954"/>
      <c r="I22" s="954"/>
      <c r="J22" s="954"/>
      <c r="K22" s="954"/>
      <c r="L22" s="968">
        <v>1.5</v>
      </c>
      <c r="M22" s="223" t="s">
        <v>383</v>
      </c>
      <c r="N22" s="915" t="s">
        <v>369</v>
      </c>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09"/>
    </row>
    <row r="23" spans="1:39" s="95" customFormat="1">
      <c r="A23" s="940">
        <v>1</v>
      </c>
      <c r="B23" s="965"/>
      <c r="C23" s="965"/>
      <c r="D23" s="965"/>
      <c r="E23" s="965"/>
      <c r="F23" s="965"/>
      <c r="G23" s="965"/>
      <c r="H23" s="965"/>
      <c r="I23" s="965"/>
      <c r="J23" s="965"/>
      <c r="K23" s="965"/>
      <c r="L23" s="966">
        <v>2</v>
      </c>
      <c r="M23" s="219" t="s">
        <v>384</v>
      </c>
      <c r="N23" s="915" t="s">
        <v>369</v>
      </c>
      <c r="O23" s="967">
        <v>0</v>
      </c>
      <c r="P23" s="967">
        <v>0</v>
      </c>
      <c r="Q23" s="967">
        <v>0</v>
      </c>
      <c r="R23" s="967">
        <v>0</v>
      </c>
      <c r="S23" s="967">
        <v>0</v>
      </c>
      <c r="T23" s="967">
        <v>0</v>
      </c>
      <c r="U23" s="967">
        <v>0</v>
      </c>
      <c r="V23" s="967">
        <v>0</v>
      </c>
      <c r="W23" s="967">
        <v>0</v>
      </c>
      <c r="X23" s="967">
        <v>0</v>
      </c>
      <c r="Y23" s="967">
        <v>0</v>
      </c>
      <c r="Z23" s="967">
        <v>0</v>
      </c>
      <c r="AA23" s="967">
        <v>0</v>
      </c>
      <c r="AB23" s="967">
        <v>0</v>
      </c>
      <c r="AC23" s="967">
        <v>0</v>
      </c>
      <c r="AD23" s="967">
        <v>0</v>
      </c>
      <c r="AE23" s="967">
        <v>0</v>
      </c>
      <c r="AF23" s="967">
        <v>0</v>
      </c>
      <c r="AG23" s="967">
        <v>0</v>
      </c>
      <c r="AH23" s="967">
        <v>0</v>
      </c>
      <c r="AI23" s="967">
        <v>0</v>
      </c>
      <c r="AJ23" s="967">
        <v>0</v>
      </c>
      <c r="AK23" s="967">
        <v>0</v>
      </c>
      <c r="AL23" s="967">
        <v>0</v>
      </c>
      <c r="AM23" s="909"/>
    </row>
    <row r="24" spans="1:39">
      <c r="A24" s="940">
        <v>1</v>
      </c>
      <c r="B24" s="954"/>
      <c r="C24" s="954"/>
      <c r="D24" s="954"/>
      <c r="E24" s="954"/>
      <c r="F24" s="954"/>
      <c r="G24" s="954"/>
      <c r="H24" s="954"/>
      <c r="I24" s="954"/>
      <c r="J24" s="954"/>
      <c r="K24" s="954"/>
      <c r="L24" s="968">
        <v>2.1</v>
      </c>
      <c r="M24" s="223" t="s">
        <v>376</v>
      </c>
      <c r="N24" s="915" t="s">
        <v>369</v>
      </c>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09"/>
    </row>
    <row r="25" spans="1:39">
      <c r="A25" s="940">
        <v>1</v>
      </c>
      <c r="B25" s="954"/>
      <c r="C25" s="954"/>
      <c r="D25" s="954"/>
      <c r="E25" s="954"/>
      <c r="F25" s="954"/>
      <c r="G25" s="954"/>
      <c r="H25" s="954"/>
      <c r="I25" s="954"/>
      <c r="J25" s="954"/>
      <c r="K25" s="954"/>
      <c r="L25" s="968">
        <v>2.2000000000000002</v>
      </c>
      <c r="M25" s="223" t="s">
        <v>377</v>
      </c>
      <c r="N25" s="915" t="s">
        <v>369</v>
      </c>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09"/>
    </row>
    <row r="26" spans="1:39">
      <c r="A26" s="940">
        <v>1</v>
      </c>
      <c r="B26" s="954"/>
      <c r="C26" s="954"/>
      <c r="D26" s="954"/>
      <c r="E26" s="954"/>
      <c r="F26" s="954"/>
      <c r="G26" s="954"/>
      <c r="H26" s="954"/>
      <c r="I26" s="954"/>
      <c r="J26" s="954"/>
      <c r="K26" s="954"/>
      <c r="L26" s="968">
        <v>2.2999999999999998</v>
      </c>
      <c r="M26" s="223" t="s">
        <v>379</v>
      </c>
      <c r="N26" s="915" t="s">
        <v>369</v>
      </c>
      <c r="O26" s="969"/>
      <c r="P26" s="969"/>
      <c r="Q26" s="969"/>
      <c r="R26" s="969"/>
      <c r="S26" s="969"/>
      <c r="T26" s="969"/>
      <c r="U26" s="969"/>
      <c r="V26" s="969"/>
      <c r="W26" s="969"/>
      <c r="X26" s="969"/>
      <c r="Y26" s="969"/>
      <c r="Z26" s="969"/>
      <c r="AA26" s="969"/>
      <c r="AB26" s="969"/>
      <c r="AC26" s="969"/>
      <c r="AD26" s="969"/>
      <c r="AE26" s="969"/>
      <c r="AF26" s="969"/>
      <c r="AG26" s="969"/>
      <c r="AH26" s="969"/>
      <c r="AI26" s="969"/>
      <c r="AJ26" s="969"/>
      <c r="AK26" s="969"/>
      <c r="AL26" s="969"/>
      <c r="AM26" s="909"/>
    </row>
    <row r="27" spans="1:39">
      <c r="A27" s="940">
        <v>1</v>
      </c>
      <c r="B27" s="954"/>
      <c r="C27" s="954"/>
      <c r="D27" s="954"/>
      <c r="E27" s="954"/>
      <c r="F27" s="954"/>
      <c r="G27" s="954"/>
      <c r="H27" s="954"/>
      <c r="I27" s="954"/>
      <c r="J27" s="954"/>
      <c r="K27" s="954"/>
      <c r="L27" s="968">
        <v>2.4</v>
      </c>
      <c r="M27" s="223" t="s">
        <v>381</v>
      </c>
      <c r="N27" s="915" t="s">
        <v>369</v>
      </c>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69"/>
      <c r="AM27" s="909"/>
    </row>
    <row r="28" spans="1:39">
      <c r="A28" s="940">
        <v>1</v>
      </c>
      <c r="B28" s="954"/>
      <c r="C28" s="954"/>
      <c r="D28" s="954"/>
      <c r="E28" s="954"/>
      <c r="F28" s="954"/>
      <c r="G28" s="954"/>
      <c r="H28" s="954"/>
      <c r="I28" s="954"/>
      <c r="J28" s="954"/>
      <c r="K28" s="954"/>
      <c r="L28" s="968">
        <v>2.5</v>
      </c>
      <c r="M28" s="223" t="s">
        <v>383</v>
      </c>
      <c r="N28" s="915" t="s">
        <v>369</v>
      </c>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09"/>
    </row>
    <row r="29" spans="1:39" s="95" customFormat="1">
      <c r="A29" s="940">
        <v>1</v>
      </c>
      <c r="B29" s="965"/>
      <c r="C29" s="965"/>
      <c r="D29" s="965"/>
      <c r="E29" s="965"/>
      <c r="F29" s="965"/>
      <c r="G29" s="965"/>
      <c r="H29" s="965"/>
      <c r="I29" s="965"/>
      <c r="J29" s="965"/>
      <c r="K29" s="965"/>
      <c r="L29" s="966">
        <v>3</v>
      </c>
      <c r="M29" s="219" t="s">
        <v>386</v>
      </c>
      <c r="N29" s="915" t="s">
        <v>369</v>
      </c>
      <c r="O29" s="967">
        <v>0</v>
      </c>
      <c r="P29" s="967">
        <v>0</v>
      </c>
      <c r="Q29" s="967">
        <v>0</v>
      </c>
      <c r="R29" s="967">
        <v>0</v>
      </c>
      <c r="S29" s="967">
        <v>0</v>
      </c>
      <c r="T29" s="967">
        <v>0</v>
      </c>
      <c r="U29" s="967">
        <v>0</v>
      </c>
      <c r="V29" s="967">
        <v>0</v>
      </c>
      <c r="W29" s="967">
        <v>0</v>
      </c>
      <c r="X29" s="967">
        <v>0</v>
      </c>
      <c r="Y29" s="967">
        <v>0</v>
      </c>
      <c r="Z29" s="967">
        <v>0</v>
      </c>
      <c r="AA29" s="967">
        <v>0</v>
      </c>
      <c r="AB29" s="967">
        <v>0</v>
      </c>
      <c r="AC29" s="967">
        <v>0</v>
      </c>
      <c r="AD29" s="967">
        <v>0</v>
      </c>
      <c r="AE29" s="967">
        <v>0</v>
      </c>
      <c r="AF29" s="967">
        <v>0</v>
      </c>
      <c r="AG29" s="967">
        <v>0</v>
      </c>
      <c r="AH29" s="967">
        <v>0</v>
      </c>
      <c r="AI29" s="967">
        <v>0</v>
      </c>
      <c r="AJ29" s="967">
        <v>0</v>
      </c>
      <c r="AK29" s="967">
        <v>0</v>
      </c>
      <c r="AL29" s="967">
        <v>0</v>
      </c>
      <c r="AM29" s="909"/>
    </row>
    <row r="30" spans="1:39">
      <c r="A30" s="940">
        <v>1</v>
      </c>
      <c r="B30" s="954"/>
      <c r="C30" s="954"/>
      <c r="D30" s="954"/>
      <c r="E30" s="954"/>
      <c r="F30" s="954"/>
      <c r="G30" s="954"/>
      <c r="H30" s="954"/>
      <c r="I30" s="954"/>
      <c r="J30" s="954"/>
      <c r="K30" s="954"/>
      <c r="L30" s="968">
        <v>3.1</v>
      </c>
      <c r="M30" s="223" t="s">
        <v>376</v>
      </c>
      <c r="N30" s="915" t="s">
        <v>369</v>
      </c>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09"/>
    </row>
    <row r="31" spans="1:39">
      <c r="A31" s="940">
        <v>1</v>
      </c>
      <c r="B31" s="954"/>
      <c r="C31" s="954"/>
      <c r="D31" s="954"/>
      <c r="E31" s="954"/>
      <c r="F31" s="954"/>
      <c r="G31" s="954"/>
      <c r="H31" s="954"/>
      <c r="I31" s="954"/>
      <c r="J31" s="954"/>
      <c r="K31" s="954"/>
      <c r="L31" s="968">
        <v>3.2</v>
      </c>
      <c r="M31" s="223" t="s">
        <v>377</v>
      </c>
      <c r="N31" s="915" t="s">
        <v>369</v>
      </c>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69"/>
      <c r="AM31" s="909"/>
    </row>
    <row r="32" spans="1:39">
      <c r="A32" s="940">
        <v>1</v>
      </c>
      <c r="B32" s="954"/>
      <c r="C32" s="954"/>
      <c r="D32" s="954"/>
      <c r="E32" s="954"/>
      <c r="F32" s="954"/>
      <c r="G32" s="954"/>
      <c r="H32" s="954"/>
      <c r="I32" s="954"/>
      <c r="J32" s="954"/>
      <c r="K32" s="954"/>
      <c r="L32" s="968">
        <v>3.3</v>
      </c>
      <c r="M32" s="223" t="s">
        <v>379</v>
      </c>
      <c r="N32" s="915" t="s">
        <v>369</v>
      </c>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69"/>
      <c r="AM32" s="909"/>
    </row>
    <row r="33" spans="1:39">
      <c r="A33" s="940">
        <v>1</v>
      </c>
      <c r="B33" s="954"/>
      <c r="C33" s="954"/>
      <c r="D33" s="954"/>
      <c r="E33" s="954"/>
      <c r="F33" s="954"/>
      <c r="G33" s="954"/>
      <c r="H33" s="954"/>
      <c r="I33" s="954"/>
      <c r="J33" s="954"/>
      <c r="K33" s="954"/>
      <c r="L33" s="968">
        <v>3.4</v>
      </c>
      <c r="M33" s="223" t="s">
        <v>381</v>
      </c>
      <c r="N33" s="915" t="s">
        <v>369</v>
      </c>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69"/>
      <c r="AM33" s="909"/>
    </row>
    <row r="34" spans="1:39">
      <c r="A34" s="940">
        <v>1</v>
      </c>
      <c r="B34" s="954"/>
      <c r="C34" s="954"/>
      <c r="D34" s="954"/>
      <c r="E34" s="954"/>
      <c r="F34" s="954"/>
      <c r="G34" s="954"/>
      <c r="H34" s="954"/>
      <c r="I34" s="954"/>
      <c r="J34" s="954"/>
      <c r="K34" s="954"/>
      <c r="L34" s="968">
        <v>3.5</v>
      </c>
      <c r="M34" s="223" t="s">
        <v>383</v>
      </c>
      <c r="N34" s="915" t="s">
        <v>369</v>
      </c>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09"/>
    </row>
    <row r="35" spans="1:39" s="95" customFormat="1" ht="22.5">
      <c r="A35" s="940">
        <v>1</v>
      </c>
      <c r="B35" s="965"/>
      <c r="C35" s="965"/>
      <c r="D35" s="965"/>
      <c r="E35" s="965"/>
      <c r="F35" s="965"/>
      <c r="G35" s="965"/>
      <c r="H35" s="965"/>
      <c r="I35" s="965"/>
      <c r="J35" s="965"/>
      <c r="K35" s="965"/>
      <c r="L35" s="966">
        <v>4</v>
      </c>
      <c r="M35" s="219" t="s">
        <v>390</v>
      </c>
      <c r="N35" s="915" t="s">
        <v>369</v>
      </c>
      <c r="O35" s="967">
        <v>0</v>
      </c>
      <c r="P35" s="967">
        <v>0</v>
      </c>
      <c r="Q35" s="967">
        <v>0</v>
      </c>
      <c r="R35" s="967">
        <v>0</v>
      </c>
      <c r="S35" s="967">
        <v>0</v>
      </c>
      <c r="T35" s="967">
        <v>0</v>
      </c>
      <c r="U35" s="967">
        <v>0</v>
      </c>
      <c r="V35" s="967">
        <v>0</v>
      </c>
      <c r="W35" s="967">
        <v>0</v>
      </c>
      <c r="X35" s="967">
        <v>0</v>
      </c>
      <c r="Y35" s="967">
        <v>0</v>
      </c>
      <c r="Z35" s="967">
        <v>0</v>
      </c>
      <c r="AA35" s="967">
        <v>0</v>
      </c>
      <c r="AB35" s="967">
        <v>0</v>
      </c>
      <c r="AC35" s="967">
        <v>0</v>
      </c>
      <c r="AD35" s="967">
        <v>0</v>
      </c>
      <c r="AE35" s="967">
        <v>0</v>
      </c>
      <c r="AF35" s="967">
        <v>0</v>
      </c>
      <c r="AG35" s="967">
        <v>0</v>
      </c>
      <c r="AH35" s="967">
        <v>0</v>
      </c>
      <c r="AI35" s="967">
        <v>0</v>
      </c>
      <c r="AJ35" s="967">
        <v>0</v>
      </c>
      <c r="AK35" s="967">
        <v>0</v>
      </c>
      <c r="AL35" s="967">
        <v>0</v>
      </c>
      <c r="AM35" s="909"/>
    </row>
    <row r="36" spans="1:39">
      <c r="A36" s="940">
        <v>1</v>
      </c>
      <c r="B36" s="954"/>
      <c r="C36" s="954"/>
      <c r="D36" s="954"/>
      <c r="E36" s="954"/>
      <c r="F36" s="954"/>
      <c r="G36" s="954"/>
      <c r="H36" s="954"/>
      <c r="I36" s="954"/>
      <c r="J36" s="954"/>
      <c r="K36" s="954"/>
      <c r="L36" s="968">
        <v>4.0999999999999996</v>
      </c>
      <c r="M36" s="223" t="s">
        <v>376</v>
      </c>
      <c r="N36" s="915" t="s">
        <v>369</v>
      </c>
      <c r="O36" s="969">
        <v>0</v>
      </c>
      <c r="P36" s="969">
        <v>0</v>
      </c>
      <c r="Q36" s="969">
        <v>0</v>
      </c>
      <c r="R36" s="969">
        <v>0</v>
      </c>
      <c r="S36" s="969">
        <v>0</v>
      </c>
      <c r="T36" s="969">
        <v>0</v>
      </c>
      <c r="U36" s="969">
        <v>0</v>
      </c>
      <c r="V36" s="969">
        <v>0</v>
      </c>
      <c r="W36" s="969">
        <v>0</v>
      </c>
      <c r="X36" s="969">
        <v>0</v>
      </c>
      <c r="Y36" s="969">
        <v>0</v>
      </c>
      <c r="Z36" s="969">
        <v>0</v>
      </c>
      <c r="AA36" s="969">
        <v>0</v>
      </c>
      <c r="AB36" s="969">
        <v>0</v>
      </c>
      <c r="AC36" s="969">
        <v>0</v>
      </c>
      <c r="AD36" s="969">
        <v>0</v>
      </c>
      <c r="AE36" s="969">
        <v>0</v>
      </c>
      <c r="AF36" s="969">
        <v>0</v>
      </c>
      <c r="AG36" s="969">
        <v>0</v>
      </c>
      <c r="AH36" s="969">
        <v>0</v>
      </c>
      <c r="AI36" s="969">
        <v>0</v>
      </c>
      <c r="AJ36" s="969">
        <v>0</v>
      </c>
      <c r="AK36" s="969">
        <v>0</v>
      </c>
      <c r="AL36" s="969">
        <v>0</v>
      </c>
      <c r="AM36" s="909"/>
    </row>
    <row r="37" spans="1:39">
      <c r="A37" s="940">
        <v>1</v>
      </c>
      <c r="B37" s="954"/>
      <c r="C37" s="954"/>
      <c r="D37" s="954"/>
      <c r="E37" s="954"/>
      <c r="F37" s="954"/>
      <c r="G37" s="954"/>
      <c r="H37" s="954"/>
      <c r="I37" s="954"/>
      <c r="J37" s="954"/>
      <c r="K37" s="954"/>
      <c r="L37" s="968">
        <v>4.2</v>
      </c>
      <c r="M37" s="223" t="s">
        <v>377</v>
      </c>
      <c r="N37" s="915" t="s">
        <v>369</v>
      </c>
      <c r="O37" s="969">
        <v>0</v>
      </c>
      <c r="P37" s="969">
        <v>0</v>
      </c>
      <c r="Q37" s="969">
        <v>0</v>
      </c>
      <c r="R37" s="969">
        <v>0</v>
      </c>
      <c r="S37" s="969">
        <v>0</v>
      </c>
      <c r="T37" s="969">
        <v>0</v>
      </c>
      <c r="U37" s="969">
        <v>0</v>
      </c>
      <c r="V37" s="969">
        <v>0</v>
      </c>
      <c r="W37" s="969">
        <v>0</v>
      </c>
      <c r="X37" s="969">
        <v>0</v>
      </c>
      <c r="Y37" s="969">
        <v>0</v>
      </c>
      <c r="Z37" s="969">
        <v>0</v>
      </c>
      <c r="AA37" s="969">
        <v>0</v>
      </c>
      <c r="AB37" s="969">
        <v>0</v>
      </c>
      <c r="AC37" s="969">
        <v>0</v>
      </c>
      <c r="AD37" s="969">
        <v>0</v>
      </c>
      <c r="AE37" s="969">
        <v>0</v>
      </c>
      <c r="AF37" s="969">
        <v>0</v>
      </c>
      <c r="AG37" s="969">
        <v>0</v>
      </c>
      <c r="AH37" s="969">
        <v>0</v>
      </c>
      <c r="AI37" s="969">
        <v>0</v>
      </c>
      <c r="AJ37" s="969">
        <v>0</v>
      </c>
      <c r="AK37" s="969">
        <v>0</v>
      </c>
      <c r="AL37" s="969">
        <v>0</v>
      </c>
      <c r="AM37" s="909"/>
    </row>
    <row r="38" spans="1:39">
      <c r="A38" s="940">
        <v>1</v>
      </c>
      <c r="B38" s="954"/>
      <c r="C38" s="954"/>
      <c r="D38" s="954"/>
      <c r="E38" s="954"/>
      <c r="F38" s="954"/>
      <c r="G38" s="954"/>
      <c r="H38" s="954"/>
      <c r="I38" s="954"/>
      <c r="J38" s="954"/>
      <c r="K38" s="954"/>
      <c r="L38" s="968">
        <v>4.3</v>
      </c>
      <c r="M38" s="223" t="s">
        <v>379</v>
      </c>
      <c r="N38" s="915" t="s">
        <v>369</v>
      </c>
      <c r="O38" s="969">
        <v>0</v>
      </c>
      <c r="P38" s="969">
        <v>0</v>
      </c>
      <c r="Q38" s="969">
        <v>0</v>
      </c>
      <c r="R38" s="969">
        <v>0</v>
      </c>
      <c r="S38" s="969">
        <v>0</v>
      </c>
      <c r="T38" s="969">
        <v>0</v>
      </c>
      <c r="U38" s="969">
        <v>0</v>
      </c>
      <c r="V38" s="969">
        <v>0</v>
      </c>
      <c r="W38" s="969">
        <v>0</v>
      </c>
      <c r="X38" s="969">
        <v>0</v>
      </c>
      <c r="Y38" s="969">
        <v>0</v>
      </c>
      <c r="Z38" s="969">
        <v>0</v>
      </c>
      <c r="AA38" s="969">
        <v>0</v>
      </c>
      <c r="AB38" s="969">
        <v>0</v>
      </c>
      <c r="AC38" s="969">
        <v>0</v>
      </c>
      <c r="AD38" s="969">
        <v>0</v>
      </c>
      <c r="AE38" s="969">
        <v>0</v>
      </c>
      <c r="AF38" s="969">
        <v>0</v>
      </c>
      <c r="AG38" s="969">
        <v>0</v>
      </c>
      <c r="AH38" s="969">
        <v>0</v>
      </c>
      <c r="AI38" s="969">
        <v>0</v>
      </c>
      <c r="AJ38" s="969">
        <v>0</v>
      </c>
      <c r="AK38" s="969">
        <v>0</v>
      </c>
      <c r="AL38" s="969">
        <v>0</v>
      </c>
      <c r="AM38" s="909"/>
    </row>
    <row r="39" spans="1:39">
      <c r="A39" s="940">
        <v>1</v>
      </c>
      <c r="B39" s="954"/>
      <c r="C39" s="954"/>
      <c r="D39" s="954"/>
      <c r="E39" s="954"/>
      <c r="F39" s="954"/>
      <c r="G39" s="954"/>
      <c r="H39" s="954"/>
      <c r="I39" s="954"/>
      <c r="J39" s="954"/>
      <c r="K39" s="954"/>
      <c r="L39" s="968">
        <v>4.4000000000000004</v>
      </c>
      <c r="M39" s="223" t="s">
        <v>381</v>
      </c>
      <c r="N39" s="915" t="s">
        <v>369</v>
      </c>
      <c r="O39" s="969">
        <v>0</v>
      </c>
      <c r="P39" s="969">
        <v>0</v>
      </c>
      <c r="Q39" s="969">
        <v>0</v>
      </c>
      <c r="R39" s="969">
        <v>0</v>
      </c>
      <c r="S39" s="969">
        <v>0</v>
      </c>
      <c r="T39" s="969">
        <v>0</v>
      </c>
      <c r="U39" s="969">
        <v>0</v>
      </c>
      <c r="V39" s="969">
        <v>0</v>
      </c>
      <c r="W39" s="969">
        <v>0</v>
      </c>
      <c r="X39" s="969">
        <v>0</v>
      </c>
      <c r="Y39" s="969">
        <v>0</v>
      </c>
      <c r="Z39" s="969">
        <v>0</v>
      </c>
      <c r="AA39" s="969">
        <v>0</v>
      </c>
      <c r="AB39" s="969">
        <v>0</v>
      </c>
      <c r="AC39" s="969">
        <v>0</v>
      </c>
      <c r="AD39" s="969">
        <v>0</v>
      </c>
      <c r="AE39" s="969">
        <v>0</v>
      </c>
      <c r="AF39" s="969">
        <v>0</v>
      </c>
      <c r="AG39" s="969">
        <v>0</v>
      </c>
      <c r="AH39" s="969">
        <v>0</v>
      </c>
      <c r="AI39" s="969">
        <v>0</v>
      </c>
      <c r="AJ39" s="969">
        <v>0</v>
      </c>
      <c r="AK39" s="969">
        <v>0</v>
      </c>
      <c r="AL39" s="969">
        <v>0</v>
      </c>
      <c r="AM39" s="909"/>
    </row>
    <row r="40" spans="1:39">
      <c r="A40" s="940">
        <v>1</v>
      </c>
      <c r="B40" s="954"/>
      <c r="C40" s="954"/>
      <c r="D40" s="954"/>
      <c r="E40" s="954"/>
      <c r="F40" s="954"/>
      <c r="G40" s="954"/>
      <c r="H40" s="954"/>
      <c r="I40" s="954"/>
      <c r="J40" s="954"/>
      <c r="K40" s="954"/>
      <c r="L40" s="968">
        <v>4.5</v>
      </c>
      <c r="M40" s="223" t="s">
        <v>383</v>
      </c>
      <c r="N40" s="915" t="s">
        <v>369</v>
      </c>
      <c r="O40" s="969">
        <v>0</v>
      </c>
      <c r="P40" s="969">
        <v>0</v>
      </c>
      <c r="Q40" s="969">
        <v>0</v>
      </c>
      <c r="R40" s="969">
        <v>0</v>
      </c>
      <c r="S40" s="969">
        <v>0</v>
      </c>
      <c r="T40" s="969">
        <v>0</v>
      </c>
      <c r="U40" s="969">
        <v>0</v>
      </c>
      <c r="V40" s="969">
        <v>0</v>
      </c>
      <c r="W40" s="969">
        <v>0</v>
      </c>
      <c r="X40" s="969">
        <v>0</v>
      </c>
      <c r="Y40" s="969">
        <v>0</v>
      </c>
      <c r="Z40" s="969">
        <v>0</v>
      </c>
      <c r="AA40" s="969">
        <v>0</v>
      </c>
      <c r="AB40" s="969">
        <v>0</v>
      </c>
      <c r="AC40" s="969">
        <v>0</v>
      </c>
      <c r="AD40" s="969">
        <v>0</v>
      </c>
      <c r="AE40" s="969">
        <v>0</v>
      </c>
      <c r="AF40" s="969">
        <v>0</v>
      </c>
      <c r="AG40" s="969">
        <v>0</v>
      </c>
      <c r="AH40" s="969">
        <v>0</v>
      </c>
      <c r="AI40" s="969">
        <v>0</v>
      </c>
      <c r="AJ40" s="969">
        <v>0</v>
      </c>
      <c r="AK40" s="969">
        <v>0</v>
      </c>
      <c r="AL40" s="969">
        <v>0</v>
      </c>
      <c r="AM40" s="909"/>
    </row>
    <row r="41" spans="1:39" s="95" customFormat="1">
      <c r="A41" s="940">
        <v>1</v>
      </c>
      <c r="B41" s="965"/>
      <c r="C41" s="965"/>
      <c r="D41" s="965"/>
      <c r="E41" s="965"/>
      <c r="F41" s="965"/>
      <c r="G41" s="965"/>
      <c r="H41" s="965"/>
      <c r="I41" s="965"/>
      <c r="J41" s="965"/>
      <c r="K41" s="965"/>
      <c r="L41" s="966">
        <v>5</v>
      </c>
      <c r="M41" s="219" t="s">
        <v>395</v>
      </c>
      <c r="N41" s="915" t="s">
        <v>369</v>
      </c>
      <c r="O41" s="967">
        <v>0</v>
      </c>
      <c r="P41" s="967">
        <v>0</v>
      </c>
      <c r="Q41" s="967">
        <v>0</v>
      </c>
      <c r="R41" s="967">
        <v>0</v>
      </c>
      <c r="S41" s="967">
        <v>0</v>
      </c>
      <c r="T41" s="967">
        <v>0</v>
      </c>
      <c r="U41" s="967">
        <v>0</v>
      </c>
      <c r="V41" s="967">
        <v>0</v>
      </c>
      <c r="W41" s="967">
        <v>0</v>
      </c>
      <c r="X41" s="967">
        <v>0</v>
      </c>
      <c r="Y41" s="967">
        <v>0</v>
      </c>
      <c r="Z41" s="967">
        <v>0</v>
      </c>
      <c r="AA41" s="967">
        <v>0</v>
      </c>
      <c r="AB41" s="967">
        <v>0</v>
      </c>
      <c r="AC41" s="967">
        <v>0</v>
      </c>
      <c r="AD41" s="967">
        <v>0</v>
      </c>
      <c r="AE41" s="967">
        <v>0</v>
      </c>
      <c r="AF41" s="967">
        <v>0</v>
      </c>
      <c r="AG41" s="967">
        <v>0</v>
      </c>
      <c r="AH41" s="967">
        <v>0</v>
      </c>
      <c r="AI41" s="967">
        <v>0</v>
      </c>
      <c r="AJ41" s="967">
        <v>0</v>
      </c>
      <c r="AK41" s="967">
        <v>0</v>
      </c>
      <c r="AL41" s="967">
        <v>0</v>
      </c>
      <c r="AM41" s="909"/>
    </row>
    <row r="42" spans="1:39">
      <c r="A42" s="940">
        <v>1</v>
      </c>
      <c r="B42" s="954"/>
      <c r="C42" s="954"/>
      <c r="D42" s="954"/>
      <c r="E42" s="954"/>
      <c r="F42" s="954"/>
      <c r="G42" s="954"/>
      <c r="H42" s="954"/>
      <c r="I42" s="954"/>
      <c r="J42" s="954"/>
      <c r="K42" s="954"/>
      <c r="L42" s="968">
        <v>5.0999999999999996</v>
      </c>
      <c r="M42" s="223" t="s">
        <v>376</v>
      </c>
      <c r="N42" s="915" t="s">
        <v>369</v>
      </c>
      <c r="O42" s="969">
        <v>0</v>
      </c>
      <c r="P42" s="969">
        <v>0</v>
      </c>
      <c r="Q42" s="969">
        <v>0</v>
      </c>
      <c r="R42" s="969">
        <v>0</v>
      </c>
      <c r="S42" s="969">
        <v>0</v>
      </c>
      <c r="T42" s="969">
        <v>0</v>
      </c>
      <c r="U42" s="969">
        <v>0</v>
      </c>
      <c r="V42" s="969">
        <v>0</v>
      </c>
      <c r="W42" s="969">
        <v>0</v>
      </c>
      <c r="X42" s="969">
        <v>0</v>
      </c>
      <c r="Y42" s="969">
        <v>0</v>
      </c>
      <c r="Z42" s="969">
        <v>0</v>
      </c>
      <c r="AA42" s="969">
        <v>0</v>
      </c>
      <c r="AB42" s="969">
        <v>0</v>
      </c>
      <c r="AC42" s="969">
        <v>0</v>
      </c>
      <c r="AD42" s="969">
        <v>0</v>
      </c>
      <c r="AE42" s="969">
        <v>0</v>
      </c>
      <c r="AF42" s="969">
        <v>0</v>
      </c>
      <c r="AG42" s="969">
        <v>0</v>
      </c>
      <c r="AH42" s="969">
        <v>0</v>
      </c>
      <c r="AI42" s="969">
        <v>0</v>
      </c>
      <c r="AJ42" s="969">
        <v>0</v>
      </c>
      <c r="AK42" s="969">
        <v>0</v>
      </c>
      <c r="AL42" s="969">
        <v>0</v>
      </c>
      <c r="AM42" s="909"/>
    </row>
    <row r="43" spans="1:39">
      <c r="A43" s="940">
        <v>1</v>
      </c>
      <c r="B43" s="954"/>
      <c r="C43" s="954"/>
      <c r="D43" s="954"/>
      <c r="E43" s="954"/>
      <c r="F43" s="954"/>
      <c r="G43" s="954"/>
      <c r="H43" s="954"/>
      <c r="I43" s="954"/>
      <c r="J43" s="954"/>
      <c r="K43" s="954"/>
      <c r="L43" s="968">
        <v>5.2</v>
      </c>
      <c r="M43" s="223" t="s">
        <v>377</v>
      </c>
      <c r="N43" s="915" t="s">
        <v>369</v>
      </c>
      <c r="O43" s="969">
        <v>0</v>
      </c>
      <c r="P43" s="969">
        <v>0</v>
      </c>
      <c r="Q43" s="969">
        <v>0</v>
      </c>
      <c r="R43" s="969">
        <v>0</v>
      </c>
      <c r="S43" s="969">
        <v>0</v>
      </c>
      <c r="T43" s="969">
        <v>0</v>
      </c>
      <c r="U43" s="969">
        <v>0</v>
      </c>
      <c r="V43" s="969">
        <v>0</v>
      </c>
      <c r="W43" s="969">
        <v>0</v>
      </c>
      <c r="X43" s="969">
        <v>0</v>
      </c>
      <c r="Y43" s="969">
        <v>0</v>
      </c>
      <c r="Z43" s="969">
        <v>0</v>
      </c>
      <c r="AA43" s="969">
        <v>0</v>
      </c>
      <c r="AB43" s="969">
        <v>0</v>
      </c>
      <c r="AC43" s="969">
        <v>0</v>
      </c>
      <c r="AD43" s="969">
        <v>0</v>
      </c>
      <c r="AE43" s="969">
        <v>0</v>
      </c>
      <c r="AF43" s="969">
        <v>0</v>
      </c>
      <c r="AG43" s="969">
        <v>0</v>
      </c>
      <c r="AH43" s="969">
        <v>0</v>
      </c>
      <c r="AI43" s="969">
        <v>0</v>
      </c>
      <c r="AJ43" s="969">
        <v>0</v>
      </c>
      <c r="AK43" s="969">
        <v>0</v>
      </c>
      <c r="AL43" s="969">
        <v>0</v>
      </c>
      <c r="AM43" s="909"/>
    </row>
    <row r="44" spans="1:39">
      <c r="A44" s="940">
        <v>1</v>
      </c>
      <c r="B44" s="954"/>
      <c r="C44" s="954"/>
      <c r="D44" s="954"/>
      <c r="E44" s="954"/>
      <c r="F44" s="954"/>
      <c r="G44" s="954"/>
      <c r="H44" s="954"/>
      <c r="I44" s="954"/>
      <c r="J44" s="954"/>
      <c r="K44" s="954"/>
      <c r="L44" s="968">
        <v>5.3</v>
      </c>
      <c r="M44" s="223" t="s">
        <v>379</v>
      </c>
      <c r="N44" s="915" t="s">
        <v>369</v>
      </c>
      <c r="O44" s="969">
        <v>0</v>
      </c>
      <c r="P44" s="969">
        <v>0</v>
      </c>
      <c r="Q44" s="969">
        <v>0</v>
      </c>
      <c r="R44" s="969">
        <v>0</v>
      </c>
      <c r="S44" s="969">
        <v>0</v>
      </c>
      <c r="T44" s="969">
        <v>0</v>
      </c>
      <c r="U44" s="969">
        <v>0</v>
      </c>
      <c r="V44" s="969">
        <v>0</v>
      </c>
      <c r="W44" s="969">
        <v>0</v>
      </c>
      <c r="X44" s="969">
        <v>0</v>
      </c>
      <c r="Y44" s="969">
        <v>0</v>
      </c>
      <c r="Z44" s="969">
        <v>0</v>
      </c>
      <c r="AA44" s="969">
        <v>0</v>
      </c>
      <c r="AB44" s="969">
        <v>0</v>
      </c>
      <c r="AC44" s="969">
        <v>0</v>
      </c>
      <c r="AD44" s="969">
        <v>0</v>
      </c>
      <c r="AE44" s="969">
        <v>0</v>
      </c>
      <c r="AF44" s="969">
        <v>0</v>
      </c>
      <c r="AG44" s="969">
        <v>0</v>
      </c>
      <c r="AH44" s="969">
        <v>0</v>
      </c>
      <c r="AI44" s="969">
        <v>0</v>
      </c>
      <c r="AJ44" s="969">
        <v>0</v>
      </c>
      <c r="AK44" s="969">
        <v>0</v>
      </c>
      <c r="AL44" s="969">
        <v>0</v>
      </c>
      <c r="AM44" s="909"/>
    </row>
    <row r="45" spans="1:39">
      <c r="A45" s="940">
        <v>1</v>
      </c>
      <c r="B45" s="954"/>
      <c r="C45" s="954"/>
      <c r="D45" s="954"/>
      <c r="E45" s="954"/>
      <c r="F45" s="954"/>
      <c r="G45" s="954"/>
      <c r="H45" s="954"/>
      <c r="I45" s="954"/>
      <c r="J45" s="954"/>
      <c r="K45" s="954"/>
      <c r="L45" s="968">
        <v>5.4</v>
      </c>
      <c r="M45" s="223" t="s">
        <v>381</v>
      </c>
      <c r="N45" s="915" t="s">
        <v>369</v>
      </c>
      <c r="O45" s="969">
        <v>0</v>
      </c>
      <c r="P45" s="969">
        <v>0</v>
      </c>
      <c r="Q45" s="969">
        <v>0</v>
      </c>
      <c r="R45" s="969">
        <v>0</v>
      </c>
      <c r="S45" s="969">
        <v>0</v>
      </c>
      <c r="T45" s="969">
        <v>0</v>
      </c>
      <c r="U45" s="969">
        <v>0</v>
      </c>
      <c r="V45" s="969">
        <v>0</v>
      </c>
      <c r="W45" s="969">
        <v>0</v>
      </c>
      <c r="X45" s="969">
        <v>0</v>
      </c>
      <c r="Y45" s="969">
        <v>0</v>
      </c>
      <c r="Z45" s="969">
        <v>0</v>
      </c>
      <c r="AA45" s="969">
        <v>0</v>
      </c>
      <c r="AB45" s="969">
        <v>0</v>
      </c>
      <c r="AC45" s="969">
        <v>0</v>
      </c>
      <c r="AD45" s="969">
        <v>0</v>
      </c>
      <c r="AE45" s="969">
        <v>0</v>
      </c>
      <c r="AF45" s="969">
        <v>0</v>
      </c>
      <c r="AG45" s="969">
        <v>0</v>
      </c>
      <c r="AH45" s="969">
        <v>0</v>
      </c>
      <c r="AI45" s="969">
        <v>0</v>
      </c>
      <c r="AJ45" s="969">
        <v>0</v>
      </c>
      <c r="AK45" s="969">
        <v>0</v>
      </c>
      <c r="AL45" s="969">
        <v>0</v>
      </c>
      <c r="AM45" s="909"/>
    </row>
    <row r="46" spans="1:39">
      <c r="A46" s="940">
        <v>1</v>
      </c>
      <c r="B46" s="954"/>
      <c r="C46" s="954"/>
      <c r="D46" s="954"/>
      <c r="E46" s="954"/>
      <c r="F46" s="954"/>
      <c r="G46" s="954"/>
      <c r="H46" s="954"/>
      <c r="I46" s="954"/>
      <c r="J46" s="954"/>
      <c r="K46" s="954"/>
      <c r="L46" s="968">
        <v>5.5</v>
      </c>
      <c r="M46" s="223" t="s">
        <v>383</v>
      </c>
      <c r="N46" s="915" t="s">
        <v>369</v>
      </c>
      <c r="O46" s="969">
        <v>0</v>
      </c>
      <c r="P46" s="969">
        <v>0</v>
      </c>
      <c r="Q46" s="969">
        <v>0</v>
      </c>
      <c r="R46" s="969">
        <v>0</v>
      </c>
      <c r="S46" s="969">
        <v>0</v>
      </c>
      <c r="T46" s="969">
        <v>0</v>
      </c>
      <c r="U46" s="969">
        <v>0</v>
      </c>
      <c r="V46" s="969">
        <v>0</v>
      </c>
      <c r="W46" s="969">
        <v>0</v>
      </c>
      <c r="X46" s="969">
        <v>0</v>
      </c>
      <c r="Y46" s="969">
        <v>0</v>
      </c>
      <c r="Z46" s="969">
        <v>0</v>
      </c>
      <c r="AA46" s="969">
        <v>0</v>
      </c>
      <c r="AB46" s="969">
        <v>0</v>
      </c>
      <c r="AC46" s="969">
        <v>0</v>
      </c>
      <c r="AD46" s="969">
        <v>0</v>
      </c>
      <c r="AE46" s="969">
        <v>0</v>
      </c>
      <c r="AF46" s="969">
        <v>0</v>
      </c>
      <c r="AG46" s="969">
        <v>0</v>
      </c>
      <c r="AH46" s="969">
        <v>0</v>
      </c>
      <c r="AI46" s="969">
        <v>0</v>
      </c>
      <c r="AJ46" s="969">
        <v>0</v>
      </c>
      <c r="AK46" s="969">
        <v>0</v>
      </c>
      <c r="AL46" s="969">
        <v>0</v>
      </c>
      <c r="AM46" s="909"/>
    </row>
    <row r="47" spans="1:39" s="95" customFormat="1" ht="22.5">
      <c r="A47" s="940">
        <v>1</v>
      </c>
      <c r="B47" s="965"/>
      <c r="C47" s="965"/>
      <c r="D47" s="965"/>
      <c r="E47" s="965"/>
      <c r="F47" s="965"/>
      <c r="G47" s="965"/>
      <c r="H47" s="965"/>
      <c r="I47" s="965"/>
      <c r="J47" s="965"/>
      <c r="K47" s="965"/>
      <c r="L47" s="966">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909"/>
    </row>
    <row r="48" spans="1:39">
      <c r="A48" s="940">
        <v>1</v>
      </c>
      <c r="B48" s="954"/>
      <c r="C48" s="954"/>
      <c r="D48" s="954"/>
      <c r="E48" s="954"/>
      <c r="F48" s="954"/>
      <c r="G48" s="954"/>
      <c r="H48" s="954"/>
      <c r="I48" s="954"/>
      <c r="J48" s="954"/>
      <c r="K48" s="954"/>
      <c r="L48" s="968">
        <v>6.1</v>
      </c>
      <c r="M48" s="223" t="s">
        <v>376</v>
      </c>
      <c r="N48" s="220" t="s">
        <v>145</v>
      </c>
      <c r="O48" s="969">
        <v>0</v>
      </c>
      <c r="P48" s="969">
        <v>0</v>
      </c>
      <c r="Q48" s="969">
        <v>0</v>
      </c>
      <c r="R48" s="969">
        <v>0</v>
      </c>
      <c r="S48" s="969">
        <v>0</v>
      </c>
      <c r="T48" s="969">
        <v>0</v>
      </c>
      <c r="U48" s="969">
        <v>0</v>
      </c>
      <c r="V48" s="969">
        <v>0</v>
      </c>
      <c r="W48" s="969">
        <v>0</v>
      </c>
      <c r="X48" s="969">
        <v>0</v>
      </c>
      <c r="Y48" s="969">
        <v>0</v>
      </c>
      <c r="Z48" s="969">
        <v>0</v>
      </c>
      <c r="AA48" s="969">
        <v>0</v>
      </c>
      <c r="AB48" s="969">
        <v>0</v>
      </c>
      <c r="AC48" s="969">
        <v>0</v>
      </c>
      <c r="AD48" s="969">
        <v>0</v>
      </c>
      <c r="AE48" s="969">
        <v>0</v>
      </c>
      <c r="AF48" s="969">
        <v>0</v>
      </c>
      <c r="AG48" s="969">
        <v>0</v>
      </c>
      <c r="AH48" s="969">
        <v>0</v>
      </c>
      <c r="AI48" s="969">
        <v>0</v>
      </c>
      <c r="AJ48" s="969">
        <v>0</v>
      </c>
      <c r="AK48" s="969">
        <v>0</v>
      </c>
      <c r="AL48" s="969">
        <v>0</v>
      </c>
      <c r="AM48" s="909"/>
    </row>
    <row r="49" spans="1:39">
      <c r="A49" s="940">
        <v>1</v>
      </c>
      <c r="B49" s="954"/>
      <c r="C49" s="954"/>
      <c r="D49" s="954"/>
      <c r="E49" s="954"/>
      <c r="F49" s="954"/>
      <c r="G49" s="954"/>
      <c r="H49" s="954"/>
      <c r="I49" s="954"/>
      <c r="J49" s="954"/>
      <c r="K49" s="954"/>
      <c r="L49" s="968">
        <v>6.2</v>
      </c>
      <c r="M49" s="223" t="s">
        <v>377</v>
      </c>
      <c r="N49" s="220" t="s">
        <v>145</v>
      </c>
      <c r="O49" s="969">
        <v>0</v>
      </c>
      <c r="P49" s="969">
        <v>0</v>
      </c>
      <c r="Q49" s="969">
        <v>0</v>
      </c>
      <c r="R49" s="969">
        <v>0</v>
      </c>
      <c r="S49" s="969">
        <v>0</v>
      </c>
      <c r="T49" s="969">
        <v>0</v>
      </c>
      <c r="U49" s="969">
        <v>0</v>
      </c>
      <c r="V49" s="969">
        <v>0</v>
      </c>
      <c r="W49" s="969">
        <v>0</v>
      </c>
      <c r="X49" s="969">
        <v>0</v>
      </c>
      <c r="Y49" s="969">
        <v>0</v>
      </c>
      <c r="Z49" s="969">
        <v>0</v>
      </c>
      <c r="AA49" s="969">
        <v>0</v>
      </c>
      <c r="AB49" s="969">
        <v>0</v>
      </c>
      <c r="AC49" s="969">
        <v>0</v>
      </c>
      <c r="AD49" s="969">
        <v>0</v>
      </c>
      <c r="AE49" s="969">
        <v>0</v>
      </c>
      <c r="AF49" s="969">
        <v>0</v>
      </c>
      <c r="AG49" s="969">
        <v>0</v>
      </c>
      <c r="AH49" s="969">
        <v>0</v>
      </c>
      <c r="AI49" s="969">
        <v>0</v>
      </c>
      <c r="AJ49" s="969">
        <v>0</v>
      </c>
      <c r="AK49" s="969">
        <v>0</v>
      </c>
      <c r="AL49" s="969">
        <v>0</v>
      </c>
      <c r="AM49" s="909"/>
    </row>
    <row r="50" spans="1:39">
      <c r="A50" s="940">
        <v>1</v>
      </c>
      <c r="B50" s="954"/>
      <c r="C50" s="954"/>
      <c r="D50" s="954"/>
      <c r="E50" s="954"/>
      <c r="F50" s="954"/>
      <c r="G50" s="954"/>
      <c r="H50" s="954"/>
      <c r="I50" s="954"/>
      <c r="J50" s="954"/>
      <c r="K50" s="954"/>
      <c r="L50" s="968">
        <v>6.3</v>
      </c>
      <c r="M50" s="223" t="s">
        <v>379</v>
      </c>
      <c r="N50" s="220" t="s">
        <v>145</v>
      </c>
      <c r="O50" s="969">
        <v>0</v>
      </c>
      <c r="P50" s="969">
        <v>0</v>
      </c>
      <c r="Q50" s="969">
        <v>0</v>
      </c>
      <c r="R50" s="969">
        <v>0</v>
      </c>
      <c r="S50" s="969">
        <v>0</v>
      </c>
      <c r="T50" s="969">
        <v>0</v>
      </c>
      <c r="U50" s="969">
        <v>0</v>
      </c>
      <c r="V50" s="969">
        <v>0</v>
      </c>
      <c r="W50" s="969">
        <v>0</v>
      </c>
      <c r="X50" s="969">
        <v>0</v>
      </c>
      <c r="Y50" s="969">
        <v>0</v>
      </c>
      <c r="Z50" s="969">
        <v>0</v>
      </c>
      <c r="AA50" s="969">
        <v>0</v>
      </c>
      <c r="AB50" s="969">
        <v>0</v>
      </c>
      <c r="AC50" s="969">
        <v>0</v>
      </c>
      <c r="AD50" s="969">
        <v>0</v>
      </c>
      <c r="AE50" s="969">
        <v>0</v>
      </c>
      <c r="AF50" s="969">
        <v>0</v>
      </c>
      <c r="AG50" s="969">
        <v>0</v>
      </c>
      <c r="AH50" s="969">
        <v>0</v>
      </c>
      <c r="AI50" s="969">
        <v>0</v>
      </c>
      <c r="AJ50" s="969">
        <v>0</v>
      </c>
      <c r="AK50" s="969">
        <v>0</v>
      </c>
      <c r="AL50" s="969">
        <v>0</v>
      </c>
      <c r="AM50" s="909"/>
    </row>
    <row r="51" spans="1:39">
      <c r="A51" s="940">
        <v>1</v>
      </c>
      <c r="B51" s="954"/>
      <c r="C51" s="954"/>
      <c r="D51" s="954"/>
      <c r="E51" s="954"/>
      <c r="F51" s="954"/>
      <c r="G51" s="954"/>
      <c r="H51" s="954"/>
      <c r="I51" s="954"/>
      <c r="J51" s="954"/>
      <c r="K51" s="954"/>
      <c r="L51" s="968">
        <v>6.4</v>
      </c>
      <c r="M51" s="223" t="s">
        <v>381</v>
      </c>
      <c r="N51" s="220" t="s">
        <v>145</v>
      </c>
      <c r="O51" s="969">
        <v>0</v>
      </c>
      <c r="P51" s="969">
        <v>0</v>
      </c>
      <c r="Q51" s="969">
        <v>0</v>
      </c>
      <c r="R51" s="969">
        <v>0</v>
      </c>
      <c r="S51" s="969">
        <v>0</v>
      </c>
      <c r="T51" s="969">
        <v>0</v>
      </c>
      <c r="U51" s="969">
        <v>0</v>
      </c>
      <c r="V51" s="969">
        <v>0</v>
      </c>
      <c r="W51" s="969">
        <v>0</v>
      </c>
      <c r="X51" s="969">
        <v>0</v>
      </c>
      <c r="Y51" s="969">
        <v>0</v>
      </c>
      <c r="Z51" s="969">
        <v>0</v>
      </c>
      <c r="AA51" s="969">
        <v>0</v>
      </c>
      <c r="AB51" s="969">
        <v>0</v>
      </c>
      <c r="AC51" s="969">
        <v>0</v>
      </c>
      <c r="AD51" s="969">
        <v>0</v>
      </c>
      <c r="AE51" s="969">
        <v>0</v>
      </c>
      <c r="AF51" s="969">
        <v>0</v>
      </c>
      <c r="AG51" s="969">
        <v>0</v>
      </c>
      <c r="AH51" s="969">
        <v>0</v>
      </c>
      <c r="AI51" s="969">
        <v>0</v>
      </c>
      <c r="AJ51" s="969">
        <v>0</v>
      </c>
      <c r="AK51" s="969">
        <v>0</v>
      </c>
      <c r="AL51" s="969">
        <v>0</v>
      </c>
      <c r="AM51" s="909"/>
    </row>
    <row r="52" spans="1:39">
      <c r="A52" s="940">
        <v>1</v>
      </c>
      <c r="B52" s="954"/>
      <c r="C52" s="954"/>
      <c r="D52" s="954"/>
      <c r="E52" s="954"/>
      <c r="F52" s="954"/>
      <c r="G52" s="954"/>
      <c r="H52" s="954"/>
      <c r="I52" s="954"/>
      <c r="J52" s="954"/>
      <c r="K52" s="954"/>
      <c r="L52" s="968">
        <v>6.5</v>
      </c>
      <c r="M52" s="223" t="s">
        <v>383</v>
      </c>
      <c r="N52" s="220" t="s">
        <v>145</v>
      </c>
      <c r="O52" s="969">
        <v>0</v>
      </c>
      <c r="P52" s="969">
        <v>0</v>
      </c>
      <c r="Q52" s="969">
        <v>0</v>
      </c>
      <c r="R52" s="969">
        <v>0</v>
      </c>
      <c r="S52" s="969">
        <v>0</v>
      </c>
      <c r="T52" s="969">
        <v>0</v>
      </c>
      <c r="U52" s="969">
        <v>0</v>
      </c>
      <c r="V52" s="969">
        <v>0</v>
      </c>
      <c r="W52" s="969">
        <v>0</v>
      </c>
      <c r="X52" s="969">
        <v>0</v>
      </c>
      <c r="Y52" s="969">
        <v>0</v>
      </c>
      <c r="Z52" s="969">
        <v>0</v>
      </c>
      <c r="AA52" s="969">
        <v>0</v>
      </c>
      <c r="AB52" s="969">
        <v>0</v>
      </c>
      <c r="AC52" s="969">
        <v>0</v>
      </c>
      <c r="AD52" s="969">
        <v>0</v>
      </c>
      <c r="AE52" s="969">
        <v>0</v>
      </c>
      <c r="AF52" s="969">
        <v>0</v>
      </c>
      <c r="AG52" s="969">
        <v>0</v>
      </c>
      <c r="AH52" s="969">
        <v>0</v>
      </c>
      <c r="AI52" s="969">
        <v>0</v>
      </c>
      <c r="AJ52" s="969">
        <v>0</v>
      </c>
      <c r="AK52" s="969">
        <v>0</v>
      </c>
      <c r="AL52" s="969">
        <v>0</v>
      </c>
      <c r="AM52" s="909"/>
    </row>
    <row r="53" spans="1:39" s="95" customFormat="1">
      <c r="A53" s="940">
        <v>1</v>
      </c>
      <c r="B53" s="965"/>
      <c r="C53" s="965"/>
      <c r="D53" s="965"/>
      <c r="E53" s="965"/>
      <c r="F53" s="965"/>
      <c r="G53" s="965"/>
      <c r="H53" s="965"/>
      <c r="I53" s="965"/>
      <c r="J53" s="965"/>
      <c r="K53" s="965"/>
      <c r="L53" s="966">
        <v>7</v>
      </c>
      <c r="M53" s="219" t="s">
        <v>403</v>
      </c>
      <c r="N53" s="915" t="s">
        <v>369</v>
      </c>
      <c r="O53" s="967">
        <v>0</v>
      </c>
      <c r="P53" s="967">
        <v>0</v>
      </c>
      <c r="Q53" s="967">
        <v>0</v>
      </c>
      <c r="R53" s="967">
        <v>0</v>
      </c>
      <c r="S53" s="967">
        <v>0.1</v>
      </c>
      <c r="T53" s="967">
        <v>0</v>
      </c>
      <c r="U53" s="967">
        <v>0</v>
      </c>
      <c r="V53" s="967">
        <v>0</v>
      </c>
      <c r="W53" s="967">
        <v>0</v>
      </c>
      <c r="X53" s="967">
        <v>0.8</v>
      </c>
      <c r="Y53" s="967">
        <v>0.8</v>
      </c>
      <c r="Z53" s="967">
        <v>0.8</v>
      </c>
      <c r="AA53" s="967">
        <v>0.8</v>
      </c>
      <c r="AB53" s="967">
        <v>0.8</v>
      </c>
      <c r="AC53" s="967">
        <v>0</v>
      </c>
      <c r="AD53" s="967">
        <v>0</v>
      </c>
      <c r="AE53" s="967">
        <v>0</v>
      </c>
      <c r="AF53" s="967">
        <v>0</v>
      </c>
      <c r="AG53" s="967">
        <v>0</v>
      </c>
      <c r="AH53" s="967">
        <v>0</v>
      </c>
      <c r="AI53" s="967">
        <v>0</v>
      </c>
      <c r="AJ53" s="967">
        <v>0</v>
      </c>
      <c r="AK53" s="967">
        <v>0</v>
      </c>
      <c r="AL53" s="967">
        <v>0</v>
      </c>
      <c r="AM53" s="909"/>
    </row>
    <row r="54" spans="1:39">
      <c r="A54" s="940">
        <v>1</v>
      </c>
      <c r="B54" s="954"/>
      <c r="C54" s="954"/>
      <c r="D54" s="954"/>
      <c r="E54" s="954"/>
      <c r="F54" s="954"/>
      <c r="G54" s="954"/>
      <c r="H54" s="954"/>
      <c r="I54" s="954"/>
      <c r="J54" s="954"/>
      <c r="K54" s="954"/>
      <c r="L54" s="968">
        <v>7.1</v>
      </c>
      <c r="M54" s="223" t="s">
        <v>376</v>
      </c>
      <c r="N54" s="915" t="s">
        <v>369</v>
      </c>
      <c r="O54" s="969"/>
      <c r="P54" s="969"/>
      <c r="Q54" s="969"/>
      <c r="R54" s="969"/>
      <c r="S54" s="969"/>
      <c r="T54" s="969"/>
      <c r="U54" s="969"/>
      <c r="V54" s="969"/>
      <c r="W54" s="969"/>
      <c r="X54" s="969"/>
      <c r="Y54" s="969"/>
      <c r="Z54" s="969"/>
      <c r="AA54" s="969"/>
      <c r="AB54" s="969"/>
      <c r="AC54" s="969">
        <v>0</v>
      </c>
      <c r="AD54" s="969"/>
      <c r="AE54" s="969"/>
      <c r="AF54" s="969"/>
      <c r="AG54" s="969"/>
      <c r="AH54" s="969"/>
      <c r="AI54" s="969"/>
      <c r="AJ54" s="969"/>
      <c r="AK54" s="969"/>
      <c r="AL54" s="969"/>
      <c r="AM54" s="909"/>
    </row>
    <row r="55" spans="1:39">
      <c r="A55" s="940">
        <v>1</v>
      </c>
      <c r="B55" s="954"/>
      <c r="C55" s="954"/>
      <c r="D55" s="954"/>
      <c r="E55" s="954"/>
      <c r="F55" s="954"/>
      <c r="G55" s="954"/>
      <c r="H55" s="954"/>
      <c r="I55" s="954"/>
      <c r="J55" s="954"/>
      <c r="K55" s="954"/>
      <c r="L55" s="968">
        <v>7.2</v>
      </c>
      <c r="M55" s="223" t="s">
        <v>377</v>
      </c>
      <c r="N55" s="915" t="s">
        <v>369</v>
      </c>
      <c r="O55" s="969"/>
      <c r="P55" s="969"/>
      <c r="Q55" s="969"/>
      <c r="R55" s="969"/>
      <c r="S55" s="969">
        <v>0.1</v>
      </c>
      <c r="T55" s="969"/>
      <c r="U55" s="969"/>
      <c r="V55" s="969"/>
      <c r="W55" s="969"/>
      <c r="X55" s="969">
        <v>0.8</v>
      </c>
      <c r="Y55" s="969">
        <v>0.8</v>
      </c>
      <c r="Z55" s="969">
        <v>0.8</v>
      </c>
      <c r="AA55" s="969">
        <v>0.8</v>
      </c>
      <c r="AB55" s="969">
        <v>0.8</v>
      </c>
      <c r="AC55" s="969"/>
      <c r="AD55" s="969"/>
      <c r="AE55" s="969"/>
      <c r="AF55" s="969"/>
      <c r="AG55" s="969"/>
      <c r="AH55" s="969"/>
      <c r="AI55" s="969"/>
      <c r="AJ55" s="969"/>
      <c r="AK55" s="969"/>
      <c r="AL55" s="969"/>
      <c r="AM55" s="909"/>
    </row>
    <row r="56" spans="1:39">
      <c r="A56" s="940">
        <v>1</v>
      </c>
      <c r="B56" s="954"/>
      <c r="C56" s="954"/>
      <c r="D56" s="954"/>
      <c r="E56" s="954"/>
      <c r="F56" s="954"/>
      <c r="G56" s="954"/>
      <c r="H56" s="954"/>
      <c r="I56" s="954"/>
      <c r="J56" s="954"/>
      <c r="K56" s="954"/>
      <c r="L56" s="968">
        <v>7.3</v>
      </c>
      <c r="M56" s="223" t="s">
        <v>379</v>
      </c>
      <c r="N56" s="915" t="s">
        <v>369</v>
      </c>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09"/>
    </row>
    <row r="57" spans="1:39">
      <c r="A57" s="940">
        <v>1</v>
      </c>
      <c r="B57" s="954"/>
      <c r="C57" s="954"/>
      <c r="D57" s="954"/>
      <c r="E57" s="954"/>
      <c r="F57" s="954"/>
      <c r="G57" s="954"/>
      <c r="H57" s="954"/>
      <c r="I57" s="954"/>
      <c r="J57" s="954"/>
      <c r="K57" s="954"/>
      <c r="L57" s="968">
        <v>7.4</v>
      </c>
      <c r="M57" s="223" t="s">
        <v>381</v>
      </c>
      <c r="N57" s="915" t="s">
        <v>369</v>
      </c>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09"/>
    </row>
    <row r="58" spans="1:39">
      <c r="A58" s="940">
        <v>1</v>
      </c>
      <c r="B58" s="954"/>
      <c r="C58" s="954"/>
      <c r="D58" s="954"/>
      <c r="E58" s="954"/>
      <c r="F58" s="954"/>
      <c r="G58" s="954"/>
      <c r="H58" s="954"/>
      <c r="I58" s="954"/>
      <c r="J58" s="954"/>
      <c r="K58" s="954"/>
      <c r="L58" s="968">
        <v>7.5</v>
      </c>
      <c r="M58" s="223" t="s">
        <v>383</v>
      </c>
      <c r="N58" s="915" t="s">
        <v>369</v>
      </c>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M58" s="909"/>
    </row>
    <row r="59" spans="1:39" s="95" customFormat="1">
      <c r="A59" s="940">
        <v>1</v>
      </c>
      <c r="B59" s="965"/>
      <c r="C59" s="965"/>
      <c r="D59" s="965"/>
      <c r="E59" s="965"/>
      <c r="F59" s="965"/>
      <c r="G59" s="965"/>
      <c r="H59" s="965"/>
      <c r="I59" s="965"/>
      <c r="J59" s="965"/>
      <c r="K59" s="965"/>
      <c r="L59" s="966">
        <v>8</v>
      </c>
      <c r="M59" s="219" t="s">
        <v>407</v>
      </c>
      <c r="N59" s="915" t="s">
        <v>369</v>
      </c>
      <c r="O59" s="967">
        <v>0</v>
      </c>
      <c r="P59" s="967">
        <v>0</v>
      </c>
      <c r="Q59" s="967">
        <v>0</v>
      </c>
      <c r="R59" s="967">
        <v>0</v>
      </c>
      <c r="S59" s="967">
        <v>0</v>
      </c>
      <c r="T59" s="967">
        <v>0</v>
      </c>
      <c r="U59" s="967">
        <v>0</v>
      </c>
      <c r="V59" s="967">
        <v>0</v>
      </c>
      <c r="W59" s="967">
        <v>0</v>
      </c>
      <c r="X59" s="967">
        <v>0</v>
      </c>
      <c r="Y59" s="967">
        <v>0</v>
      </c>
      <c r="Z59" s="967">
        <v>0</v>
      </c>
      <c r="AA59" s="967">
        <v>0</v>
      </c>
      <c r="AB59" s="967">
        <v>0</v>
      </c>
      <c r="AC59" s="967">
        <v>0</v>
      </c>
      <c r="AD59" s="967">
        <v>0</v>
      </c>
      <c r="AE59" s="967">
        <v>0</v>
      </c>
      <c r="AF59" s="967">
        <v>0</v>
      </c>
      <c r="AG59" s="967">
        <v>0</v>
      </c>
      <c r="AH59" s="967">
        <v>0</v>
      </c>
      <c r="AI59" s="967">
        <v>0</v>
      </c>
      <c r="AJ59" s="967">
        <v>0</v>
      </c>
      <c r="AK59" s="967">
        <v>0</v>
      </c>
      <c r="AL59" s="967">
        <v>0</v>
      </c>
      <c r="AM59" s="909"/>
    </row>
    <row r="60" spans="1:39">
      <c r="A60" s="940">
        <v>1</v>
      </c>
      <c r="B60" s="954"/>
      <c r="C60" s="954"/>
      <c r="D60" s="954"/>
      <c r="E60" s="954"/>
      <c r="F60" s="954"/>
      <c r="G60" s="954"/>
      <c r="H60" s="954"/>
      <c r="I60" s="954"/>
      <c r="J60" s="954"/>
      <c r="K60" s="954"/>
      <c r="L60" s="968">
        <v>8.1</v>
      </c>
      <c r="M60" s="223" t="s">
        <v>376</v>
      </c>
      <c r="N60" s="915" t="s">
        <v>369</v>
      </c>
      <c r="O60" s="969"/>
      <c r="P60" s="969"/>
      <c r="Q60" s="969"/>
      <c r="R60" s="969"/>
      <c r="S60" s="969"/>
      <c r="T60" s="969"/>
      <c r="U60" s="969"/>
      <c r="V60" s="969"/>
      <c r="W60" s="969"/>
      <c r="X60" s="969"/>
      <c r="Y60" s="969"/>
      <c r="Z60" s="969"/>
      <c r="AA60" s="969"/>
      <c r="AB60" s="969"/>
      <c r="AC60" s="969"/>
      <c r="AD60" s="969"/>
      <c r="AE60" s="969"/>
      <c r="AF60" s="969"/>
      <c r="AG60" s="969"/>
      <c r="AH60" s="969"/>
      <c r="AI60" s="969"/>
      <c r="AJ60" s="969"/>
      <c r="AK60" s="969"/>
      <c r="AL60" s="969"/>
      <c r="AM60" s="909"/>
    </row>
    <row r="61" spans="1:39">
      <c r="A61" s="940">
        <v>1</v>
      </c>
      <c r="B61" s="954"/>
      <c r="C61" s="954"/>
      <c r="D61" s="954"/>
      <c r="E61" s="954"/>
      <c r="F61" s="954"/>
      <c r="G61" s="954"/>
      <c r="H61" s="954"/>
      <c r="I61" s="954"/>
      <c r="J61" s="954"/>
      <c r="K61" s="954"/>
      <c r="L61" s="968">
        <v>8.1999999999999993</v>
      </c>
      <c r="M61" s="223" t="s">
        <v>377</v>
      </c>
      <c r="N61" s="915" t="s">
        <v>369</v>
      </c>
      <c r="O61" s="969"/>
      <c r="P61" s="969"/>
      <c r="Q61" s="969"/>
      <c r="R61" s="969"/>
      <c r="S61" s="969"/>
      <c r="T61" s="969"/>
      <c r="U61" s="969"/>
      <c r="V61" s="969"/>
      <c r="W61" s="969"/>
      <c r="X61" s="969"/>
      <c r="Y61" s="969"/>
      <c r="Z61" s="969"/>
      <c r="AA61" s="969"/>
      <c r="AB61" s="969"/>
      <c r="AC61" s="969"/>
      <c r="AD61" s="969"/>
      <c r="AE61" s="969"/>
      <c r="AF61" s="969"/>
      <c r="AG61" s="969"/>
      <c r="AH61" s="969"/>
      <c r="AI61" s="969"/>
      <c r="AJ61" s="969"/>
      <c r="AK61" s="969"/>
      <c r="AL61" s="969"/>
      <c r="AM61" s="909"/>
    </row>
    <row r="62" spans="1:39">
      <c r="A62" s="940">
        <v>1</v>
      </c>
      <c r="B62" s="954"/>
      <c r="C62" s="954"/>
      <c r="D62" s="954"/>
      <c r="E62" s="954"/>
      <c r="F62" s="954"/>
      <c r="G62" s="954"/>
      <c r="H62" s="954"/>
      <c r="I62" s="954"/>
      <c r="J62" s="954"/>
      <c r="K62" s="954"/>
      <c r="L62" s="968">
        <v>8.3000000000000007</v>
      </c>
      <c r="M62" s="223" t="s">
        <v>379</v>
      </c>
      <c r="N62" s="915" t="s">
        <v>369</v>
      </c>
      <c r="O62" s="969"/>
      <c r="P62" s="969"/>
      <c r="Q62" s="969"/>
      <c r="R62" s="969"/>
      <c r="S62" s="969"/>
      <c r="T62" s="969"/>
      <c r="U62" s="969"/>
      <c r="V62" s="969"/>
      <c r="W62" s="969"/>
      <c r="X62" s="969"/>
      <c r="Y62" s="969"/>
      <c r="Z62" s="969"/>
      <c r="AA62" s="969"/>
      <c r="AB62" s="969"/>
      <c r="AC62" s="969"/>
      <c r="AD62" s="969"/>
      <c r="AE62" s="969"/>
      <c r="AF62" s="969"/>
      <c r="AG62" s="969"/>
      <c r="AH62" s="969"/>
      <c r="AI62" s="969"/>
      <c r="AJ62" s="969"/>
      <c r="AK62" s="969"/>
      <c r="AL62" s="969"/>
      <c r="AM62" s="909"/>
    </row>
    <row r="63" spans="1:39">
      <c r="A63" s="940">
        <v>1</v>
      </c>
      <c r="B63" s="954"/>
      <c r="C63" s="954"/>
      <c r="D63" s="954"/>
      <c r="E63" s="954"/>
      <c r="F63" s="954"/>
      <c r="G63" s="954"/>
      <c r="H63" s="954"/>
      <c r="I63" s="954"/>
      <c r="J63" s="954"/>
      <c r="K63" s="954"/>
      <c r="L63" s="968">
        <v>8.4</v>
      </c>
      <c r="M63" s="223" t="s">
        <v>381</v>
      </c>
      <c r="N63" s="915" t="s">
        <v>369</v>
      </c>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09"/>
    </row>
    <row r="64" spans="1:39">
      <c r="A64" s="940">
        <v>1</v>
      </c>
      <c r="B64" s="954"/>
      <c r="C64" s="954"/>
      <c r="D64" s="954"/>
      <c r="E64" s="954"/>
      <c r="F64" s="954"/>
      <c r="G64" s="954"/>
      <c r="H64" s="954"/>
      <c r="I64" s="954"/>
      <c r="J64" s="954"/>
      <c r="K64" s="954"/>
      <c r="L64" s="968">
        <v>8.5</v>
      </c>
      <c r="M64" s="223" t="s">
        <v>383</v>
      </c>
      <c r="N64" s="915" t="s">
        <v>369</v>
      </c>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09"/>
    </row>
    <row r="65" spans="1:39">
      <c r="A65" s="954"/>
      <c r="B65" s="954"/>
      <c r="C65" s="954"/>
      <c r="D65" s="954"/>
      <c r="E65" s="954"/>
      <c r="F65" s="954"/>
      <c r="G65" s="954"/>
      <c r="H65" s="954"/>
      <c r="I65" s="954"/>
      <c r="J65" s="954"/>
      <c r="K65" s="954"/>
      <c r="L65" s="970"/>
      <c r="M65" s="971"/>
      <c r="N65" s="970"/>
      <c r="O65" s="972"/>
      <c r="P65" s="972"/>
      <c r="Q65" s="972"/>
      <c r="R65" s="972"/>
      <c r="S65" s="972"/>
      <c r="T65" s="972"/>
      <c r="U65" s="972"/>
      <c r="V65" s="972"/>
      <c r="W65" s="972"/>
      <c r="X65" s="972"/>
      <c r="Y65" s="972"/>
      <c r="Z65" s="972"/>
      <c r="AA65" s="972"/>
      <c r="AB65" s="972"/>
      <c r="AC65" s="955"/>
      <c r="AD65" s="955"/>
      <c r="AE65" s="955"/>
      <c r="AF65" s="955"/>
      <c r="AG65" s="955"/>
      <c r="AH65" s="955"/>
      <c r="AI65" s="955"/>
      <c r="AJ65" s="955"/>
      <c r="AK65" s="955"/>
      <c r="AL65" s="955"/>
      <c r="AM65" s="954"/>
    </row>
    <row r="66" spans="1:39" s="88" customFormat="1" ht="15" customHeight="1">
      <c r="A66" s="891"/>
      <c r="B66" s="891"/>
      <c r="C66" s="891"/>
      <c r="D66" s="891"/>
      <c r="E66" s="891"/>
      <c r="F66" s="891"/>
      <c r="G66" s="891"/>
      <c r="H66" s="891"/>
      <c r="I66" s="891"/>
      <c r="J66" s="891"/>
      <c r="K66" s="891"/>
      <c r="L66" s="924" t="s">
        <v>1468</v>
      </c>
      <c r="M66" s="924"/>
      <c r="N66" s="924"/>
      <c r="O66" s="924"/>
      <c r="P66" s="924"/>
      <c r="Q66" s="924"/>
      <c r="R66" s="924"/>
      <c r="S66" s="937"/>
      <c r="T66" s="937"/>
      <c r="U66" s="937"/>
      <c r="V66" s="937"/>
      <c r="W66" s="937"/>
      <c r="X66" s="937"/>
      <c r="Y66" s="937"/>
      <c r="Z66" s="937"/>
      <c r="AA66" s="937"/>
      <c r="AB66" s="937"/>
      <c r="AC66" s="937"/>
      <c r="AD66" s="937"/>
      <c r="AE66" s="937"/>
      <c r="AF66" s="937"/>
      <c r="AG66" s="937"/>
      <c r="AH66" s="937"/>
      <c r="AI66" s="937"/>
      <c r="AJ66" s="937"/>
      <c r="AK66" s="937"/>
      <c r="AL66" s="937"/>
      <c r="AM66" s="937"/>
    </row>
    <row r="67" spans="1:39" s="88" customFormat="1" ht="15" customHeight="1">
      <c r="A67" s="891"/>
      <c r="B67" s="891"/>
      <c r="C67" s="891"/>
      <c r="D67" s="891"/>
      <c r="E67" s="891"/>
      <c r="F67" s="891"/>
      <c r="G67" s="891"/>
      <c r="H67" s="891"/>
      <c r="I67" s="891"/>
      <c r="J67" s="891"/>
      <c r="K67" s="776"/>
      <c r="L67" s="938"/>
      <c r="M67" s="938"/>
      <c r="N67" s="938"/>
      <c r="O67" s="938"/>
      <c r="P67" s="938"/>
      <c r="Q67" s="938"/>
      <c r="R67" s="938"/>
      <c r="S67" s="939"/>
      <c r="T67" s="939"/>
      <c r="U67" s="939"/>
      <c r="V67" s="939"/>
      <c r="W67" s="939"/>
      <c r="X67" s="939"/>
      <c r="Y67" s="939"/>
      <c r="Z67" s="939"/>
      <c r="AA67" s="939"/>
      <c r="AB67" s="939"/>
      <c r="AC67" s="939"/>
      <c r="AD67" s="939"/>
      <c r="AE67" s="939"/>
      <c r="AF67" s="939"/>
      <c r="AG67" s="939"/>
      <c r="AH67" s="939"/>
      <c r="AI67" s="939"/>
      <c r="AJ67" s="939"/>
      <c r="AK67" s="939"/>
      <c r="AL67" s="939"/>
      <c r="AM67" s="939"/>
    </row>
    <row r="68" spans="1:39">
      <c r="A68" s="954"/>
      <c r="B68" s="954"/>
      <c r="C68" s="954"/>
      <c r="D68" s="954"/>
      <c r="E68" s="954"/>
      <c r="F68" s="954"/>
      <c r="G68" s="954"/>
      <c r="H68" s="954"/>
      <c r="I68" s="954"/>
      <c r="J68" s="954"/>
      <c r="K68" s="954"/>
      <c r="L68" s="954"/>
      <c r="M68" s="973"/>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955"/>
      <c r="AM68" s="954"/>
    </row>
    <row r="69" spans="1:39">
      <c r="A69" s="954"/>
      <c r="B69" s="954"/>
      <c r="C69" s="954"/>
      <c r="D69" s="954"/>
      <c r="E69" s="954"/>
      <c r="F69" s="954"/>
      <c r="G69" s="954"/>
      <c r="H69" s="954"/>
      <c r="I69" s="954"/>
      <c r="J69" s="954"/>
      <c r="K69" s="954"/>
      <c r="L69" s="954"/>
      <c r="M69" s="973"/>
      <c r="N69" s="955"/>
      <c r="O69" s="955"/>
      <c r="P69" s="955"/>
      <c r="Q69" s="955"/>
      <c r="R69" s="955"/>
      <c r="S69" s="955"/>
      <c r="T69" s="955"/>
      <c r="U69" s="955"/>
      <c r="V69" s="955"/>
      <c r="W69" s="955"/>
      <c r="X69" s="955"/>
      <c r="Y69" s="955"/>
      <c r="Z69" s="955"/>
      <c r="AA69" s="955"/>
      <c r="AB69" s="955"/>
      <c r="AC69" s="955"/>
      <c r="AD69" s="955"/>
      <c r="AE69" s="955"/>
      <c r="AF69" s="955"/>
      <c r="AG69" s="955"/>
      <c r="AH69" s="955"/>
      <c r="AI69" s="955"/>
      <c r="AJ69" s="955"/>
      <c r="AK69" s="955"/>
      <c r="AL69" s="955"/>
      <c r="AM69" s="954"/>
    </row>
    <row r="70" spans="1:39">
      <c r="A70" s="954"/>
      <c r="B70" s="954"/>
      <c r="C70" s="954"/>
      <c r="D70" s="954"/>
      <c r="E70" s="954"/>
      <c r="F70" s="954"/>
      <c r="G70" s="954"/>
      <c r="H70" s="954"/>
      <c r="I70" s="954"/>
      <c r="J70" s="954"/>
      <c r="K70" s="954"/>
      <c r="L70" s="954"/>
      <c r="M70" s="973"/>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955"/>
      <c r="AM70" s="954"/>
    </row>
    <row r="71" spans="1:39">
      <c r="A71" s="954"/>
      <c r="B71" s="954"/>
      <c r="C71" s="954"/>
      <c r="D71" s="954"/>
      <c r="E71" s="954"/>
      <c r="F71" s="954"/>
      <c r="G71" s="954"/>
      <c r="H71" s="954"/>
      <c r="I71" s="954"/>
      <c r="J71" s="954"/>
      <c r="K71" s="954"/>
      <c r="L71" s="954"/>
      <c r="M71" s="974"/>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955"/>
      <c r="AM71" s="954"/>
    </row>
    <row r="72" spans="1:39">
      <c r="A72" s="954"/>
      <c r="B72" s="954"/>
      <c r="C72" s="954"/>
      <c r="D72" s="954"/>
      <c r="E72" s="954"/>
      <c r="F72" s="954"/>
      <c r="G72" s="954"/>
      <c r="H72" s="954"/>
      <c r="I72" s="954"/>
      <c r="J72" s="954"/>
      <c r="K72" s="954"/>
      <c r="L72" s="954"/>
      <c r="M72" s="973"/>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955"/>
      <c r="AM72" s="954"/>
    </row>
    <row r="73" spans="1:39">
      <c r="A73" s="954"/>
      <c r="B73" s="954"/>
      <c r="C73" s="954"/>
      <c r="D73" s="954"/>
      <c r="E73" s="954"/>
      <c r="F73" s="954"/>
      <c r="G73" s="954"/>
      <c r="H73" s="954"/>
      <c r="I73" s="954"/>
      <c r="J73" s="954"/>
      <c r="K73" s="954"/>
      <c r="L73" s="954"/>
      <c r="M73" s="954"/>
      <c r="N73" s="955"/>
      <c r="O73" s="955"/>
      <c r="P73" s="955"/>
      <c r="Q73" s="955"/>
      <c r="R73" s="955"/>
      <c r="S73" s="955"/>
      <c r="T73" s="955"/>
      <c r="U73" s="955"/>
      <c r="V73" s="955"/>
      <c r="W73" s="955"/>
      <c r="X73" s="955"/>
      <c r="Y73" s="955"/>
      <c r="Z73" s="955"/>
      <c r="AA73" s="955"/>
      <c r="AB73" s="955"/>
      <c r="AC73" s="955"/>
      <c r="AD73" s="955"/>
      <c r="AE73" s="955"/>
      <c r="AF73" s="955"/>
      <c r="AG73" s="955"/>
      <c r="AH73" s="955"/>
      <c r="AI73" s="955"/>
      <c r="AJ73" s="955"/>
      <c r="AK73" s="955"/>
      <c r="AL73" s="955"/>
      <c r="AM73" s="954"/>
    </row>
    <row r="74" spans="1:39">
      <c r="A74" s="954"/>
      <c r="B74" s="954"/>
      <c r="C74" s="954"/>
      <c r="D74" s="954"/>
      <c r="E74" s="954"/>
      <c r="F74" s="954"/>
      <c r="G74" s="954"/>
      <c r="H74" s="954"/>
      <c r="I74" s="954"/>
      <c r="J74" s="954"/>
      <c r="K74" s="954"/>
      <c r="L74" s="954"/>
      <c r="M74" s="973"/>
      <c r="N74" s="955"/>
      <c r="O74" s="955"/>
      <c r="P74" s="955"/>
      <c r="Q74" s="955"/>
      <c r="R74" s="955"/>
      <c r="S74" s="955"/>
      <c r="T74" s="955"/>
      <c r="U74" s="955"/>
      <c r="V74" s="955"/>
      <c r="W74" s="955"/>
      <c r="X74" s="955"/>
      <c r="Y74" s="955"/>
      <c r="Z74" s="955"/>
      <c r="AA74" s="955"/>
      <c r="AB74" s="955"/>
      <c r="AC74" s="955"/>
      <c r="AD74" s="955"/>
      <c r="AE74" s="955"/>
      <c r="AF74" s="955"/>
      <c r="AG74" s="955"/>
      <c r="AH74" s="955"/>
      <c r="AI74" s="955"/>
      <c r="AJ74" s="955"/>
      <c r="AK74" s="955"/>
      <c r="AL74" s="955"/>
      <c r="AM74" s="954"/>
    </row>
    <row r="75" spans="1:39">
      <c r="A75" s="954"/>
      <c r="B75" s="954"/>
      <c r="C75" s="954"/>
      <c r="D75" s="954"/>
      <c r="E75" s="954"/>
      <c r="F75" s="954"/>
      <c r="G75" s="954"/>
      <c r="H75" s="954"/>
      <c r="I75" s="954"/>
      <c r="J75" s="954"/>
      <c r="K75" s="954"/>
      <c r="L75" s="954"/>
      <c r="M75" s="973"/>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955"/>
      <c r="AM75" s="954"/>
    </row>
    <row r="76" spans="1:39">
      <c r="A76" s="954"/>
      <c r="B76" s="954"/>
      <c r="C76" s="954"/>
      <c r="D76" s="954"/>
      <c r="E76" s="954"/>
      <c r="F76" s="954"/>
      <c r="G76" s="954"/>
      <c r="H76" s="954"/>
      <c r="I76" s="954"/>
      <c r="J76" s="954"/>
      <c r="K76" s="954"/>
      <c r="L76" s="954"/>
      <c r="M76" s="954"/>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955"/>
      <c r="AM76" s="954"/>
    </row>
    <row r="77" spans="1:39">
      <c r="A77" s="954"/>
      <c r="B77" s="954"/>
      <c r="C77" s="954"/>
      <c r="D77" s="954"/>
      <c r="E77" s="954"/>
      <c r="F77" s="954"/>
      <c r="G77" s="954"/>
      <c r="H77" s="954"/>
      <c r="I77" s="954"/>
      <c r="J77" s="954"/>
      <c r="K77" s="954"/>
      <c r="L77" s="954"/>
      <c r="M77" s="954"/>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4"/>
    </row>
    <row r="78" spans="1:39">
      <c r="A78" s="954"/>
      <c r="B78" s="954"/>
      <c r="C78" s="954"/>
      <c r="D78" s="954"/>
      <c r="E78" s="954"/>
      <c r="F78" s="954"/>
      <c r="G78" s="954"/>
      <c r="H78" s="954"/>
      <c r="I78" s="954"/>
      <c r="J78" s="954"/>
      <c r="K78" s="954"/>
      <c r="L78" s="954"/>
      <c r="M78" s="954"/>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955"/>
      <c r="AM78" s="954"/>
    </row>
    <row r="79" spans="1:39">
      <c r="A79" s="954"/>
      <c r="B79" s="954"/>
      <c r="C79" s="954"/>
      <c r="D79" s="954"/>
      <c r="E79" s="954"/>
      <c r="F79" s="954"/>
      <c r="G79" s="954"/>
      <c r="H79" s="954"/>
      <c r="I79" s="954"/>
      <c r="J79" s="954"/>
      <c r="K79" s="954"/>
      <c r="L79" s="954"/>
      <c r="M79" s="954"/>
      <c r="N79" s="955"/>
      <c r="O79" s="955"/>
      <c r="P79" s="955"/>
      <c r="Q79" s="955"/>
      <c r="R79" s="955"/>
      <c r="S79" s="955"/>
      <c r="T79" s="955"/>
      <c r="U79" s="955"/>
      <c r="V79" s="955"/>
      <c r="W79" s="955"/>
      <c r="X79" s="955"/>
      <c r="Y79" s="955"/>
      <c r="Z79" s="955"/>
      <c r="AA79" s="955"/>
      <c r="AB79" s="955"/>
      <c r="AC79" s="955"/>
      <c r="AD79" s="955"/>
      <c r="AE79" s="955"/>
      <c r="AF79" s="955"/>
      <c r="AG79" s="955"/>
      <c r="AH79" s="955"/>
      <c r="AI79" s="955"/>
      <c r="AJ79" s="955"/>
      <c r="AK79" s="955"/>
      <c r="AL79" s="955"/>
      <c r="AM79" s="954"/>
    </row>
    <row r="80" spans="1:39">
      <c r="A80" s="954"/>
      <c r="B80" s="954"/>
      <c r="C80" s="954"/>
      <c r="D80" s="954"/>
      <c r="E80" s="954"/>
      <c r="F80" s="954"/>
      <c r="G80" s="954"/>
      <c r="H80" s="954"/>
      <c r="I80" s="954"/>
      <c r="J80" s="954"/>
      <c r="K80" s="954"/>
      <c r="L80" s="954"/>
      <c r="M80" s="973"/>
      <c r="N80" s="955"/>
      <c r="O80" s="955"/>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4"/>
    </row>
    <row r="81" spans="1:39">
      <c r="A81" s="954"/>
      <c r="B81" s="954"/>
      <c r="C81" s="954"/>
      <c r="D81" s="954"/>
      <c r="E81" s="954"/>
      <c r="F81" s="954"/>
      <c r="G81" s="954"/>
      <c r="H81" s="954"/>
      <c r="I81" s="954"/>
      <c r="J81" s="954"/>
      <c r="K81" s="954"/>
      <c r="L81" s="954"/>
      <c r="M81" s="973"/>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5"/>
      <c r="AK81" s="955"/>
      <c r="AL81" s="955"/>
      <c r="AM81" s="954"/>
    </row>
    <row r="82" spans="1:39">
      <c r="A82" s="954"/>
      <c r="B82" s="954"/>
      <c r="C82" s="954"/>
      <c r="D82" s="954"/>
      <c r="E82" s="954"/>
      <c r="F82" s="954"/>
      <c r="G82" s="954"/>
      <c r="H82" s="954"/>
      <c r="I82" s="954"/>
      <c r="J82" s="954"/>
      <c r="K82" s="954"/>
      <c r="L82" s="954"/>
      <c r="M82" s="974"/>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5"/>
      <c r="AK82" s="955"/>
      <c r="AL82" s="955"/>
      <c r="AM82" s="954"/>
    </row>
    <row r="83" spans="1:39">
      <c r="A83" s="954"/>
      <c r="B83" s="954"/>
      <c r="C83" s="954"/>
      <c r="D83" s="954"/>
      <c r="E83" s="954"/>
      <c r="F83" s="954"/>
      <c r="G83" s="954"/>
      <c r="H83" s="954"/>
      <c r="I83" s="954"/>
      <c r="J83" s="954"/>
      <c r="K83" s="954"/>
      <c r="L83" s="954"/>
      <c r="M83" s="973"/>
      <c r="N83" s="955"/>
      <c r="O83" s="955"/>
      <c r="P83" s="955"/>
      <c r="Q83" s="955"/>
      <c r="R83" s="955"/>
      <c r="S83" s="955"/>
      <c r="T83" s="955"/>
      <c r="U83" s="955"/>
      <c r="V83" s="955"/>
      <c r="W83" s="955"/>
      <c r="X83" s="955"/>
      <c r="Y83" s="955"/>
      <c r="Z83" s="955"/>
      <c r="AA83" s="955"/>
      <c r="AB83" s="955"/>
      <c r="AC83" s="955"/>
      <c r="AD83" s="955"/>
      <c r="AE83" s="955"/>
      <c r="AF83" s="955"/>
      <c r="AG83" s="955"/>
      <c r="AH83" s="955"/>
      <c r="AI83" s="955"/>
      <c r="AJ83" s="955"/>
      <c r="AK83" s="955"/>
      <c r="AL83" s="955"/>
      <c r="AM83" s="954"/>
    </row>
    <row r="84" spans="1:39">
      <c r="A84" s="954"/>
      <c r="B84" s="954"/>
      <c r="C84" s="954"/>
      <c r="D84" s="954"/>
      <c r="E84" s="954"/>
      <c r="F84" s="954"/>
      <c r="G84" s="954"/>
      <c r="H84" s="954"/>
      <c r="I84" s="954"/>
      <c r="J84" s="954"/>
      <c r="K84" s="954"/>
      <c r="L84" s="954"/>
      <c r="M84" s="973"/>
      <c r="N84" s="955"/>
      <c r="O84" s="955"/>
      <c r="P84" s="955"/>
      <c r="Q84" s="955"/>
      <c r="R84" s="955"/>
      <c r="S84" s="955"/>
      <c r="T84" s="955"/>
      <c r="U84" s="955"/>
      <c r="V84" s="955"/>
      <c r="W84" s="955"/>
      <c r="X84" s="955"/>
      <c r="Y84" s="955"/>
      <c r="Z84" s="955"/>
      <c r="AA84" s="955"/>
      <c r="AB84" s="955"/>
      <c r="AC84" s="955"/>
      <c r="AD84" s="955"/>
      <c r="AE84" s="955"/>
      <c r="AF84" s="955"/>
      <c r="AG84" s="955"/>
      <c r="AH84" s="955"/>
      <c r="AI84" s="955"/>
      <c r="AJ84" s="955"/>
      <c r="AK84" s="955"/>
      <c r="AL84" s="955"/>
      <c r="AM84" s="954"/>
    </row>
    <row r="85" spans="1:39">
      <c r="A85" s="954"/>
      <c r="B85" s="954"/>
      <c r="C85" s="954"/>
      <c r="D85" s="954"/>
      <c r="E85" s="954"/>
      <c r="F85" s="954"/>
      <c r="G85" s="954"/>
      <c r="H85" s="954"/>
      <c r="I85" s="954"/>
      <c r="J85" s="954"/>
      <c r="K85" s="954"/>
      <c r="L85" s="954"/>
      <c r="M85" s="973"/>
      <c r="N85" s="955"/>
      <c r="O85" s="955"/>
      <c r="P85" s="955"/>
      <c r="Q85" s="955"/>
      <c r="R85" s="955"/>
      <c r="S85" s="955"/>
      <c r="T85" s="955"/>
      <c r="U85" s="955"/>
      <c r="V85" s="955"/>
      <c r="W85" s="955"/>
      <c r="X85" s="955"/>
      <c r="Y85" s="955"/>
      <c r="Z85" s="955"/>
      <c r="AA85" s="955"/>
      <c r="AB85" s="955"/>
      <c r="AC85" s="955"/>
      <c r="AD85" s="955"/>
      <c r="AE85" s="955"/>
      <c r="AF85" s="955"/>
      <c r="AG85" s="955"/>
      <c r="AH85" s="955"/>
      <c r="AI85" s="955"/>
      <c r="AJ85" s="955"/>
      <c r="AK85" s="955"/>
      <c r="AL85" s="955"/>
      <c r="AM85" s="954"/>
    </row>
    <row r="86" spans="1:39">
      <c r="A86" s="954"/>
      <c r="B86" s="954"/>
      <c r="C86" s="954"/>
      <c r="D86" s="954"/>
      <c r="E86" s="954"/>
      <c r="F86" s="954"/>
      <c r="G86" s="954"/>
      <c r="H86" s="954"/>
      <c r="I86" s="954"/>
      <c r="J86" s="954"/>
      <c r="K86" s="954"/>
      <c r="L86" s="954"/>
      <c r="M86" s="973"/>
      <c r="N86" s="955"/>
      <c r="O86" s="955"/>
      <c r="P86" s="955"/>
      <c r="Q86" s="955"/>
      <c r="R86" s="955"/>
      <c r="S86" s="955"/>
      <c r="T86" s="955"/>
      <c r="U86" s="955"/>
      <c r="V86" s="955"/>
      <c r="W86" s="955"/>
      <c r="X86" s="955"/>
      <c r="Y86" s="955"/>
      <c r="Z86" s="955"/>
      <c r="AA86" s="955"/>
      <c r="AB86" s="955"/>
      <c r="AC86" s="955"/>
      <c r="AD86" s="955"/>
      <c r="AE86" s="955"/>
      <c r="AF86" s="955"/>
      <c r="AG86" s="955"/>
      <c r="AH86" s="955"/>
      <c r="AI86" s="955"/>
      <c r="AJ86" s="955"/>
      <c r="AK86" s="955"/>
      <c r="AL86" s="955"/>
      <c r="AM86" s="954"/>
    </row>
    <row r="87" spans="1:39">
      <c r="A87" s="954"/>
      <c r="B87" s="954"/>
      <c r="C87" s="954"/>
      <c r="D87" s="954"/>
      <c r="E87" s="954"/>
      <c r="F87" s="954"/>
      <c r="G87" s="954"/>
      <c r="H87" s="954"/>
      <c r="I87" s="954"/>
      <c r="J87" s="954"/>
      <c r="K87" s="954"/>
      <c r="L87" s="954"/>
      <c r="M87" s="973"/>
      <c r="N87" s="955"/>
      <c r="O87" s="955"/>
      <c r="P87" s="955"/>
      <c r="Q87" s="955"/>
      <c r="R87" s="955"/>
      <c r="S87" s="955"/>
      <c r="T87" s="955"/>
      <c r="U87" s="955"/>
      <c r="V87" s="955"/>
      <c r="W87" s="955"/>
      <c r="X87" s="955"/>
      <c r="Y87" s="955"/>
      <c r="Z87" s="955"/>
      <c r="AA87" s="955"/>
      <c r="AB87" s="955"/>
      <c r="AC87" s="955"/>
      <c r="AD87" s="955"/>
      <c r="AE87" s="955"/>
      <c r="AF87" s="955"/>
      <c r="AG87" s="955"/>
      <c r="AH87" s="955"/>
      <c r="AI87" s="955"/>
      <c r="AJ87" s="955"/>
      <c r="AK87" s="955"/>
      <c r="AL87" s="955"/>
      <c r="AM87" s="954"/>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23" width="12.7109375" style="96" customWidth="1"/>
    <col min="24" max="28" width="12.7109375" style="96" hidden="1" customWidth="1"/>
    <col min="29" max="33" width="14.5703125" style="96" customWidth="1"/>
    <col min="34" max="38" width="14.5703125" style="96" hidden="1" customWidth="1"/>
    <col min="39" max="39" width="20.7109375" style="96" customWidth="1"/>
    <col min="40" max="16384" width="9.140625" style="96"/>
  </cols>
  <sheetData>
    <row r="1" spans="1:39" hidden="1">
      <c r="A1" s="975"/>
      <c r="B1" s="975"/>
      <c r="C1" s="975"/>
      <c r="D1" s="975"/>
      <c r="E1" s="975"/>
      <c r="F1" s="975"/>
      <c r="G1" s="975"/>
      <c r="H1" s="975"/>
      <c r="I1" s="975"/>
      <c r="J1" s="975"/>
      <c r="K1" s="975"/>
      <c r="L1" s="975"/>
      <c r="M1" s="975"/>
      <c r="N1" s="975"/>
      <c r="O1" s="976"/>
      <c r="P1" s="975"/>
      <c r="Q1" s="975"/>
      <c r="R1" s="975"/>
      <c r="S1" s="891">
        <v>2024</v>
      </c>
      <c r="T1" s="891">
        <v>2025</v>
      </c>
      <c r="U1" s="891">
        <v>2026</v>
      </c>
      <c r="V1" s="891">
        <v>2027</v>
      </c>
      <c r="W1" s="891">
        <v>2028</v>
      </c>
      <c r="X1" s="891">
        <v>2029</v>
      </c>
      <c r="Y1" s="891">
        <v>2030</v>
      </c>
      <c r="Z1" s="891">
        <v>2031</v>
      </c>
      <c r="AA1" s="891">
        <v>2032</v>
      </c>
      <c r="AB1" s="891">
        <v>2033</v>
      </c>
      <c r="AC1" s="891">
        <v>2024</v>
      </c>
      <c r="AD1" s="891">
        <v>2025</v>
      </c>
      <c r="AE1" s="891">
        <v>2026</v>
      </c>
      <c r="AF1" s="891">
        <v>2027</v>
      </c>
      <c r="AG1" s="891">
        <v>2028</v>
      </c>
      <c r="AH1" s="891">
        <v>2029</v>
      </c>
      <c r="AI1" s="891">
        <v>2030</v>
      </c>
      <c r="AJ1" s="891">
        <v>2031</v>
      </c>
      <c r="AK1" s="891">
        <v>2032</v>
      </c>
      <c r="AL1" s="891">
        <v>2033</v>
      </c>
      <c r="AM1" s="975"/>
    </row>
    <row r="2" spans="1:39" hidden="1">
      <c r="A2" s="975"/>
      <c r="B2" s="975"/>
      <c r="C2" s="975"/>
      <c r="D2" s="975"/>
      <c r="E2" s="975"/>
      <c r="F2" s="975"/>
      <c r="G2" s="975"/>
      <c r="H2" s="975"/>
      <c r="I2" s="975"/>
      <c r="J2" s="975"/>
      <c r="K2" s="975"/>
      <c r="L2" s="975"/>
      <c r="M2" s="975"/>
      <c r="N2" s="975"/>
      <c r="O2" s="976"/>
      <c r="P2" s="975"/>
      <c r="Q2" s="975"/>
      <c r="R2" s="975"/>
      <c r="S2" s="891"/>
      <c r="T2" s="891"/>
      <c r="U2" s="891"/>
      <c r="V2" s="891"/>
      <c r="W2" s="891"/>
      <c r="X2" s="891"/>
      <c r="Y2" s="891"/>
      <c r="Z2" s="891"/>
      <c r="AA2" s="891"/>
      <c r="AB2" s="891"/>
      <c r="AC2" s="891"/>
      <c r="AD2" s="891"/>
      <c r="AE2" s="891"/>
      <c r="AF2" s="891"/>
      <c r="AG2" s="891"/>
      <c r="AH2" s="891"/>
      <c r="AI2" s="891"/>
      <c r="AJ2" s="891"/>
      <c r="AK2" s="891"/>
      <c r="AL2" s="891"/>
      <c r="AM2" s="975"/>
    </row>
    <row r="3" spans="1:39" hidden="1">
      <c r="A3" s="975"/>
      <c r="B3" s="975"/>
      <c r="C3" s="975"/>
      <c r="D3" s="975"/>
      <c r="E3" s="975"/>
      <c r="F3" s="975"/>
      <c r="G3" s="975"/>
      <c r="H3" s="975"/>
      <c r="I3" s="975"/>
      <c r="J3" s="975"/>
      <c r="K3" s="975"/>
      <c r="L3" s="975"/>
      <c r="M3" s="975"/>
      <c r="N3" s="975"/>
      <c r="O3" s="976"/>
      <c r="P3" s="975"/>
      <c r="Q3" s="975"/>
      <c r="R3" s="975"/>
      <c r="S3" s="891"/>
      <c r="T3" s="891"/>
      <c r="U3" s="891"/>
      <c r="V3" s="891"/>
      <c r="W3" s="891"/>
      <c r="X3" s="891"/>
      <c r="Y3" s="891"/>
      <c r="Z3" s="891"/>
      <c r="AA3" s="891"/>
      <c r="AB3" s="891"/>
      <c r="AC3" s="891"/>
      <c r="AD3" s="891"/>
      <c r="AE3" s="891"/>
      <c r="AF3" s="891"/>
      <c r="AG3" s="891"/>
      <c r="AH3" s="891"/>
      <c r="AI3" s="891"/>
      <c r="AJ3" s="891"/>
      <c r="AK3" s="891"/>
      <c r="AL3" s="891"/>
      <c r="AM3" s="975"/>
    </row>
    <row r="4" spans="1:39" hidden="1">
      <c r="A4" s="975"/>
      <c r="B4" s="975"/>
      <c r="C4" s="975"/>
      <c r="D4" s="975"/>
      <c r="E4" s="975"/>
      <c r="F4" s="975"/>
      <c r="G4" s="975"/>
      <c r="H4" s="975"/>
      <c r="I4" s="975"/>
      <c r="J4" s="975"/>
      <c r="K4" s="975"/>
      <c r="L4" s="975"/>
      <c r="M4" s="975"/>
      <c r="N4" s="975"/>
      <c r="O4" s="976"/>
      <c r="P4" s="975"/>
      <c r="Q4" s="975"/>
      <c r="R4" s="975"/>
      <c r="S4" s="891"/>
      <c r="T4" s="891"/>
      <c r="U4" s="891"/>
      <c r="V4" s="891"/>
      <c r="W4" s="891"/>
      <c r="X4" s="891"/>
      <c r="Y4" s="891"/>
      <c r="Z4" s="891"/>
      <c r="AA4" s="891"/>
      <c r="AB4" s="891"/>
      <c r="AC4" s="891"/>
      <c r="AD4" s="891"/>
      <c r="AE4" s="891"/>
      <c r="AF4" s="891"/>
      <c r="AG4" s="891"/>
      <c r="AH4" s="891"/>
      <c r="AI4" s="891"/>
      <c r="AJ4" s="891"/>
      <c r="AK4" s="891"/>
      <c r="AL4" s="891"/>
      <c r="AM4" s="975"/>
    </row>
    <row r="5" spans="1:39" hidden="1">
      <c r="A5" s="975"/>
      <c r="B5" s="975"/>
      <c r="C5" s="975"/>
      <c r="D5" s="975"/>
      <c r="E5" s="975"/>
      <c r="F5" s="975"/>
      <c r="G5" s="975"/>
      <c r="H5" s="975"/>
      <c r="I5" s="975"/>
      <c r="J5" s="975"/>
      <c r="K5" s="975"/>
      <c r="L5" s="975"/>
      <c r="M5" s="975"/>
      <c r="N5" s="975"/>
      <c r="O5" s="976"/>
      <c r="P5" s="975"/>
      <c r="Q5" s="975"/>
      <c r="R5" s="975"/>
      <c r="S5" s="891"/>
      <c r="T5" s="891"/>
      <c r="U5" s="891"/>
      <c r="V5" s="891"/>
      <c r="W5" s="891"/>
      <c r="X5" s="891"/>
      <c r="Y5" s="891"/>
      <c r="Z5" s="891"/>
      <c r="AA5" s="891"/>
      <c r="AB5" s="891"/>
      <c r="AC5" s="891"/>
      <c r="AD5" s="891"/>
      <c r="AE5" s="891"/>
      <c r="AF5" s="891"/>
      <c r="AG5" s="891"/>
      <c r="AH5" s="891"/>
      <c r="AI5" s="891"/>
      <c r="AJ5" s="891"/>
      <c r="AK5" s="891"/>
      <c r="AL5" s="891"/>
      <c r="AM5" s="975"/>
    </row>
    <row r="6" spans="1:39" hidden="1">
      <c r="A6" s="975"/>
      <c r="B6" s="975"/>
      <c r="C6" s="975"/>
      <c r="D6" s="975"/>
      <c r="E6" s="975"/>
      <c r="F6" s="975"/>
      <c r="G6" s="975"/>
      <c r="H6" s="975"/>
      <c r="I6" s="975"/>
      <c r="J6" s="975"/>
      <c r="K6" s="975"/>
      <c r="L6" s="975"/>
      <c r="M6" s="975"/>
      <c r="N6" s="975"/>
      <c r="O6" s="976"/>
      <c r="P6" s="975"/>
      <c r="Q6" s="975"/>
      <c r="R6" s="975"/>
      <c r="S6" s="891"/>
      <c r="T6" s="891"/>
      <c r="U6" s="891"/>
      <c r="V6" s="891"/>
      <c r="W6" s="891"/>
      <c r="X6" s="891"/>
      <c r="Y6" s="891"/>
      <c r="Z6" s="891"/>
      <c r="AA6" s="891"/>
      <c r="AB6" s="891"/>
      <c r="AC6" s="891"/>
      <c r="AD6" s="891"/>
      <c r="AE6" s="891"/>
      <c r="AF6" s="891"/>
      <c r="AG6" s="891"/>
      <c r="AH6" s="891"/>
      <c r="AI6" s="891"/>
      <c r="AJ6" s="891"/>
      <c r="AK6" s="891"/>
      <c r="AL6" s="891"/>
      <c r="AM6" s="975"/>
    </row>
    <row r="7" spans="1:39" hidden="1">
      <c r="A7" s="975"/>
      <c r="B7" s="975"/>
      <c r="C7" s="975"/>
      <c r="D7" s="975"/>
      <c r="E7" s="975"/>
      <c r="F7" s="975"/>
      <c r="G7" s="975"/>
      <c r="H7" s="975"/>
      <c r="I7" s="975"/>
      <c r="J7" s="975"/>
      <c r="K7" s="975"/>
      <c r="L7" s="975"/>
      <c r="M7" s="975"/>
      <c r="N7" s="975"/>
      <c r="O7" s="976"/>
      <c r="P7" s="975"/>
      <c r="Q7" s="975"/>
      <c r="R7" s="975"/>
      <c r="S7" s="843" t="b">
        <v>1</v>
      </c>
      <c r="T7" s="843" t="b">
        <v>1</v>
      </c>
      <c r="U7" s="843" t="b">
        <v>1</v>
      </c>
      <c r="V7" s="843" t="b">
        <v>1</v>
      </c>
      <c r="W7" s="843" t="b">
        <v>1</v>
      </c>
      <c r="X7" s="843" t="b">
        <v>0</v>
      </c>
      <c r="Y7" s="843" t="b">
        <v>0</v>
      </c>
      <c r="Z7" s="843" t="b">
        <v>0</v>
      </c>
      <c r="AA7" s="843" t="b">
        <v>0</v>
      </c>
      <c r="AB7" s="843" t="b">
        <v>0</v>
      </c>
      <c r="AC7" s="843" t="b">
        <v>1</v>
      </c>
      <c r="AD7" s="843" t="b">
        <v>1</v>
      </c>
      <c r="AE7" s="843" t="b">
        <v>1</v>
      </c>
      <c r="AF7" s="843" t="b">
        <v>1</v>
      </c>
      <c r="AG7" s="843" t="b">
        <v>1</v>
      </c>
      <c r="AH7" s="843" t="b">
        <v>0</v>
      </c>
      <c r="AI7" s="843" t="b">
        <v>0</v>
      </c>
      <c r="AJ7" s="843" t="b">
        <v>0</v>
      </c>
      <c r="AK7" s="843" t="b">
        <v>0</v>
      </c>
      <c r="AL7" s="843" t="b">
        <v>0</v>
      </c>
      <c r="AM7" s="975"/>
    </row>
    <row r="8" spans="1:39" hidden="1">
      <c r="A8" s="975"/>
      <c r="B8" s="975"/>
      <c r="C8" s="975"/>
      <c r="D8" s="975"/>
      <c r="E8" s="975"/>
      <c r="F8" s="975"/>
      <c r="G8" s="975"/>
      <c r="H8" s="975"/>
      <c r="I8" s="975"/>
      <c r="J8" s="975"/>
      <c r="K8" s="975"/>
      <c r="L8" s="975"/>
      <c r="M8" s="975"/>
      <c r="N8" s="975"/>
      <c r="O8" s="976"/>
      <c r="P8" s="975"/>
      <c r="Q8" s="975"/>
      <c r="R8" s="975"/>
      <c r="S8" s="975"/>
      <c r="T8" s="975"/>
      <c r="U8" s="975"/>
      <c r="V8" s="975"/>
      <c r="W8" s="975"/>
      <c r="X8" s="975"/>
      <c r="Y8" s="975"/>
      <c r="Z8" s="975"/>
      <c r="AA8" s="975"/>
      <c r="AB8" s="975"/>
      <c r="AC8" s="975"/>
      <c r="AD8" s="975"/>
      <c r="AE8" s="975"/>
      <c r="AF8" s="975"/>
      <c r="AG8" s="975"/>
      <c r="AH8" s="975"/>
      <c r="AI8" s="975"/>
      <c r="AJ8" s="975"/>
      <c r="AK8" s="975"/>
      <c r="AL8" s="975"/>
      <c r="AM8" s="975"/>
    </row>
    <row r="9" spans="1:39" hidden="1">
      <c r="A9" s="975"/>
      <c r="B9" s="975"/>
      <c r="C9" s="975"/>
      <c r="D9" s="975"/>
      <c r="E9" s="975"/>
      <c r="F9" s="975"/>
      <c r="G9" s="975"/>
      <c r="H9" s="975"/>
      <c r="I9" s="975"/>
      <c r="J9" s="975"/>
      <c r="K9" s="975"/>
      <c r="L9" s="975"/>
      <c r="M9" s="975"/>
      <c r="N9" s="975"/>
      <c r="O9" s="976"/>
      <c r="P9" s="975"/>
      <c r="Q9" s="975"/>
      <c r="R9" s="975"/>
      <c r="S9" s="975"/>
      <c r="T9" s="975"/>
      <c r="U9" s="975"/>
      <c r="V9" s="975"/>
      <c r="W9" s="975"/>
      <c r="X9" s="975"/>
      <c r="Y9" s="975"/>
      <c r="Z9" s="975"/>
      <c r="AA9" s="975"/>
      <c r="AB9" s="975"/>
      <c r="AC9" s="975"/>
      <c r="AD9" s="975"/>
      <c r="AE9" s="975"/>
      <c r="AF9" s="975"/>
      <c r="AG9" s="975"/>
      <c r="AH9" s="975"/>
      <c r="AI9" s="975"/>
      <c r="AJ9" s="975"/>
      <c r="AK9" s="975"/>
      <c r="AL9" s="975"/>
      <c r="AM9" s="975"/>
    </row>
    <row r="10" spans="1:39" hidden="1">
      <c r="A10" s="975"/>
      <c r="B10" s="975"/>
      <c r="C10" s="975"/>
      <c r="D10" s="975"/>
      <c r="E10" s="975"/>
      <c r="F10" s="975"/>
      <c r="G10" s="975"/>
      <c r="H10" s="975"/>
      <c r="I10" s="975"/>
      <c r="J10" s="975"/>
      <c r="K10" s="975"/>
      <c r="L10" s="975"/>
      <c r="M10" s="975"/>
      <c r="N10" s="975"/>
      <c r="O10" s="976"/>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row>
    <row r="11" spans="1:39" ht="15" hidden="1" customHeight="1">
      <c r="A11" s="975"/>
      <c r="B11" s="975"/>
      <c r="C11" s="975"/>
      <c r="D11" s="975"/>
      <c r="E11" s="975"/>
      <c r="F11" s="975"/>
      <c r="G11" s="975"/>
      <c r="H11" s="975"/>
      <c r="I11" s="975"/>
      <c r="J11" s="975"/>
      <c r="K11" s="975"/>
      <c r="L11" s="975"/>
      <c r="M11" s="977"/>
      <c r="N11" s="975"/>
      <c r="O11" s="976"/>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row>
    <row r="12" spans="1:39" s="82" customFormat="1" ht="20.100000000000001" customHeight="1">
      <c r="A12" s="884"/>
      <c r="B12" s="884"/>
      <c r="C12" s="884"/>
      <c r="D12" s="884"/>
      <c r="E12" s="884"/>
      <c r="F12" s="884"/>
      <c r="G12" s="884"/>
      <c r="H12" s="884"/>
      <c r="I12" s="884"/>
      <c r="J12" s="884"/>
      <c r="K12" s="884"/>
      <c r="L12" s="478" t="s">
        <v>1276</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84"/>
      <c r="B13" s="884"/>
      <c r="C13" s="884"/>
      <c r="D13" s="884"/>
      <c r="E13" s="884"/>
      <c r="F13" s="884"/>
      <c r="G13" s="884"/>
      <c r="H13" s="884"/>
      <c r="I13" s="884"/>
      <c r="J13" s="884"/>
      <c r="K13" s="884"/>
      <c r="L13" s="978"/>
      <c r="M13" s="884"/>
      <c r="N13" s="884"/>
      <c r="O13" s="979"/>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row>
    <row r="14" spans="1:39" s="82" customFormat="1" ht="15" customHeight="1">
      <c r="A14" s="884"/>
      <c r="B14" s="884"/>
      <c r="C14" s="884"/>
      <c r="D14" s="884"/>
      <c r="E14" s="884"/>
      <c r="F14" s="884"/>
      <c r="G14" s="884"/>
      <c r="H14" s="884"/>
      <c r="I14" s="884"/>
      <c r="J14" s="884"/>
      <c r="K14" s="884"/>
      <c r="L14" s="924" t="s">
        <v>16</v>
      </c>
      <c r="M14" s="924" t="s">
        <v>121</v>
      </c>
      <c r="N14" s="924" t="s">
        <v>284</v>
      </c>
      <c r="O14" s="896" t="s">
        <v>2601</v>
      </c>
      <c r="P14" s="896" t="s">
        <v>2601</v>
      </c>
      <c r="Q14" s="896" t="s">
        <v>2601</v>
      </c>
      <c r="R14" s="897" t="s">
        <v>2602</v>
      </c>
      <c r="S14" s="898" t="s">
        <v>2603</v>
      </c>
      <c r="T14" s="898" t="s">
        <v>2632</v>
      </c>
      <c r="U14" s="898" t="s">
        <v>2633</v>
      </c>
      <c r="V14" s="898" t="s">
        <v>2634</v>
      </c>
      <c r="W14" s="898" t="s">
        <v>2635</v>
      </c>
      <c r="X14" s="898" t="s">
        <v>2636</v>
      </c>
      <c r="Y14" s="898" t="s">
        <v>2637</v>
      </c>
      <c r="Z14" s="898" t="s">
        <v>2638</v>
      </c>
      <c r="AA14" s="898" t="s">
        <v>2639</v>
      </c>
      <c r="AB14" s="898" t="s">
        <v>2640</v>
      </c>
      <c r="AC14" s="898" t="s">
        <v>2603</v>
      </c>
      <c r="AD14" s="898" t="s">
        <v>2632</v>
      </c>
      <c r="AE14" s="898" t="s">
        <v>2633</v>
      </c>
      <c r="AF14" s="898" t="s">
        <v>2634</v>
      </c>
      <c r="AG14" s="898" t="s">
        <v>2635</v>
      </c>
      <c r="AH14" s="898" t="s">
        <v>2636</v>
      </c>
      <c r="AI14" s="898" t="s">
        <v>2637</v>
      </c>
      <c r="AJ14" s="898" t="s">
        <v>2638</v>
      </c>
      <c r="AK14" s="898" t="s">
        <v>2639</v>
      </c>
      <c r="AL14" s="898" t="s">
        <v>2640</v>
      </c>
      <c r="AM14" s="894" t="s">
        <v>322</v>
      </c>
    </row>
    <row r="15" spans="1:39" s="82" customFormat="1" ht="50.1" customHeight="1">
      <c r="A15" s="884"/>
      <c r="B15" s="884"/>
      <c r="C15" s="884"/>
      <c r="D15" s="884"/>
      <c r="E15" s="884"/>
      <c r="F15" s="884"/>
      <c r="G15" s="884"/>
      <c r="H15" s="884"/>
      <c r="I15" s="884"/>
      <c r="J15" s="884"/>
      <c r="K15" s="884"/>
      <c r="L15" s="924"/>
      <c r="M15" s="924"/>
      <c r="N15" s="924"/>
      <c r="O15" s="898" t="s">
        <v>285</v>
      </c>
      <c r="P15" s="898" t="s">
        <v>323</v>
      </c>
      <c r="Q15" s="898" t="s">
        <v>303</v>
      </c>
      <c r="R15" s="898" t="s">
        <v>285</v>
      </c>
      <c r="S15" s="901" t="s">
        <v>286</v>
      </c>
      <c r="T15" s="901" t="s">
        <v>286</v>
      </c>
      <c r="U15" s="901" t="s">
        <v>286</v>
      </c>
      <c r="V15" s="901" t="s">
        <v>286</v>
      </c>
      <c r="W15" s="901" t="s">
        <v>286</v>
      </c>
      <c r="X15" s="901" t="s">
        <v>286</v>
      </c>
      <c r="Y15" s="901" t="s">
        <v>286</v>
      </c>
      <c r="Z15" s="901" t="s">
        <v>286</v>
      </c>
      <c r="AA15" s="901" t="s">
        <v>286</v>
      </c>
      <c r="AB15" s="901" t="s">
        <v>286</v>
      </c>
      <c r="AC15" s="901" t="s">
        <v>285</v>
      </c>
      <c r="AD15" s="901" t="s">
        <v>285</v>
      </c>
      <c r="AE15" s="901" t="s">
        <v>285</v>
      </c>
      <c r="AF15" s="901" t="s">
        <v>285</v>
      </c>
      <c r="AG15" s="901" t="s">
        <v>285</v>
      </c>
      <c r="AH15" s="901" t="s">
        <v>285</v>
      </c>
      <c r="AI15" s="901" t="s">
        <v>285</v>
      </c>
      <c r="AJ15" s="901" t="s">
        <v>285</v>
      </c>
      <c r="AK15" s="901" t="s">
        <v>285</v>
      </c>
      <c r="AL15" s="901" t="s">
        <v>285</v>
      </c>
      <c r="AM15" s="894"/>
    </row>
    <row r="16" spans="1:39" s="82" customFormat="1">
      <c r="A16" s="902" t="s">
        <v>18</v>
      </c>
      <c r="B16" s="884"/>
      <c r="C16" s="884"/>
      <c r="D16" s="884"/>
      <c r="E16" s="884"/>
      <c r="F16" s="884"/>
      <c r="G16" s="884"/>
      <c r="H16" s="884"/>
      <c r="I16" s="884"/>
      <c r="J16" s="884"/>
      <c r="K16" s="884"/>
      <c r="L16" s="963" t="s">
        <v>2599</v>
      </c>
      <c r="M16" s="805"/>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964"/>
    </row>
    <row r="17" spans="1:39" s="82" customFormat="1" ht="22.5">
      <c r="A17" s="940">
        <v>1</v>
      </c>
      <c r="B17" s="884"/>
      <c r="C17" s="884"/>
      <c r="D17" s="884"/>
      <c r="E17" s="884"/>
      <c r="F17" s="884"/>
      <c r="G17" s="884"/>
      <c r="H17" s="884"/>
      <c r="I17" s="884"/>
      <c r="J17" s="884"/>
      <c r="K17" s="884"/>
      <c r="L17" s="980" t="s">
        <v>18</v>
      </c>
      <c r="M17" s="229" t="s">
        <v>411</v>
      </c>
      <c r="N17" s="981" t="s">
        <v>369</v>
      </c>
      <c r="O17" s="982">
        <v>0</v>
      </c>
      <c r="P17" s="982">
        <v>0</v>
      </c>
      <c r="Q17" s="982">
        <v>0</v>
      </c>
      <c r="R17" s="982">
        <v>0</v>
      </c>
      <c r="S17" s="982">
        <v>0</v>
      </c>
      <c r="T17" s="982">
        <v>0</v>
      </c>
      <c r="U17" s="982">
        <v>0</v>
      </c>
      <c r="V17" s="982">
        <v>0</v>
      </c>
      <c r="W17" s="982">
        <v>0</v>
      </c>
      <c r="X17" s="982">
        <v>0</v>
      </c>
      <c r="Y17" s="982">
        <v>0</v>
      </c>
      <c r="Z17" s="982">
        <v>0</v>
      </c>
      <c r="AA17" s="982">
        <v>0</v>
      </c>
      <c r="AB17" s="982">
        <v>0</v>
      </c>
      <c r="AC17" s="982">
        <v>0</v>
      </c>
      <c r="AD17" s="982">
        <v>0</v>
      </c>
      <c r="AE17" s="982">
        <v>0</v>
      </c>
      <c r="AF17" s="982">
        <v>0</v>
      </c>
      <c r="AG17" s="982">
        <v>0</v>
      </c>
      <c r="AH17" s="982">
        <v>0</v>
      </c>
      <c r="AI17" s="982">
        <v>0</v>
      </c>
      <c r="AJ17" s="982">
        <v>0</v>
      </c>
      <c r="AK17" s="982">
        <v>0</v>
      </c>
      <c r="AL17" s="982">
        <v>0</v>
      </c>
      <c r="AM17" s="909"/>
    </row>
    <row r="18" spans="1:39" s="82" customFormat="1">
      <c r="A18" s="940">
        <v>1</v>
      </c>
      <c r="B18" s="884"/>
      <c r="C18" s="884"/>
      <c r="D18" s="884"/>
      <c r="E18" s="884"/>
      <c r="F18" s="884"/>
      <c r="G18" s="884"/>
      <c r="H18" s="884"/>
      <c r="I18" s="884"/>
      <c r="J18" s="884"/>
      <c r="K18" s="884"/>
      <c r="L18" s="983" t="s">
        <v>165</v>
      </c>
      <c r="M18" s="232" t="s">
        <v>12</v>
      </c>
      <c r="N18" s="915" t="s">
        <v>369</v>
      </c>
      <c r="O18" s="984">
        <v>0</v>
      </c>
      <c r="P18" s="984">
        <v>0</v>
      </c>
      <c r="Q18" s="984">
        <v>0</v>
      </c>
      <c r="R18" s="984">
        <v>0</v>
      </c>
      <c r="S18" s="984">
        <v>0</v>
      </c>
      <c r="T18" s="984">
        <v>0</v>
      </c>
      <c r="U18" s="984">
        <v>0</v>
      </c>
      <c r="V18" s="984">
        <v>0</v>
      </c>
      <c r="W18" s="984">
        <v>0</v>
      </c>
      <c r="X18" s="984">
        <v>0</v>
      </c>
      <c r="Y18" s="984">
        <v>0</v>
      </c>
      <c r="Z18" s="984">
        <v>0</v>
      </c>
      <c r="AA18" s="984">
        <v>0</v>
      </c>
      <c r="AB18" s="984">
        <v>0</v>
      </c>
      <c r="AC18" s="984">
        <v>0</v>
      </c>
      <c r="AD18" s="984">
        <v>0</v>
      </c>
      <c r="AE18" s="984">
        <v>0</v>
      </c>
      <c r="AF18" s="984">
        <v>0</v>
      </c>
      <c r="AG18" s="984">
        <v>0</v>
      </c>
      <c r="AH18" s="984">
        <v>0</v>
      </c>
      <c r="AI18" s="984">
        <v>0</v>
      </c>
      <c r="AJ18" s="984">
        <v>0</v>
      </c>
      <c r="AK18" s="984">
        <v>0</v>
      </c>
      <c r="AL18" s="984">
        <v>0</v>
      </c>
      <c r="AM18" s="909"/>
    </row>
    <row r="19" spans="1:39" s="82" customFormat="1" ht="22.5">
      <c r="A19" s="940">
        <v>1</v>
      </c>
      <c r="B19" s="884"/>
      <c r="C19" s="884"/>
      <c r="D19" s="884"/>
      <c r="E19" s="884"/>
      <c r="F19" s="884"/>
      <c r="G19" s="884"/>
      <c r="H19" s="884"/>
      <c r="I19" s="884"/>
      <c r="J19" s="884"/>
      <c r="K19" s="884"/>
      <c r="L19" s="983" t="s">
        <v>412</v>
      </c>
      <c r="M19" s="985" t="s">
        <v>413</v>
      </c>
      <c r="N19" s="915" t="s">
        <v>369</v>
      </c>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984"/>
      <c r="AM19" s="909"/>
    </row>
    <row r="20" spans="1:39" s="82" customFormat="1">
      <c r="A20" s="940">
        <v>1</v>
      </c>
      <c r="B20" s="884"/>
      <c r="C20" s="884"/>
      <c r="D20" s="884"/>
      <c r="E20" s="884"/>
      <c r="F20" s="884"/>
      <c r="G20" s="884"/>
      <c r="H20" s="884"/>
      <c r="I20" s="884"/>
      <c r="J20" s="884"/>
      <c r="K20" s="884"/>
      <c r="L20" s="983" t="s">
        <v>414</v>
      </c>
      <c r="M20" s="985" t="s">
        <v>415</v>
      </c>
      <c r="N20" s="915" t="s">
        <v>369</v>
      </c>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4"/>
      <c r="AM20" s="909"/>
    </row>
    <row r="21" spans="1:39" s="82" customFormat="1">
      <c r="A21" s="940">
        <v>1</v>
      </c>
      <c r="B21" s="884"/>
      <c r="C21" s="884"/>
      <c r="D21" s="884"/>
      <c r="E21" s="884"/>
      <c r="F21" s="884"/>
      <c r="G21" s="884"/>
      <c r="H21" s="884"/>
      <c r="I21" s="884"/>
      <c r="J21" s="884"/>
      <c r="K21" s="884"/>
      <c r="L21" s="983" t="s">
        <v>166</v>
      </c>
      <c r="M21" s="986" t="s">
        <v>416</v>
      </c>
      <c r="N21" s="915" t="s">
        <v>369</v>
      </c>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09"/>
    </row>
    <row r="22" spans="1:39" s="82" customFormat="1">
      <c r="A22" s="940">
        <v>1</v>
      </c>
      <c r="B22" s="884"/>
      <c r="C22" s="884"/>
      <c r="D22" s="884"/>
      <c r="E22" s="884"/>
      <c r="F22" s="884"/>
      <c r="G22" s="884"/>
      <c r="H22" s="884"/>
      <c r="I22" s="884"/>
      <c r="J22" s="884"/>
      <c r="K22" s="884"/>
      <c r="L22" s="983" t="s">
        <v>378</v>
      </c>
      <c r="M22" s="987" t="s">
        <v>417</v>
      </c>
      <c r="N22" s="915" t="s">
        <v>369</v>
      </c>
      <c r="O22" s="984"/>
      <c r="P22" s="984"/>
      <c r="Q22" s="984"/>
      <c r="R22" s="984"/>
      <c r="S22" s="984"/>
      <c r="T22" s="984"/>
      <c r="U22" s="984"/>
      <c r="V22" s="984"/>
      <c r="W22" s="984"/>
      <c r="X22" s="984"/>
      <c r="Y22" s="984"/>
      <c r="Z22" s="984"/>
      <c r="AA22" s="984"/>
      <c r="AB22" s="984"/>
      <c r="AC22" s="984"/>
      <c r="AD22" s="984"/>
      <c r="AE22" s="984"/>
      <c r="AF22" s="984"/>
      <c r="AG22" s="984"/>
      <c r="AH22" s="984"/>
      <c r="AI22" s="984"/>
      <c r="AJ22" s="984"/>
      <c r="AK22" s="984"/>
      <c r="AL22" s="984"/>
      <c r="AM22" s="909"/>
    </row>
    <row r="23" spans="1:39" s="82" customFormat="1">
      <c r="A23" s="940">
        <v>1</v>
      </c>
      <c r="B23" s="884"/>
      <c r="C23" s="884"/>
      <c r="D23" s="884"/>
      <c r="E23" s="884"/>
      <c r="F23" s="884"/>
      <c r="G23" s="884"/>
      <c r="H23" s="884"/>
      <c r="I23" s="884"/>
      <c r="J23" s="884"/>
      <c r="K23" s="884"/>
      <c r="L23" s="983" t="s">
        <v>380</v>
      </c>
      <c r="M23" s="987" t="s">
        <v>418</v>
      </c>
      <c r="N23" s="915" t="s">
        <v>369</v>
      </c>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4"/>
      <c r="AL23" s="984"/>
      <c r="AM23" s="909"/>
    </row>
    <row r="24" spans="1:39">
      <c r="A24" s="975"/>
      <c r="B24" s="975"/>
      <c r="C24" s="975"/>
      <c r="D24" s="975"/>
      <c r="E24" s="975"/>
      <c r="F24" s="975"/>
      <c r="G24" s="975"/>
      <c r="H24" s="975"/>
      <c r="I24" s="975"/>
      <c r="J24" s="975"/>
      <c r="K24" s="975"/>
      <c r="L24" s="975"/>
      <c r="M24" s="975"/>
      <c r="N24" s="975"/>
      <c r="O24" s="976"/>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row>
    <row r="25" spans="1:39" s="88" customFormat="1" ht="15" customHeight="1">
      <c r="A25" s="891"/>
      <c r="B25" s="891"/>
      <c r="C25" s="891"/>
      <c r="D25" s="891"/>
      <c r="E25" s="891"/>
      <c r="F25" s="891"/>
      <c r="G25" s="891"/>
      <c r="H25" s="891"/>
      <c r="I25" s="891"/>
      <c r="J25" s="891"/>
      <c r="K25" s="891"/>
      <c r="L25" s="924" t="s">
        <v>1468</v>
      </c>
      <c r="M25" s="924"/>
      <c r="N25" s="924"/>
      <c r="O25" s="924"/>
      <c r="P25" s="924"/>
      <c r="Q25" s="924"/>
      <c r="R25" s="924"/>
      <c r="S25" s="937"/>
      <c r="T25" s="937"/>
      <c r="U25" s="937"/>
      <c r="V25" s="937"/>
      <c r="W25" s="937"/>
      <c r="X25" s="937"/>
      <c r="Y25" s="937"/>
      <c r="Z25" s="937"/>
      <c r="AA25" s="937"/>
      <c r="AB25" s="937"/>
      <c r="AC25" s="937"/>
      <c r="AD25" s="937"/>
      <c r="AE25" s="937"/>
      <c r="AF25" s="937"/>
      <c r="AG25" s="937"/>
      <c r="AH25" s="937"/>
      <c r="AI25" s="937"/>
      <c r="AJ25" s="937"/>
      <c r="AK25" s="937"/>
      <c r="AL25" s="937"/>
      <c r="AM25" s="937"/>
    </row>
    <row r="26" spans="1:39" s="88" customFormat="1" ht="15" customHeight="1">
      <c r="A26" s="891"/>
      <c r="B26" s="891"/>
      <c r="C26" s="891"/>
      <c r="D26" s="891"/>
      <c r="E26" s="891"/>
      <c r="F26" s="891"/>
      <c r="G26" s="891"/>
      <c r="H26" s="891"/>
      <c r="I26" s="891"/>
      <c r="J26" s="891"/>
      <c r="K26" s="776"/>
      <c r="L26" s="938"/>
      <c r="M26" s="938"/>
      <c r="N26" s="938"/>
      <c r="O26" s="938"/>
      <c r="P26" s="938"/>
      <c r="Q26" s="938"/>
      <c r="R26" s="938"/>
      <c r="S26" s="939"/>
      <c r="T26" s="939"/>
      <c r="U26" s="939"/>
      <c r="V26" s="939"/>
      <c r="W26" s="939"/>
      <c r="X26" s="939"/>
      <c r="Y26" s="939"/>
      <c r="Z26" s="939"/>
      <c r="AA26" s="939"/>
      <c r="AB26" s="939"/>
      <c r="AC26" s="939"/>
      <c r="AD26" s="939"/>
      <c r="AE26" s="939"/>
      <c r="AF26" s="939"/>
      <c r="AG26" s="939"/>
      <c r="AH26" s="939"/>
      <c r="AI26" s="939"/>
      <c r="AJ26" s="939"/>
      <c r="AK26" s="939"/>
      <c r="AL26" s="939"/>
      <c r="AM26" s="939"/>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23" width="13.28515625" style="98" customWidth="1"/>
    <col min="24" max="28" width="13.28515625" style="98" hidden="1" customWidth="1"/>
    <col min="29" max="33" width="13.28515625" style="98" customWidth="1"/>
    <col min="34"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88"/>
      <c r="B1" s="988"/>
      <c r="C1" s="988"/>
      <c r="D1" s="988"/>
      <c r="E1" s="988"/>
      <c r="F1" s="988"/>
      <c r="G1" s="988"/>
      <c r="H1" s="988"/>
      <c r="I1" s="988"/>
      <c r="J1" s="988"/>
      <c r="K1" s="988"/>
      <c r="L1" s="988"/>
      <c r="M1" s="988"/>
      <c r="N1" s="988"/>
      <c r="O1" s="988"/>
      <c r="P1" s="988"/>
      <c r="Q1" s="988"/>
      <c r="R1" s="988"/>
      <c r="S1" s="891">
        <v>2024</v>
      </c>
      <c r="T1" s="891">
        <v>2025</v>
      </c>
      <c r="U1" s="891">
        <v>2026</v>
      </c>
      <c r="V1" s="891">
        <v>2027</v>
      </c>
      <c r="W1" s="891">
        <v>2028</v>
      </c>
      <c r="X1" s="891">
        <v>2029</v>
      </c>
      <c r="Y1" s="891">
        <v>2030</v>
      </c>
      <c r="Z1" s="891">
        <v>2031</v>
      </c>
      <c r="AA1" s="891">
        <v>2032</v>
      </c>
      <c r="AB1" s="891">
        <v>2033</v>
      </c>
      <c r="AC1" s="891">
        <v>2024</v>
      </c>
      <c r="AD1" s="891">
        <v>2025</v>
      </c>
      <c r="AE1" s="891">
        <v>2026</v>
      </c>
      <c r="AF1" s="891">
        <v>2027</v>
      </c>
      <c r="AG1" s="891">
        <v>2028</v>
      </c>
      <c r="AH1" s="891">
        <v>2029</v>
      </c>
      <c r="AI1" s="891">
        <v>2030</v>
      </c>
      <c r="AJ1" s="891">
        <v>2031</v>
      </c>
      <c r="AK1" s="891">
        <v>2032</v>
      </c>
      <c r="AL1" s="891">
        <v>2033</v>
      </c>
      <c r="AM1" s="988"/>
    </row>
    <row r="2" spans="1:39" ht="11.25" hidden="1">
      <c r="A2" s="988"/>
      <c r="B2" s="988"/>
      <c r="C2" s="988"/>
      <c r="D2" s="988"/>
      <c r="E2" s="988"/>
      <c r="F2" s="988"/>
      <c r="G2" s="988"/>
      <c r="H2" s="988"/>
      <c r="I2" s="988"/>
      <c r="J2" s="988"/>
      <c r="K2" s="988"/>
      <c r="L2" s="988"/>
      <c r="M2" s="988"/>
      <c r="N2" s="988"/>
      <c r="O2" s="988"/>
      <c r="P2" s="988"/>
      <c r="Q2" s="988"/>
      <c r="R2" s="988"/>
      <c r="S2" s="891"/>
      <c r="T2" s="891"/>
      <c r="U2" s="891"/>
      <c r="V2" s="891"/>
      <c r="W2" s="891"/>
      <c r="X2" s="891"/>
      <c r="Y2" s="891"/>
      <c r="Z2" s="891"/>
      <c r="AA2" s="891"/>
      <c r="AB2" s="891"/>
      <c r="AC2" s="891"/>
      <c r="AD2" s="891"/>
      <c r="AE2" s="891"/>
      <c r="AF2" s="891"/>
      <c r="AG2" s="891"/>
      <c r="AH2" s="891"/>
      <c r="AI2" s="891"/>
      <c r="AJ2" s="891"/>
      <c r="AK2" s="891"/>
      <c r="AL2" s="891"/>
      <c r="AM2" s="988"/>
    </row>
    <row r="3" spans="1:39" ht="11.25" hidden="1">
      <c r="A3" s="988"/>
      <c r="B3" s="988"/>
      <c r="C3" s="988"/>
      <c r="D3" s="988"/>
      <c r="E3" s="988"/>
      <c r="F3" s="988"/>
      <c r="G3" s="988"/>
      <c r="H3" s="988"/>
      <c r="I3" s="988"/>
      <c r="J3" s="988"/>
      <c r="K3" s="988"/>
      <c r="L3" s="988"/>
      <c r="M3" s="988"/>
      <c r="N3" s="988"/>
      <c r="O3" s="988"/>
      <c r="P3" s="988"/>
      <c r="Q3" s="988"/>
      <c r="R3" s="988"/>
      <c r="S3" s="891"/>
      <c r="T3" s="891"/>
      <c r="U3" s="891"/>
      <c r="V3" s="891"/>
      <c r="W3" s="891"/>
      <c r="X3" s="891"/>
      <c r="Y3" s="891"/>
      <c r="Z3" s="891"/>
      <c r="AA3" s="891"/>
      <c r="AB3" s="891"/>
      <c r="AC3" s="891"/>
      <c r="AD3" s="891"/>
      <c r="AE3" s="891"/>
      <c r="AF3" s="891"/>
      <c r="AG3" s="891"/>
      <c r="AH3" s="891"/>
      <c r="AI3" s="891"/>
      <c r="AJ3" s="891"/>
      <c r="AK3" s="891"/>
      <c r="AL3" s="891"/>
      <c r="AM3" s="988"/>
    </row>
    <row r="4" spans="1:39" ht="11.25" hidden="1">
      <c r="A4" s="988"/>
      <c r="B4" s="988"/>
      <c r="C4" s="988"/>
      <c r="D4" s="988"/>
      <c r="E4" s="988"/>
      <c r="F4" s="988"/>
      <c r="G4" s="988"/>
      <c r="H4" s="988"/>
      <c r="I4" s="988"/>
      <c r="J4" s="988"/>
      <c r="K4" s="988"/>
      <c r="L4" s="988"/>
      <c r="M4" s="988"/>
      <c r="N4" s="988"/>
      <c r="O4" s="988"/>
      <c r="P4" s="988"/>
      <c r="Q4" s="988"/>
      <c r="R4" s="988"/>
      <c r="S4" s="891"/>
      <c r="T4" s="891"/>
      <c r="U4" s="891"/>
      <c r="V4" s="891"/>
      <c r="W4" s="891"/>
      <c r="X4" s="891"/>
      <c r="Y4" s="891"/>
      <c r="Z4" s="891"/>
      <c r="AA4" s="891"/>
      <c r="AB4" s="891"/>
      <c r="AC4" s="891"/>
      <c r="AD4" s="891"/>
      <c r="AE4" s="891"/>
      <c r="AF4" s="891"/>
      <c r="AG4" s="891"/>
      <c r="AH4" s="891"/>
      <c r="AI4" s="891"/>
      <c r="AJ4" s="891"/>
      <c r="AK4" s="891"/>
      <c r="AL4" s="891"/>
      <c r="AM4" s="988"/>
    </row>
    <row r="5" spans="1:39" ht="11.25" hidden="1">
      <c r="A5" s="988"/>
      <c r="B5" s="988"/>
      <c r="C5" s="988"/>
      <c r="D5" s="988"/>
      <c r="E5" s="988"/>
      <c r="F5" s="988"/>
      <c r="G5" s="988"/>
      <c r="H5" s="988"/>
      <c r="I5" s="988"/>
      <c r="J5" s="988"/>
      <c r="K5" s="988"/>
      <c r="L5" s="988"/>
      <c r="M5" s="988"/>
      <c r="N5" s="988"/>
      <c r="O5" s="988"/>
      <c r="P5" s="988"/>
      <c r="Q5" s="988"/>
      <c r="R5" s="988"/>
      <c r="S5" s="891"/>
      <c r="T5" s="891"/>
      <c r="U5" s="891"/>
      <c r="V5" s="891"/>
      <c r="W5" s="891"/>
      <c r="X5" s="891"/>
      <c r="Y5" s="891"/>
      <c r="Z5" s="891"/>
      <c r="AA5" s="891"/>
      <c r="AB5" s="891"/>
      <c r="AC5" s="891"/>
      <c r="AD5" s="891"/>
      <c r="AE5" s="891"/>
      <c r="AF5" s="891"/>
      <c r="AG5" s="891"/>
      <c r="AH5" s="891"/>
      <c r="AI5" s="891"/>
      <c r="AJ5" s="891"/>
      <c r="AK5" s="891"/>
      <c r="AL5" s="891"/>
      <c r="AM5" s="988"/>
    </row>
    <row r="6" spans="1:39" ht="11.25" hidden="1">
      <c r="A6" s="988"/>
      <c r="B6" s="988"/>
      <c r="C6" s="988"/>
      <c r="D6" s="988"/>
      <c r="E6" s="988"/>
      <c r="F6" s="988"/>
      <c r="G6" s="988"/>
      <c r="H6" s="988"/>
      <c r="I6" s="988"/>
      <c r="J6" s="988"/>
      <c r="K6" s="988"/>
      <c r="L6" s="988"/>
      <c r="M6" s="988"/>
      <c r="N6" s="988"/>
      <c r="O6" s="988"/>
      <c r="P6" s="988"/>
      <c r="Q6" s="988"/>
      <c r="R6" s="988"/>
      <c r="S6" s="891"/>
      <c r="T6" s="891"/>
      <c r="U6" s="891"/>
      <c r="V6" s="891"/>
      <c r="W6" s="891"/>
      <c r="X6" s="891"/>
      <c r="Y6" s="891"/>
      <c r="Z6" s="891"/>
      <c r="AA6" s="891"/>
      <c r="AB6" s="891"/>
      <c r="AC6" s="891"/>
      <c r="AD6" s="891"/>
      <c r="AE6" s="891"/>
      <c r="AF6" s="891"/>
      <c r="AG6" s="891"/>
      <c r="AH6" s="891"/>
      <c r="AI6" s="891"/>
      <c r="AJ6" s="891"/>
      <c r="AK6" s="891"/>
      <c r="AL6" s="891"/>
      <c r="AM6" s="988"/>
    </row>
    <row r="7" spans="1:39" ht="11.25" hidden="1">
      <c r="A7" s="988"/>
      <c r="B7" s="988"/>
      <c r="C7" s="988"/>
      <c r="D7" s="988"/>
      <c r="E7" s="988"/>
      <c r="F7" s="988"/>
      <c r="G7" s="988"/>
      <c r="H7" s="988"/>
      <c r="I7" s="988"/>
      <c r="J7" s="988"/>
      <c r="K7" s="988"/>
      <c r="L7" s="988"/>
      <c r="M7" s="988"/>
      <c r="N7" s="988"/>
      <c r="O7" s="988"/>
      <c r="P7" s="988"/>
      <c r="Q7" s="988"/>
      <c r="R7" s="988"/>
      <c r="S7" s="843" t="b">
        <v>1</v>
      </c>
      <c r="T7" s="843" t="b">
        <v>1</v>
      </c>
      <c r="U7" s="843" t="b">
        <v>1</v>
      </c>
      <c r="V7" s="843" t="b">
        <v>1</v>
      </c>
      <c r="W7" s="843" t="b">
        <v>1</v>
      </c>
      <c r="X7" s="843" t="b">
        <v>0</v>
      </c>
      <c r="Y7" s="843" t="b">
        <v>0</v>
      </c>
      <c r="Z7" s="843" t="b">
        <v>0</v>
      </c>
      <c r="AA7" s="843" t="b">
        <v>0</v>
      </c>
      <c r="AB7" s="843" t="b">
        <v>0</v>
      </c>
      <c r="AC7" s="843" t="b">
        <v>1</v>
      </c>
      <c r="AD7" s="843" t="b">
        <v>1</v>
      </c>
      <c r="AE7" s="843" t="b">
        <v>1</v>
      </c>
      <c r="AF7" s="843" t="b">
        <v>1</v>
      </c>
      <c r="AG7" s="843" t="b">
        <v>1</v>
      </c>
      <c r="AH7" s="843" t="b">
        <v>0</v>
      </c>
      <c r="AI7" s="843" t="b">
        <v>0</v>
      </c>
      <c r="AJ7" s="843" t="b">
        <v>0</v>
      </c>
      <c r="AK7" s="843" t="b">
        <v>0</v>
      </c>
      <c r="AL7" s="843" t="b">
        <v>0</v>
      </c>
      <c r="AM7" s="988"/>
    </row>
    <row r="8" spans="1:39" hidden="1">
      <c r="A8" s="988"/>
      <c r="B8" s="988"/>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row>
    <row r="9" spans="1:39" hidden="1">
      <c r="A9" s="988"/>
      <c r="B9" s="988"/>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988"/>
    </row>
    <row r="10" spans="1:39" hidden="1">
      <c r="A10" s="988"/>
      <c r="B10" s="988"/>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row>
    <row r="11" spans="1:39" ht="15" hidden="1" customHeight="1">
      <c r="A11" s="988"/>
      <c r="B11" s="988"/>
      <c r="C11" s="988"/>
      <c r="D11" s="988"/>
      <c r="E11" s="988"/>
      <c r="F11" s="988"/>
      <c r="G11" s="988"/>
      <c r="H11" s="988"/>
      <c r="I11" s="988"/>
      <c r="J11" s="988"/>
      <c r="K11" s="988"/>
      <c r="L11" s="988"/>
      <c r="M11" s="956"/>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row>
    <row r="12" spans="1:39" ht="20.100000000000001" customHeight="1">
      <c r="A12" s="988"/>
      <c r="B12" s="988"/>
      <c r="C12" s="988"/>
      <c r="D12" s="988"/>
      <c r="E12" s="988"/>
      <c r="F12" s="988"/>
      <c r="G12" s="988"/>
      <c r="H12" s="988"/>
      <c r="I12" s="988"/>
      <c r="J12" s="988"/>
      <c r="K12" s="988"/>
      <c r="L12" s="477" t="s">
        <v>1277</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988"/>
      <c r="B13" s="988"/>
      <c r="C13" s="988"/>
      <c r="D13" s="988"/>
      <c r="E13" s="988"/>
      <c r="F13" s="988"/>
      <c r="G13" s="988"/>
      <c r="H13" s="988"/>
      <c r="I13" s="988"/>
      <c r="J13" s="988"/>
      <c r="K13" s="988"/>
      <c r="L13" s="989"/>
      <c r="M13" s="990"/>
      <c r="N13" s="990"/>
      <c r="O13" s="990"/>
      <c r="P13" s="990"/>
      <c r="Q13" s="990"/>
      <c r="R13" s="990"/>
      <c r="S13" s="990"/>
      <c r="T13" s="990"/>
      <c r="U13" s="990"/>
      <c r="V13" s="990"/>
      <c r="W13" s="990"/>
      <c r="X13" s="990"/>
      <c r="Y13" s="990"/>
      <c r="Z13" s="990"/>
      <c r="AA13" s="990"/>
      <c r="AB13" s="990"/>
      <c r="AC13" s="990"/>
      <c r="AD13" s="991"/>
      <c r="AE13" s="991"/>
      <c r="AF13" s="991"/>
      <c r="AG13" s="991"/>
      <c r="AH13" s="991"/>
      <c r="AI13" s="991"/>
      <c r="AJ13" s="991"/>
      <c r="AK13" s="991"/>
      <c r="AL13" s="991"/>
      <c r="AM13" s="988"/>
    </row>
    <row r="14" spans="1:39" ht="15" customHeight="1">
      <c r="A14" s="988"/>
      <c r="B14" s="988"/>
      <c r="C14" s="988"/>
      <c r="D14" s="988"/>
      <c r="E14" s="988"/>
      <c r="F14" s="988"/>
      <c r="G14" s="988"/>
      <c r="H14" s="988"/>
      <c r="I14" s="988"/>
      <c r="J14" s="988"/>
      <c r="K14" s="988"/>
      <c r="L14" s="959" t="s">
        <v>374</v>
      </c>
      <c r="M14" s="960" t="s">
        <v>230</v>
      </c>
      <c r="N14" s="959" t="s">
        <v>143</v>
      </c>
      <c r="O14" s="896" t="s">
        <v>2601</v>
      </c>
      <c r="P14" s="896" t="s">
        <v>2601</v>
      </c>
      <c r="Q14" s="896" t="s">
        <v>2601</v>
      </c>
      <c r="R14" s="897" t="s">
        <v>2602</v>
      </c>
      <c r="S14" s="898" t="s">
        <v>2603</v>
      </c>
      <c r="T14" s="898" t="s">
        <v>2632</v>
      </c>
      <c r="U14" s="898" t="s">
        <v>2633</v>
      </c>
      <c r="V14" s="898" t="s">
        <v>2634</v>
      </c>
      <c r="W14" s="898" t="s">
        <v>2635</v>
      </c>
      <c r="X14" s="898" t="s">
        <v>2636</v>
      </c>
      <c r="Y14" s="898" t="s">
        <v>2637</v>
      </c>
      <c r="Z14" s="898" t="s">
        <v>2638</v>
      </c>
      <c r="AA14" s="898" t="s">
        <v>2639</v>
      </c>
      <c r="AB14" s="898" t="s">
        <v>2640</v>
      </c>
      <c r="AC14" s="898" t="s">
        <v>2603</v>
      </c>
      <c r="AD14" s="898" t="s">
        <v>2632</v>
      </c>
      <c r="AE14" s="898" t="s">
        <v>2633</v>
      </c>
      <c r="AF14" s="898" t="s">
        <v>2634</v>
      </c>
      <c r="AG14" s="898" t="s">
        <v>2635</v>
      </c>
      <c r="AH14" s="898" t="s">
        <v>2636</v>
      </c>
      <c r="AI14" s="898" t="s">
        <v>2637</v>
      </c>
      <c r="AJ14" s="898" t="s">
        <v>2638</v>
      </c>
      <c r="AK14" s="898" t="s">
        <v>2639</v>
      </c>
      <c r="AL14" s="898" t="s">
        <v>2640</v>
      </c>
      <c r="AM14" s="894" t="s">
        <v>322</v>
      </c>
    </row>
    <row r="15" spans="1:39" ht="50.1" customHeight="1">
      <c r="A15" s="988"/>
      <c r="B15" s="988"/>
      <c r="C15" s="988"/>
      <c r="D15" s="988"/>
      <c r="E15" s="988"/>
      <c r="F15" s="988"/>
      <c r="G15" s="988"/>
      <c r="H15" s="988"/>
      <c r="I15" s="988"/>
      <c r="J15" s="988"/>
      <c r="K15" s="988"/>
      <c r="L15" s="992"/>
      <c r="M15" s="992"/>
      <c r="N15" s="992"/>
      <c r="O15" s="898" t="s">
        <v>285</v>
      </c>
      <c r="P15" s="898" t="s">
        <v>323</v>
      </c>
      <c r="Q15" s="898" t="s">
        <v>303</v>
      </c>
      <c r="R15" s="898" t="s">
        <v>285</v>
      </c>
      <c r="S15" s="901" t="s">
        <v>286</v>
      </c>
      <c r="T15" s="901" t="s">
        <v>286</v>
      </c>
      <c r="U15" s="901" t="s">
        <v>286</v>
      </c>
      <c r="V15" s="901" t="s">
        <v>286</v>
      </c>
      <c r="W15" s="901" t="s">
        <v>286</v>
      </c>
      <c r="X15" s="901" t="s">
        <v>286</v>
      </c>
      <c r="Y15" s="901" t="s">
        <v>286</v>
      </c>
      <c r="Z15" s="901" t="s">
        <v>286</v>
      </c>
      <c r="AA15" s="901" t="s">
        <v>286</v>
      </c>
      <c r="AB15" s="901" t="s">
        <v>286</v>
      </c>
      <c r="AC15" s="901" t="s">
        <v>285</v>
      </c>
      <c r="AD15" s="901" t="s">
        <v>285</v>
      </c>
      <c r="AE15" s="901" t="s">
        <v>285</v>
      </c>
      <c r="AF15" s="901" t="s">
        <v>285</v>
      </c>
      <c r="AG15" s="901" t="s">
        <v>285</v>
      </c>
      <c r="AH15" s="901" t="s">
        <v>285</v>
      </c>
      <c r="AI15" s="901" t="s">
        <v>285</v>
      </c>
      <c r="AJ15" s="901" t="s">
        <v>285</v>
      </c>
      <c r="AK15" s="901" t="s">
        <v>285</v>
      </c>
      <c r="AL15" s="901" t="s">
        <v>285</v>
      </c>
      <c r="AM15" s="992"/>
    </row>
    <row r="16" spans="1:39" ht="11.25">
      <c r="A16" s="902" t="s">
        <v>18</v>
      </c>
      <c r="B16" s="988" t="s">
        <v>1229</v>
      </c>
      <c r="C16" s="988"/>
      <c r="D16" s="988"/>
      <c r="E16" s="988"/>
      <c r="F16" s="988"/>
      <c r="G16" s="988"/>
      <c r="H16" s="988"/>
      <c r="I16" s="988"/>
      <c r="J16" s="988"/>
      <c r="K16" s="988"/>
      <c r="L16" s="963" t="s">
        <v>2599</v>
      </c>
      <c r="M16" s="805"/>
      <c r="N16" s="805"/>
      <c r="O16" s="993">
        <v>0</v>
      </c>
      <c r="P16" s="993">
        <v>0</v>
      </c>
      <c r="Q16" s="993">
        <v>0</v>
      </c>
      <c r="R16" s="993">
        <v>0</v>
      </c>
      <c r="S16" s="993">
        <v>0</v>
      </c>
      <c r="T16" s="993">
        <v>0</v>
      </c>
      <c r="U16" s="993">
        <v>0</v>
      </c>
      <c r="V16" s="993">
        <v>0</v>
      </c>
      <c r="W16" s="993">
        <v>0</v>
      </c>
      <c r="X16" s="993">
        <v>0</v>
      </c>
      <c r="Y16" s="993">
        <v>0</v>
      </c>
      <c r="Z16" s="993">
        <v>0</v>
      </c>
      <c r="AA16" s="993">
        <v>0</v>
      </c>
      <c r="AB16" s="993">
        <v>0</v>
      </c>
      <c r="AC16" s="993">
        <v>0</v>
      </c>
      <c r="AD16" s="993">
        <v>0</v>
      </c>
      <c r="AE16" s="993">
        <v>0</v>
      </c>
      <c r="AF16" s="993">
        <v>0</v>
      </c>
      <c r="AG16" s="993">
        <v>0</v>
      </c>
      <c r="AH16" s="993">
        <v>0</v>
      </c>
      <c r="AI16" s="993">
        <v>0</v>
      </c>
      <c r="AJ16" s="993">
        <v>0</v>
      </c>
      <c r="AK16" s="993">
        <v>0</v>
      </c>
      <c r="AL16" s="993">
        <v>0</v>
      </c>
      <c r="AM16" s="994"/>
    </row>
    <row r="17" spans="1:39" ht="11.25">
      <c r="A17" s="940">
        <v>1</v>
      </c>
      <c r="B17" s="988"/>
      <c r="C17" s="988"/>
      <c r="D17" s="988"/>
      <c r="E17" s="988"/>
      <c r="F17" s="988"/>
      <c r="G17" s="988"/>
      <c r="H17" s="988"/>
      <c r="I17" s="988"/>
      <c r="J17" s="988"/>
      <c r="K17" s="988"/>
      <c r="L17" s="966">
        <v>1</v>
      </c>
      <c r="M17" s="995" t="s">
        <v>420</v>
      </c>
      <c r="N17" s="225" t="s">
        <v>369</v>
      </c>
      <c r="O17" s="967">
        <v>0</v>
      </c>
      <c r="P17" s="967">
        <v>0</v>
      </c>
      <c r="Q17" s="967">
        <v>0</v>
      </c>
      <c r="R17" s="967">
        <v>0</v>
      </c>
      <c r="S17" s="967">
        <v>0</v>
      </c>
      <c r="T17" s="967">
        <v>0</v>
      </c>
      <c r="U17" s="967">
        <v>0</v>
      </c>
      <c r="V17" s="967">
        <v>0</v>
      </c>
      <c r="W17" s="967">
        <v>0</v>
      </c>
      <c r="X17" s="967">
        <v>0</v>
      </c>
      <c r="Y17" s="967">
        <v>0</v>
      </c>
      <c r="Z17" s="967">
        <v>0</v>
      </c>
      <c r="AA17" s="967">
        <v>0</v>
      </c>
      <c r="AB17" s="967">
        <v>0</v>
      </c>
      <c r="AC17" s="967">
        <v>0</v>
      </c>
      <c r="AD17" s="967">
        <v>0</v>
      </c>
      <c r="AE17" s="967">
        <v>0</v>
      </c>
      <c r="AF17" s="967">
        <v>0</v>
      </c>
      <c r="AG17" s="967">
        <v>0</v>
      </c>
      <c r="AH17" s="967">
        <v>0</v>
      </c>
      <c r="AI17" s="967">
        <v>0</v>
      </c>
      <c r="AJ17" s="967">
        <v>0</v>
      </c>
      <c r="AK17" s="967">
        <v>0</v>
      </c>
      <c r="AL17" s="967">
        <v>0</v>
      </c>
      <c r="AM17" s="909"/>
    </row>
    <row r="18" spans="1:39" ht="0.2" customHeight="1">
      <c r="A18" s="940">
        <v>1</v>
      </c>
      <c r="B18" s="988"/>
      <c r="C18" s="988"/>
      <c r="D18" s="988"/>
      <c r="E18" s="988"/>
      <c r="F18" s="988"/>
      <c r="G18" s="988"/>
      <c r="H18" s="988"/>
      <c r="I18" s="988"/>
      <c r="J18" s="996" t="s">
        <v>1070</v>
      </c>
      <c r="K18" s="988"/>
      <c r="L18" s="966"/>
      <c r="M18" s="995"/>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11.25">
      <c r="A19" s="940">
        <v>1</v>
      </c>
      <c r="B19" s="988"/>
      <c r="C19" s="988"/>
      <c r="D19" s="988"/>
      <c r="E19" s="988"/>
      <c r="F19" s="988"/>
      <c r="G19" s="988"/>
      <c r="H19" s="988"/>
      <c r="I19" s="988"/>
      <c r="J19" s="988"/>
      <c r="K19" s="988"/>
      <c r="L19" s="966">
        <v>2</v>
      </c>
      <c r="M19" s="995" t="s">
        <v>422</v>
      </c>
      <c r="N19" s="225" t="s">
        <v>369</v>
      </c>
      <c r="O19" s="967">
        <v>0</v>
      </c>
      <c r="P19" s="967">
        <v>0</v>
      </c>
      <c r="Q19" s="967">
        <v>0</v>
      </c>
      <c r="R19" s="967">
        <v>0</v>
      </c>
      <c r="S19" s="967">
        <v>0</v>
      </c>
      <c r="T19" s="967">
        <v>0</v>
      </c>
      <c r="U19" s="967">
        <v>0</v>
      </c>
      <c r="V19" s="967">
        <v>0</v>
      </c>
      <c r="W19" s="967">
        <v>0</v>
      </c>
      <c r="X19" s="967">
        <v>0</v>
      </c>
      <c r="Y19" s="967">
        <v>0</v>
      </c>
      <c r="Z19" s="967">
        <v>0</v>
      </c>
      <c r="AA19" s="967">
        <v>0</v>
      </c>
      <c r="AB19" s="967">
        <v>0</v>
      </c>
      <c r="AC19" s="967">
        <v>0</v>
      </c>
      <c r="AD19" s="967">
        <v>0</v>
      </c>
      <c r="AE19" s="967">
        <v>0</v>
      </c>
      <c r="AF19" s="967">
        <v>0</v>
      </c>
      <c r="AG19" s="967">
        <v>0</v>
      </c>
      <c r="AH19" s="967">
        <v>0</v>
      </c>
      <c r="AI19" s="967">
        <v>0</v>
      </c>
      <c r="AJ19" s="967">
        <v>0</v>
      </c>
      <c r="AK19" s="967">
        <v>0</v>
      </c>
      <c r="AL19" s="967">
        <v>0</v>
      </c>
      <c r="AM19" s="909"/>
    </row>
    <row r="20" spans="1:39" ht="0.2" customHeight="1">
      <c r="A20" s="940">
        <v>1</v>
      </c>
      <c r="B20" s="988"/>
      <c r="C20" s="988"/>
      <c r="D20" s="988"/>
      <c r="E20" s="988"/>
      <c r="F20" s="988"/>
      <c r="G20" s="988"/>
      <c r="H20" s="988"/>
      <c r="I20" s="988"/>
      <c r="J20" s="996" t="s">
        <v>1071</v>
      </c>
      <c r="K20" s="988"/>
      <c r="L20" s="966"/>
      <c r="M20" s="995"/>
      <c r="N20" s="225"/>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44"/>
    </row>
    <row r="21" spans="1:39" ht="11.25">
      <c r="A21" s="940">
        <v>1</v>
      </c>
      <c r="B21" s="988"/>
      <c r="C21" s="988"/>
      <c r="D21" s="988"/>
      <c r="E21" s="988"/>
      <c r="F21" s="988"/>
      <c r="G21" s="988"/>
      <c r="H21" s="988"/>
      <c r="I21" s="988"/>
      <c r="J21" s="988"/>
      <c r="K21" s="988"/>
      <c r="L21" s="966">
        <v>3</v>
      </c>
      <c r="M21" s="995" t="s">
        <v>424</v>
      </c>
      <c r="N21" s="225" t="s">
        <v>369</v>
      </c>
      <c r="O21" s="967">
        <v>0</v>
      </c>
      <c r="P21" s="967">
        <v>0</v>
      </c>
      <c r="Q21" s="967">
        <v>0</v>
      </c>
      <c r="R21" s="967">
        <v>0</v>
      </c>
      <c r="S21" s="967">
        <v>0</v>
      </c>
      <c r="T21" s="967">
        <v>0</v>
      </c>
      <c r="U21" s="967">
        <v>0</v>
      </c>
      <c r="V21" s="967">
        <v>0</v>
      </c>
      <c r="W21" s="967">
        <v>0</v>
      </c>
      <c r="X21" s="967">
        <v>0</v>
      </c>
      <c r="Y21" s="967">
        <v>0</v>
      </c>
      <c r="Z21" s="967">
        <v>0</v>
      </c>
      <c r="AA21" s="967">
        <v>0</v>
      </c>
      <c r="AB21" s="967">
        <v>0</v>
      </c>
      <c r="AC21" s="967">
        <v>0</v>
      </c>
      <c r="AD21" s="967">
        <v>0</v>
      </c>
      <c r="AE21" s="967">
        <v>0</v>
      </c>
      <c r="AF21" s="967">
        <v>0</v>
      </c>
      <c r="AG21" s="967">
        <v>0</v>
      </c>
      <c r="AH21" s="967">
        <v>0</v>
      </c>
      <c r="AI21" s="967">
        <v>0</v>
      </c>
      <c r="AJ21" s="967">
        <v>0</v>
      </c>
      <c r="AK21" s="967">
        <v>0</v>
      </c>
      <c r="AL21" s="967">
        <v>0</v>
      </c>
      <c r="AM21" s="909"/>
    </row>
    <row r="22" spans="1:39" ht="0.2" customHeight="1">
      <c r="A22" s="940">
        <v>1</v>
      </c>
      <c r="B22" s="988"/>
      <c r="C22" s="988"/>
      <c r="D22" s="988"/>
      <c r="E22" s="988"/>
      <c r="F22" s="988"/>
      <c r="G22" s="988"/>
      <c r="H22" s="988"/>
      <c r="I22" s="988"/>
      <c r="J22" s="996" t="s">
        <v>1072</v>
      </c>
      <c r="K22" s="988"/>
      <c r="L22" s="966"/>
      <c r="M22" s="995"/>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44"/>
    </row>
    <row r="23" spans="1:39" ht="11.25">
      <c r="A23" s="940">
        <v>1</v>
      </c>
      <c r="B23" s="988"/>
      <c r="C23" s="988"/>
      <c r="D23" s="988"/>
      <c r="E23" s="988"/>
      <c r="F23" s="988"/>
      <c r="G23" s="988"/>
      <c r="H23" s="988"/>
      <c r="I23" s="988"/>
      <c r="J23" s="988"/>
      <c r="K23" s="988"/>
      <c r="L23" s="966">
        <v>4</v>
      </c>
      <c r="M23" s="995" t="s">
        <v>425</v>
      </c>
      <c r="N23" s="225" t="s">
        <v>369</v>
      </c>
      <c r="O23" s="967">
        <v>0</v>
      </c>
      <c r="P23" s="967">
        <v>0</v>
      </c>
      <c r="Q23" s="967">
        <v>0</v>
      </c>
      <c r="R23" s="967">
        <v>0</v>
      </c>
      <c r="S23" s="967">
        <v>0</v>
      </c>
      <c r="T23" s="967">
        <v>0</v>
      </c>
      <c r="U23" s="967">
        <v>0</v>
      </c>
      <c r="V23" s="967">
        <v>0</v>
      </c>
      <c r="W23" s="967">
        <v>0</v>
      </c>
      <c r="X23" s="967">
        <v>0</v>
      </c>
      <c r="Y23" s="967">
        <v>0</v>
      </c>
      <c r="Z23" s="967">
        <v>0</v>
      </c>
      <c r="AA23" s="967">
        <v>0</v>
      </c>
      <c r="AB23" s="967">
        <v>0</v>
      </c>
      <c r="AC23" s="967">
        <v>0</v>
      </c>
      <c r="AD23" s="967">
        <v>0</v>
      </c>
      <c r="AE23" s="967">
        <v>0</v>
      </c>
      <c r="AF23" s="967">
        <v>0</v>
      </c>
      <c r="AG23" s="967">
        <v>0</v>
      </c>
      <c r="AH23" s="967">
        <v>0</v>
      </c>
      <c r="AI23" s="967">
        <v>0</v>
      </c>
      <c r="AJ23" s="967">
        <v>0</v>
      </c>
      <c r="AK23" s="967">
        <v>0</v>
      </c>
      <c r="AL23" s="967">
        <v>0</v>
      </c>
      <c r="AM23" s="909"/>
    </row>
    <row r="24" spans="1:39" ht="0.2" customHeight="1">
      <c r="A24" s="940">
        <v>1</v>
      </c>
      <c r="B24" s="988"/>
      <c r="C24" s="988"/>
      <c r="D24" s="988"/>
      <c r="E24" s="988"/>
      <c r="F24" s="988"/>
      <c r="G24" s="988"/>
      <c r="H24" s="988"/>
      <c r="I24" s="988"/>
      <c r="J24" s="996" t="s">
        <v>1073</v>
      </c>
      <c r="K24" s="988"/>
      <c r="L24" s="966"/>
      <c r="M24" s="995"/>
      <c r="N24" s="225"/>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44"/>
    </row>
    <row r="25" spans="1:39" ht="11.25">
      <c r="A25" s="940">
        <v>1</v>
      </c>
      <c r="B25" s="988"/>
      <c r="C25" s="988"/>
      <c r="D25" s="988"/>
      <c r="E25" s="988"/>
      <c r="F25" s="988"/>
      <c r="G25" s="988"/>
      <c r="H25" s="988"/>
      <c r="I25" s="988"/>
      <c r="J25" s="988"/>
      <c r="K25" s="988"/>
      <c r="L25" s="966">
        <v>5</v>
      </c>
      <c r="M25" s="995" t="s">
        <v>1313</v>
      </c>
      <c r="N25" s="225" t="s">
        <v>369</v>
      </c>
      <c r="O25" s="967">
        <v>0</v>
      </c>
      <c r="P25" s="967">
        <v>0</v>
      </c>
      <c r="Q25" s="967">
        <v>0</v>
      </c>
      <c r="R25" s="967">
        <v>0</v>
      </c>
      <c r="S25" s="967">
        <v>0</v>
      </c>
      <c r="T25" s="967">
        <v>0</v>
      </c>
      <c r="U25" s="967">
        <v>0</v>
      </c>
      <c r="V25" s="967">
        <v>0</v>
      </c>
      <c r="W25" s="967">
        <v>0</v>
      </c>
      <c r="X25" s="967">
        <v>0</v>
      </c>
      <c r="Y25" s="967">
        <v>0</v>
      </c>
      <c r="Z25" s="967">
        <v>0</v>
      </c>
      <c r="AA25" s="967">
        <v>0</v>
      </c>
      <c r="AB25" s="967">
        <v>0</v>
      </c>
      <c r="AC25" s="967">
        <v>0</v>
      </c>
      <c r="AD25" s="967">
        <v>0</v>
      </c>
      <c r="AE25" s="967">
        <v>0</v>
      </c>
      <c r="AF25" s="967">
        <v>0</v>
      </c>
      <c r="AG25" s="967">
        <v>0</v>
      </c>
      <c r="AH25" s="967">
        <v>0</v>
      </c>
      <c r="AI25" s="967">
        <v>0</v>
      </c>
      <c r="AJ25" s="967">
        <v>0</v>
      </c>
      <c r="AK25" s="967">
        <v>0</v>
      </c>
      <c r="AL25" s="967">
        <v>0</v>
      </c>
      <c r="AM25" s="909"/>
    </row>
    <row r="26" spans="1:39" ht="0.2" customHeight="1">
      <c r="A26" s="940">
        <v>1</v>
      </c>
      <c r="B26" s="988"/>
      <c r="C26" s="988"/>
      <c r="D26" s="988"/>
      <c r="E26" s="988"/>
      <c r="F26" s="988"/>
      <c r="G26" s="988"/>
      <c r="H26" s="988"/>
      <c r="I26" s="988"/>
      <c r="J26" s="996" t="s">
        <v>1330</v>
      </c>
      <c r="K26" s="988"/>
      <c r="L26" s="966"/>
      <c r="M26" s="995"/>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44"/>
    </row>
    <row r="27" spans="1:39" s="99" customFormat="1" ht="11.25">
      <c r="A27" s="940">
        <v>1</v>
      </c>
      <c r="B27" s="989"/>
      <c r="C27" s="989"/>
      <c r="D27" s="989"/>
      <c r="E27" s="989"/>
      <c r="F27" s="989"/>
      <c r="G27" s="989"/>
      <c r="H27" s="989"/>
      <c r="I27" s="989"/>
      <c r="J27" s="989"/>
      <c r="K27" s="989"/>
      <c r="L27" s="966">
        <v>6</v>
      </c>
      <c r="M27" s="995" t="s">
        <v>426</v>
      </c>
      <c r="N27" s="225" t="s">
        <v>369</v>
      </c>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09"/>
    </row>
    <row r="28" spans="1:39" s="99" customFormat="1" ht="11.25">
      <c r="A28" s="940">
        <v>1</v>
      </c>
      <c r="B28" s="989"/>
      <c r="C28" s="989"/>
      <c r="D28" s="989"/>
      <c r="E28" s="989"/>
      <c r="F28" s="989"/>
      <c r="G28" s="989"/>
      <c r="H28" s="989"/>
      <c r="I28" s="989"/>
      <c r="J28" s="989"/>
      <c r="K28" s="989"/>
      <c r="L28" s="966">
        <v>7</v>
      </c>
      <c r="M28" s="995" t="s">
        <v>427</v>
      </c>
      <c r="N28" s="225" t="s">
        <v>369</v>
      </c>
      <c r="O28" s="997"/>
      <c r="P28" s="997"/>
      <c r="Q28" s="997"/>
      <c r="R28" s="997"/>
      <c r="S28" s="997"/>
      <c r="T28" s="997"/>
      <c r="U28" s="997"/>
      <c r="V28" s="997"/>
      <c r="W28" s="997"/>
      <c r="X28" s="997"/>
      <c r="Y28" s="997"/>
      <c r="Z28" s="997"/>
      <c r="AA28" s="997"/>
      <c r="AB28" s="997"/>
      <c r="AC28" s="997"/>
      <c r="AD28" s="997"/>
      <c r="AE28" s="997"/>
      <c r="AF28" s="997"/>
      <c r="AG28" s="997"/>
      <c r="AH28" s="997"/>
      <c r="AI28" s="997"/>
      <c r="AJ28" s="997"/>
      <c r="AK28" s="997"/>
      <c r="AL28" s="997"/>
      <c r="AM28" s="909"/>
    </row>
    <row r="29" spans="1:39" s="99" customFormat="1" ht="11.25">
      <c r="A29" s="940">
        <v>1</v>
      </c>
      <c r="B29" s="989"/>
      <c r="C29" s="989"/>
      <c r="D29" s="989"/>
      <c r="E29" s="989"/>
      <c r="F29" s="989"/>
      <c r="G29" s="989"/>
      <c r="H29" s="989"/>
      <c r="I29" s="989"/>
      <c r="J29" s="989"/>
      <c r="K29" s="989"/>
      <c r="L29" s="966">
        <v>8</v>
      </c>
      <c r="M29" s="995" t="s">
        <v>428</v>
      </c>
      <c r="N29" s="225" t="s">
        <v>369</v>
      </c>
      <c r="O29" s="997"/>
      <c r="P29" s="997"/>
      <c r="Q29" s="997"/>
      <c r="R29" s="997"/>
      <c r="S29" s="997"/>
      <c r="T29" s="997"/>
      <c r="U29" s="997"/>
      <c r="V29" s="997"/>
      <c r="W29" s="997"/>
      <c r="X29" s="997"/>
      <c r="Y29" s="997"/>
      <c r="Z29" s="997"/>
      <c r="AA29" s="997"/>
      <c r="AB29" s="997"/>
      <c r="AC29" s="997"/>
      <c r="AD29" s="997"/>
      <c r="AE29" s="997"/>
      <c r="AF29" s="997"/>
      <c r="AG29" s="997"/>
      <c r="AH29" s="997"/>
      <c r="AI29" s="997"/>
      <c r="AJ29" s="997"/>
      <c r="AK29" s="997"/>
      <c r="AL29" s="997"/>
      <c r="AM29" s="909"/>
    </row>
    <row r="30" spans="1:39" ht="11.25">
      <c r="A30" s="988"/>
      <c r="B30" s="988"/>
      <c r="C30" s="988"/>
      <c r="D30" s="988"/>
      <c r="E30" s="988"/>
      <c r="F30" s="988"/>
      <c r="G30" s="988"/>
      <c r="H30" s="988"/>
      <c r="I30" s="988"/>
      <c r="J30" s="988"/>
      <c r="K30" s="988"/>
      <c r="L30" s="955"/>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954"/>
    </row>
    <row r="31" spans="1:39" s="88" customFormat="1" ht="15" customHeight="1">
      <c r="A31" s="891"/>
      <c r="B31" s="891"/>
      <c r="C31" s="891"/>
      <c r="D31" s="891"/>
      <c r="E31" s="891"/>
      <c r="F31" s="891"/>
      <c r="G31" s="891"/>
      <c r="H31" s="891"/>
      <c r="I31" s="891"/>
      <c r="J31" s="891"/>
      <c r="K31" s="891"/>
      <c r="L31" s="924" t="s">
        <v>1468</v>
      </c>
      <c r="M31" s="924"/>
      <c r="N31" s="924"/>
      <c r="O31" s="924"/>
      <c r="P31" s="924"/>
      <c r="Q31" s="924"/>
      <c r="R31" s="924"/>
      <c r="S31" s="937"/>
      <c r="T31" s="937"/>
      <c r="U31" s="937"/>
      <c r="V31" s="937"/>
      <c r="W31" s="937"/>
      <c r="X31" s="937"/>
      <c r="Y31" s="937"/>
      <c r="Z31" s="937"/>
      <c r="AA31" s="937"/>
      <c r="AB31" s="937"/>
      <c r="AC31" s="937"/>
      <c r="AD31" s="937"/>
      <c r="AE31" s="937"/>
      <c r="AF31" s="937"/>
      <c r="AG31" s="937"/>
      <c r="AH31" s="937"/>
      <c r="AI31" s="937"/>
      <c r="AJ31" s="937"/>
      <c r="AK31" s="937"/>
      <c r="AL31" s="937"/>
      <c r="AM31" s="937"/>
    </row>
    <row r="32" spans="1:39" s="88" customFormat="1" ht="15" customHeight="1">
      <c r="A32" s="891"/>
      <c r="B32" s="891"/>
      <c r="C32" s="891"/>
      <c r="D32" s="891"/>
      <c r="E32" s="891"/>
      <c r="F32" s="891"/>
      <c r="G32" s="891"/>
      <c r="H32" s="891"/>
      <c r="I32" s="891"/>
      <c r="J32" s="891"/>
      <c r="K32" s="776"/>
      <c r="L32" s="938"/>
      <c r="M32" s="938"/>
      <c r="N32" s="938"/>
      <c r="O32" s="938"/>
      <c r="P32" s="938"/>
      <c r="Q32" s="938"/>
      <c r="R32" s="938"/>
      <c r="S32" s="939"/>
      <c r="T32" s="939"/>
      <c r="U32" s="939"/>
      <c r="V32" s="939"/>
      <c r="W32" s="939"/>
      <c r="X32" s="939"/>
      <c r="Y32" s="939"/>
      <c r="Z32" s="939"/>
      <c r="AA32" s="939"/>
      <c r="AB32" s="939"/>
      <c r="AC32" s="939"/>
      <c r="AD32" s="939"/>
      <c r="AE32" s="939"/>
      <c r="AF32" s="939"/>
      <c r="AG32" s="939"/>
      <c r="AH32" s="939"/>
      <c r="AI32" s="939"/>
      <c r="AJ32" s="939"/>
      <c r="AK32" s="939"/>
      <c r="AL32" s="939"/>
      <c r="AM32" s="939"/>
    </row>
    <row r="33" spans="1:39">
      <c r="A33" s="988"/>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row>
    <row r="34" spans="1:39">
      <c r="A34" s="988"/>
      <c r="B34" s="988"/>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row>
    <row r="35" spans="1:39">
      <c r="A35" s="988"/>
      <c r="B35" s="988"/>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row>
    <row r="36" spans="1:39">
      <c r="A36" s="988"/>
      <c r="B36" s="988"/>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row>
    <row r="37" spans="1:39">
      <c r="A37" s="988"/>
      <c r="B37" s="988"/>
      <c r="C37" s="988"/>
      <c r="D37" s="988"/>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988"/>
      <c r="AK37" s="988"/>
      <c r="AL37" s="988"/>
      <c r="AM37" s="988"/>
    </row>
    <row r="38" spans="1:39">
      <c r="A38" s="988"/>
      <c r="B38" s="988"/>
      <c r="C38" s="988"/>
      <c r="D38" s="988"/>
      <c r="E38" s="988"/>
      <c r="F38" s="988"/>
      <c r="G38" s="988"/>
      <c r="H38" s="988"/>
      <c r="I38" s="988"/>
      <c r="J38" s="988"/>
      <c r="K38" s="988"/>
      <c r="L38" s="988"/>
      <c r="M38" s="99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row>
    <row r="39" spans="1:39">
      <c r="A39" s="988"/>
      <c r="B39" s="988"/>
      <c r="C39" s="988"/>
      <c r="D39" s="988"/>
      <c r="E39" s="988"/>
      <c r="F39" s="988"/>
      <c r="G39" s="988"/>
      <c r="H39" s="988"/>
      <c r="I39" s="988"/>
      <c r="J39" s="988"/>
      <c r="K39" s="988"/>
      <c r="L39" s="988"/>
      <c r="M39" s="999"/>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row>
    <row r="40" spans="1:39">
      <c r="A40" s="988"/>
      <c r="B40" s="988"/>
      <c r="C40" s="988"/>
      <c r="D40" s="988"/>
      <c r="E40" s="988"/>
      <c r="F40" s="988"/>
      <c r="G40" s="988"/>
      <c r="H40" s="988"/>
      <c r="I40" s="988"/>
      <c r="J40" s="988"/>
      <c r="K40" s="988"/>
      <c r="L40" s="988"/>
      <c r="M40" s="999"/>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row>
    <row r="41" spans="1:39">
      <c r="A41" s="988"/>
      <c r="B41" s="988"/>
      <c r="C41" s="988"/>
      <c r="D41" s="988"/>
      <c r="E41" s="988"/>
      <c r="F41" s="988"/>
      <c r="G41" s="988"/>
      <c r="H41" s="988"/>
      <c r="I41" s="988"/>
      <c r="J41" s="988"/>
      <c r="K41" s="988"/>
      <c r="L41" s="988"/>
      <c r="M41" s="999"/>
      <c r="N41" s="988"/>
      <c r="O41" s="988"/>
      <c r="P41" s="988"/>
      <c r="Q41" s="988"/>
      <c r="R41" s="988"/>
      <c r="S41" s="988"/>
      <c r="T41" s="988"/>
      <c r="U41" s="988"/>
      <c r="V41" s="988"/>
      <c r="W41" s="988"/>
      <c r="X41" s="988"/>
      <c r="Y41" s="988"/>
      <c r="Z41" s="988"/>
      <c r="AA41" s="988"/>
      <c r="AB41" s="988"/>
      <c r="AC41" s="988"/>
      <c r="AD41" s="988"/>
      <c r="AE41" s="988"/>
      <c r="AF41" s="988"/>
      <c r="AG41" s="988"/>
      <c r="AH41" s="988"/>
      <c r="AI41" s="988"/>
      <c r="AJ41" s="988"/>
      <c r="AK41" s="988"/>
      <c r="AL41" s="988"/>
      <c r="AM41" s="988"/>
    </row>
    <row r="42" spans="1:39">
      <c r="A42" s="988"/>
      <c r="B42" s="988"/>
      <c r="C42" s="988"/>
      <c r="D42" s="988"/>
      <c r="E42" s="988"/>
      <c r="F42" s="988"/>
      <c r="G42" s="988"/>
      <c r="H42" s="988"/>
      <c r="I42" s="988"/>
      <c r="J42" s="988"/>
      <c r="K42" s="988"/>
      <c r="L42" s="988"/>
      <c r="M42" s="999"/>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row>
    <row r="43" spans="1:39">
      <c r="A43" s="988"/>
      <c r="B43" s="988"/>
      <c r="C43" s="988"/>
      <c r="D43" s="988"/>
      <c r="E43" s="988"/>
      <c r="F43" s="988"/>
      <c r="G43" s="988"/>
      <c r="H43" s="988"/>
      <c r="I43" s="988"/>
      <c r="J43" s="988"/>
      <c r="K43" s="988"/>
      <c r="L43" s="988"/>
      <c r="M43" s="999"/>
      <c r="N43" s="988"/>
      <c r="O43" s="988"/>
      <c r="P43" s="988"/>
      <c r="Q43" s="988"/>
      <c r="R43" s="988"/>
      <c r="S43" s="988"/>
      <c r="T43" s="988"/>
      <c r="U43" s="988"/>
      <c r="V43" s="988"/>
      <c r="W43" s="988"/>
      <c r="X43" s="988"/>
      <c r="Y43" s="988"/>
      <c r="Z43" s="988"/>
      <c r="AA43" s="988"/>
      <c r="AB43" s="988"/>
      <c r="AC43" s="988"/>
      <c r="AD43" s="988"/>
      <c r="AE43" s="988"/>
      <c r="AF43" s="988"/>
      <c r="AG43" s="988"/>
      <c r="AH43" s="988"/>
      <c r="AI43" s="988"/>
      <c r="AJ43" s="988"/>
      <c r="AK43" s="988"/>
      <c r="AL43" s="988"/>
      <c r="AM43" s="988"/>
    </row>
    <row r="44" spans="1:39">
      <c r="A44" s="988"/>
      <c r="B44" s="988"/>
      <c r="C44" s="988"/>
      <c r="D44" s="988"/>
      <c r="E44" s="988"/>
      <c r="F44" s="988"/>
      <c r="G44" s="988"/>
      <c r="H44" s="988"/>
      <c r="I44" s="988"/>
      <c r="J44" s="988"/>
      <c r="K44" s="988"/>
      <c r="L44" s="988"/>
      <c r="M44" s="999"/>
      <c r="N44" s="988"/>
      <c r="O44" s="988"/>
      <c r="P44" s="988"/>
      <c r="Q44" s="988"/>
      <c r="R44" s="988"/>
      <c r="S44" s="988"/>
      <c r="T44" s="988"/>
      <c r="U44" s="988"/>
      <c r="V44" s="988"/>
      <c r="W44" s="988"/>
      <c r="X44" s="988"/>
      <c r="Y44" s="988"/>
      <c r="Z44" s="988"/>
      <c r="AA44" s="988"/>
      <c r="AB44" s="988"/>
      <c r="AC44" s="988"/>
      <c r="AD44" s="988"/>
      <c r="AE44" s="988"/>
      <c r="AF44" s="988"/>
      <c r="AG44" s="988"/>
      <c r="AH44" s="988"/>
      <c r="AI44" s="988"/>
      <c r="AJ44" s="988"/>
      <c r="AK44" s="988"/>
      <c r="AL44" s="988"/>
      <c r="AM44" s="988"/>
    </row>
    <row r="45" spans="1:39">
      <c r="A45" s="988"/>
      <c r="B45" s="988"/>
      <c r="C45" s="988"/>
      <c r="D45" s="988"/>
      <c r="E45" s="988"/>
      <c r="F45" s="988"/>
      <c r="G45" s="988"/>
      <c r="H45" s="988"/>
      <c r="I45" s="988"/>
      <c r="J45" s="988"/>
      <c r="K45" s="988"/>
      <c r="L45" s="988"/>
      <c r="M45" s="999"/>
      <c r="N45" s="988"/>
      <c r="O45" s="988"/>
      <c r="P45" s="988"/>
      <c r="Q45" s="988"/>
      <c r="R45" s="988"/>
      <c r="S45" s="988"/>
      <c r="T45" s="988"/>
      <c r="U45" s="988"/>
      <c r="V45" s="988"/>
      <c r="W45" s="988"/>
      <c r="X45" s="988"/>
      <c r="Y45" s="988"/>
      <c r="Z45" s="988"/>
      <c r="AA45" s="988"/>
      <c r="AB45" s="988"/>
      <c r="AC45" s="988"/>
      <c r="AD45" s="988"/>
      <c r="AE45" s="988"/>
      <c r="AF45" s="988"/>
      <c r="AG45" s="988"/>
      <c r="AH45" s="988"/>
      <c r="AI45" s="988"/>
      <c r="AJ45" s="988"/>
      <c r="AK45" s="988"/>
      <c r="AL45" s="988"/>
      <c r="AM45" s="988"/>
    </row>
    <row r="46" spans="1:39">
      <c r="A46" s="988"/>
      <c r="B46" s="988"/>
      <c r="C46" s="988"/>
      <c r="D46" s="988"/>
      <c r="E46" s="988"/>
      <c r="F46" s="988"/>
      <c r="G46" s="988"/>
      <c r="H46" s="988"/>
      <c r="I46" s="988"/>
      <c r="J46" s="988"/>
      <c r="K46" s="988"/>
      <c r="L46" s="988"/>
      <c r="M46" s="999"/>
      <c r="N46" s="988"/>
      <c r="O46" s="988"/>
      <c r="P46" s="988"/>
      <c r="Q46" s="988"/>
      <c r="R46" s="988"/>
      <c r="S46" s="988"/>
      <c r="T46" s="988"/>
      <c r="U46" s="988"/>
      <c r="V46" s="988"/>
      <c r="W46" s="988"/>
      <c r="X46" s="988"/>
      <c r="Y46" s="988"/>
      <c r="Z46" s="988"/>
      <c r="AA46" s="988"/>
      <c r="AB46" s="988"/>
      <c r="AC46" s="988"/>
      <c r="AD46" s="988"/>
      <c r="AE46" s="988"/>
      <c r="AF46" s="988"/>
      <c r="AG46" s="988"/>
      <c r="AH46" s="988"/>
      <c r="AI46" s="988"/>
      <c r="AJ46" s="988"/>
      <c r="AK46" s="988"/>
      <c r="AL46" s="988"/>
      <c r="AM46" s="988"/>
    </row>
    <row r="47" spans="1:39">
      <c r="A47" s="988"/>
      <c r="B47" s="988"/>
      <c r="C47" s="988"/>
      <c r="D47" s="988"/>
      <c r="E47" s="988"/>
      <c r="F47" s="988"/>
      <c r="G47" s="988"/>
      <c r="H47" s="988"/>
      <c r="I47" s="988"/>
      <c r="J47" s="988"/>
      <c r="K47" s="988"/>
      <c r="L47" s="988"/>
      <c r="M47" s="999"/>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c r="AK47" s="988"/>
      <c r="AL47" s="988"/>
      <c r="AM47" s="988"/>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4"/>
  <sheetViews>
    <sheetView showGridLines="0" view="pageBreakPreview" topLeftCell="K11" zoomScaleNormal="100" zoomScaleSheetLayoutView="100" workbookViewId="0">
      <selection activeCell="S21" sqref="S21"/>
    </sheetView>
  </sheetViews>
  <sheetFormatPr defaultColWidth="9.140625" defaultRowHeight="11.25"/>
  <cols>
    <col min="1" max="1" width="2.7109375" style="527" hidden="1" customWidth="1"/>
    <col min="2" max="2" width="2.7109375" style="526" hidden="1" customWidth="1"/>
    <col min="3" max="9" width="2.7109375" style="527" hidden="1" customWidth="1"/>
    <col min="10" max="10" width="4.5703125" style="527" hidden="1" customWidth="1"/>
    <col min="11" max="11" width="3.7109375" style="527" hidden="1" customWidth="1"/>
    <col min="12" max="12" width="5.7109375" style="527" customWidth="1"/>
    <col min="13" max="13" width="57.42578125" style="527" customWidth="1"/>
    <col min="14" max="14" width="12.7109375" style="527" customWidth="1"/>
    <col min="15" max="20" width="13.7109375" style="527" customWidth="1"/>
    <col min="21" max="21" width="31.42578125" style="527" customWidth="1"/>
    <col min="22" max="16384" width="9.140625" style="527"/>
  </cols>
  <sheetData>
    <row r="1" spans="1:21" hidden="1">
      <c r="A1" s="1000"/>
      <c r="B1" s="1001"/>
      <c r="C1" s="1000"/>
      <c r="D1" s="1000"/>
      <c r="E1" s="1000"/>
      <c r="F1" s="1000"/>
      <c r="G1" s="1000"/>
      <c r="H1" s="1000"/>
      <c r="I1" s="1000"/>
      <c r="J1" s="1000"/>
      <c r="K1" s="1000"/>
      <c r="L1" s="1000"/>
      <c r="M1" s="1000"/>
      <c r="N1" s="1000"/>
      <c r="O1" s="1000">
        <v>2022</v>
      </c>
      <c r="P1" s="1000">
        <v>2022</v>
      </c>
      <c r="Q1" s="1000">
        <v>2022</v>
      </c>
      <c r="R1" s="1000">
        <v>2023</v>
      </c>
      <c r="S1" s="1000">
        <v>2024</v>
      </c>
      <c r="T1" s="891">
        <v>2024</v>
      </c>
      <c r="U1" s="988"/>
    </row>
    <row r="2" spans="1:21" hidden="1">
      <c r="A2" s="1000"/>
      <c r="B2" s="1001"/>
      <c r="C2" s="1000"/>
      <c r="D2" s="1000"/>
      <c r="E2" s="1000"/>
      <c r="F2" s="1000"/>
      <c r="G2" s="1000"/>
      <c r="H2" s="1000"/>
      <c r="I2" s="1000"/>
      <c r="J2" s="1000"/>
      <c r="K2" s="1000"/>
      <c r="L2" s="1000"/>
      <c r="M2" s="1000"/>
      <c r="N2" s="1000"/>
      <c r="O2" s="843" t="s">
        <v>285</v>
      </c>
      <c r="P2" s="843" t="s">
        <v>323</v>
      </c>
      <c r="Q2" s="843" t="s">
        <v>303</v>
      </c>
      <c r="R2" s="843" t="s">
        <v>285</v>
      </c>
      <c r="S2" s="843" t="s">
        <v>286</v>
      </c>
      <c r="T2" s="843" t="s">
        <v>285</v>
      </c>
      <c r="U2" s="1000"/>
    </row>
    <row r="3" spans="1:21" hidden="1">
      <c r="A3" s="1000"/>
      <c r="B3" s="1001"/>
      <c r="C3" s="1000"/>
      <c r="D3" s="1000"/>
      <c r="E3" s="1000"/>
      <c r="F3" s="1000"/>
      <c r="G3" s="1000"/>
      <c r="H3" s="1000"/>
      <c r="I3" s="1000"/>
      <c r="J3" s="1000"/>
      <c r="K3" s="1000"/>
      <c r="L3" s="1000"/>
      <c r="M3" s="1000"/>
      <c r="N3" s="1000"/>
      <c r="O3" s="843" t="s">
        <v>2604</v>
      </c>
      <c r="P3" s="843" t="s">
        <v>2605</v>
      </c>
      <c r="Q3" s="843" t="s">
        <v>2606</v>
      </c>
      <c r="R3" s="843" t="s">
        <v>2608</v>
      </c>
      <c r="S3" s="843" t="s">
        <v>2609</v>
      </c>
      <c r="T3" s="843" t="s">
        <v>2610</v>
      </c>
      <c r="U3" s="1000"/>
    </row>
    <row r="4" spans="1:21" hidden="1">
      <c r="A4" s="1000"/>
      <c r="B4" s="1001"/>
      <c r="C4" s="1000"/>
      <c r="D4" s="1000"/>
      <c r="E4" s="1000"/>
      <c r="F4" s="1000"/>
      <c r="G4" s="1000"/>
      <c r="H4" s="1000"/>
      <c r="I4" s="1000"/>
      <c r="J4" s="1000"/>
      <c r="K4" s="1000"/>
      <c r="L4" s="1000"/>
      <c r="M4" s="1000"/>
      <c r="N4" s="1000"/>
      <c r="O4" s="1000"/>
      <c r="P4" s="1000"/>
      <c r="Q4" s="1000"/>
      <c r="R4" s="1000"/>
      <c r="S4" s="1000"/>
      <c r="T4" s="1000"/>
      <c r="U4" s="1000"/>
    </row>
    <row r="5" spans="1:21" hidden="1">
      <c r="A5" s="1000"/>
      <c r="B5" s="1001"/>
      <c r="C5" s="1000"/>
      <c r="D5" s="1000"/>
      <c r="E5" s="1000"/>
      <c r="F5" s="1000"/>
      <c r="G5" s="1000"/>
      <c r="H5" s="1000"/>
      <c r="I5" s="1000"/>
      <c r="J5" s="1000"/>
      <c r="K5" s="1000"/>
      <c r="L5" s="1000"/>
      <c r="M5" s="1000"/>
      <c r="N5" s="1000"/>
      <c r="O5" s="1000"/>
      <c r="P5" s="1000"/>
      <c r="Q5" s="1000"/>
      <c r="R5" s="1000"/>
      <c r="S5" s="1000"/>
      <c r="T5" s="1000"/>
      <c r="U5" s="1000"/>
    </row>
    <row r="6" spans="1:21" hidden="1">
      <c r="A6" s="1000"/>
      <c r="B6" s="1001"/>
      <c r="C6" s="1000"/>
      <c r="D6" s="1000"/>
      <c r="E6" s="1000"/>
      <c r="F6" s="1000"/>
      <c r="G6" s="1000"/>
      <c r="H6" s="1000"/>
      <c r="I6" s="1000"/>
      <c r="J6" s="1000"/>
      <c r="K6" s="1000"/>
      <c r="L6" s="1000"/>
      <c r="M6" s="1000"/>
      <c r="N6" s="1000"/>
      <c r="O6" s="1000"/>
      <c r="P6" s="1000"/>
      <c r="Q6" s="1000"/>
      <c r="R6" s="1000"/>
      <c r="S6" s="1000"/>
      <c r="T6" s="1000"/>
      <c r="U6" s="1000"/>
    </row>
    <row r="7" spans="1:21" hidden="1">
      <c r="A7" s="1000"/>
      <c r="B7" s="1001"/>
      <c r="C7" s="1000"/>
      <c r="D7" s="1000"/>
      <c r="E7" s="1000"/>
      <c r="F7" s="1000"/>
      <c r="G7" s="1000"/>
      <c r="H7" s="1000"/>
      <c r="I7" s="1000"/>
      <c r="J7" s="1000"/>
      <c r="K7" s="1000"/>
      <c r="L7" s="1000"/>
      <c r="M7" s="1000"/>
      <c r="N7" s="1000"/>
      <c r="O7" s="1002"/>
      <c r="P7" s="1002"/>
      <c r="Q7" s="1002"/>
      <c r="R7" s="1002"/>
      <c r="S7" s="843" t="b">
        <v>1</v>
      </c>
      <c r="T7" s="843" t="b">
        <v>1</v>
      </c>
      <c r="U7" s="988"/>
    </row>
    <row r="8" spans="1:21" hidden="1">
      <c r="A8" s="1000"/>
      <c r="B8" s="1001"/>
      <c r="C8" s="1000"/>
      <c r="D8" s="1000"/>
      <c r="E8" s="1000"/>
      <c r="F8" s="1000"/>
      <c r="G8" s="1000"/>
      <c r="H8" s="1000"/>
      <c r="I8" s="1000"/>
      <c r="J8" s="1000"/>
      <c r="K8" s="1000"/>
      <c r="L8" s="1000"/>
      <c r="M8" s="1000"/>
      <c r="N8" s="1000"/>
      <c r="O8" s="1000"/>
      <c r="P8" s="1000"/>
      <c r="Q8" s="1000"/>
      <c r="R8" s="1000"/>
      <c r="S8" s="1000"/>
      <c r="T8" s="1000"/>
      <c r="U8" s="1000"/>
    </row>
    <row r="9" spans="1:21" hidden="1">
      <c r="A9" s="1000"/>
      <c r="B9" s="1001"/>
      <c r="C9" s="1000"/>
      <c r="D9" s="1000"/>
      <c r="E9" s="1000"/>
      <c r="F9" s="1000"/>
      <c r="G9" s="1000"/>
      <c r="H9" s="1000"/>
      <c r="I9" s="1000"/>
      <c r="J9" s="1000"/>
      <c r="K9" s="1000"/>
      <c r="L9" s="1000"/>
      <c r="M9" s="1000"/>
      <c r="N9" s="1000"/>
      <c r="O9" s="1000"/>
      <c r="P9" s="1000"/>
      <c r="Q9" s="1000"/>
      <c r="R9" s="1000"/>
      <c r="S9" s="1000"/>
      <c r="T9" s="1000"/>
      <c r="U9" s="1000"/>
    </row>
    <row r="10" spans="1:21" hidden="1">
      <c r="A10" s="1000"/>
      <c r="B10" s="1001"/>
      <c r="C10" s="1000"/>
      <c r="D10" s="1000"/>
      <c r="E10" s="1000"/>
      <c r="F10" s="1000"/>
      <c r="G10" s="1000"/>
      <c r="H10" s="1000"/>
      <c r="I10" s="1000"/>
      <c r="J10" s="1000"/>
      <c r="K10" s="1000"/>
      <c r="L10" s="1000"/>
      <c r="M10" s="1000"/>
      <c r="N10" s="1000"/>
      <c r="O10" s="1000"/>
      <c r="P10" s="1000"/>
      <c r="Q10" s="1000"/>
      <c r="R10" s="1000"/>
      <c r="S10" s="1000"/>
      <c r="T10" s="1000"/>
      <c r="U10" s="1000"/>
    </row>
    <row r="11" spans="1:21" ht="15" hidden="1" customHeight="1">
      <c r="A11" s="1000"/>
      <c r="B11" s="1001"/>
      <c r="C11" s="1000"/>
      <c r="D11" s="1000"/>
      <c r="E11" s="1000"/>
      <c r="F11" s="1000"/>
      <c r="G11" s="1000"/>
      <c r="H11" s="1000"/>
      <c r="I11" s="1000"/>
      <c r="J11" s="1000"/>
      <c r="K11" s="1000"/>
      <c r="L11" s="1000"/>
      <c r="M11" s="1003"/>
      <c r="N11" s="1000"/>
      <c r="O11" s="1000"/>
      <c r="P11" s="1000"/>
      <c r="Q11" s="1000"/>
      <c r="R11" s="1000"/>
      <c r="S11" s="1000"/>
      <c r="T11" s="1000"/>
      <c r="U11" s="1000"/>
    </row>
    <row r="12" spans="1:21" s="323" customFormat="1" ht="20.100000000000001" customHeight="1">
      <c r="A12" s="1004"/>
      <c r="B12" s="1005"/>
      <c r="C12" s="1004"/>
      <c r="D12" s="1004"/>
      <c r="E12" s="1004"/>
      <c r="F12" s="1004"/>
      <c r="G12" s="1004"/>
      <c r="H12" s="1004"/>
      <c r="I12" s="1004"/>
      <c r="J12" s="1004"/>
      <c r="K12" s="1004"/>
      <c r="L12" s="1006" t="s">
        <v>1373</v>
      </c>
      <c r="M12" s="1007"/>
      <c r="N12" s="1007"/>
      <c r="O12" s="1007"/>
      <c r="P12" s="1007"/>
      <c r="Q12" s="1007"/>
      <c r="R12" s="1007"/>
      <c r="S12" s="1007"/>
      <c r="T12" s="1007"/>
      <c r="U12" s="1007"/>
    </row>
    <row r="13" spans="1:21" s="323" customFormat="1">
      <c r="A13" s="1004"/>
      <c r="B13" s="1005"/>
      <c r="C13" s="1004"/>
      <c r="D13" s="1004"/>
      <c r="E13" s="1004"/>
      <c r="F13" s="1004"/>
      <c r="G13" s="1004"/>
      <c r="H13" s="1004"/>
      <c r="I13" s="1004"/>
      <c r="J13" s="1004"/>
      <c r="K13" s="1004"/>
      <c r="L13" s="1008"/>
      <c r="M13" s="1009"/>
      <c r="N13" s="1009"/>
      <c r="O13" s="1009"/>
      <c r="P13" s="1009"/>
      <c r="Q13" s="1009"/>
      <c r="R13" s="1009"/>
      <c r="S13" s="1009"/>
      <c r="T13" s="1009"/>
      <c r="U13" s="1009"/>
    </row>
    <row r="14" spans="1:21" s="529" customFormat="1" ht="15" customHeight="1">
      <c r="A14" s="1010"/>
      <c r="B14" s="1001"/>
      <c r="C14" s="1010"/>
      <c r="D14" s="1010"/>
      <c r="E14" s="1010"/>
      <c r="F14" s="1010"/>
      <c r="G14" s="1010"/>
      <c r="H14" s="1010"/>
      <c r="I14" s="1010"/>
      <c r="J14" s="1010"/>
      <c r="K14" s="1010"/>
      <c r="L14" s="959" t="s">
        <v>374</v>
      </c>
      <c r="M14" s="960" t="s">
        <v>230</v>
      </c>
      <c r="N14" s="959" t="s">
        <v>143</v>
      </c>
      <c r="O14" s="1011" t="s">
        <v>2601</v>
      </c>
      <c r="P14" s="1011" t="s">
        <v>2601</v>
      </c>
      <c r="Q14" s="1011" t="s">
        <v>2601</v>
      </c>
      <c r="R14" s="1011" t="s">
        <v>2602</v>
      </c>
      <c r="S14" s="898" t="s">
        <v>2603</v>
      </c>
      <c r="T14" s="898" t="s">
        <v>2603</v>
      </c>
      <c r="U14" s="1012" t="s">
        <v>322</v>
      </c>
    </row>
    <row r="15" spans="1:21" s="529" customFormat="1" ht="45" customHeight="1">
      <c r="A15" s="1010"/>
      <c r="B15" s="1001"/>
      <c r="C15" s="1010"/>
      <c r="D15" s="1010"/>
      <c r="E15" s="1010"/>
      <c r="F15" s="1010"/>
      <c r="G15" s="1010"/>
      <c r="H15" s="1010"/>
      <c r="I15" s="1010"/>
      <c r="J15" s="1010"/>
      <c r="K15" s="1010"/>
      <c r="L15" s="1013"/>
      <c r="M15" s="1013"/>
      <c r="N15" s="1013"/>
      <c r="O15" s="1011" t="s">
        <v>285</v>
      </c>
      <c r="P15" s="1011" t="s">
        <v>323</v>
      </c>
      <c r="Q15" s="1011" t="s">
        <v>303</v>
      </c>
      <c r="R15" s="1011" t="s">
        <v>285</v>
      </c>
      <c r="S15" s="901" t="s">
        <v>286</v>
      </c>
      <c r="T15" s="901" t="s">
        <v>285</v>
      </c>
      <c r="U15" s="1013"/>
    </row>
    <row r="16" spans="1:21" s="541" customFormat="1">
      <c r="A16" s="902" t="s">
        <v>18</v>
      </c>
      <c r="B16" s="1014"/>
      <c r="C16" s="1014"/>
      <c r="D16" s="1014"/>
      <c r="E16" s="1014"/>
      <c r="F16" s="1014"/>
      <c r="G16" s="1014"/>
      <c r="H16" s="1014"/>
      <c r="I16" s="1014"/>
      <c r="J16" s="1014"/>
      <c r="K16" s="1014"/>
      <c r="L16" s="1015" t="s">
        <v>2599</v>
      </c>
      <c r="M16" s="805"/>
      <c r="N16" s="805"/>
      <c r="O16" s="993">
        <v>134.63300000000001</v>
      </c>
      <c r="P16" s="993">
        <v>175.29216600000001</v>
      </c>
      <c r="Q16" s="993">
        <v>175.29216600000001</v>
      </c>
      <c r="R16" s="993">
        <v>175.29216600000001</v>
      </c>
      <c r="S16" s="993">
        <v>0</v>
      </c>
      <c r="T16" s="993">
        <v>154.57</v>
      </c>
      <c r="U16" s="993"/>
    </row>
    <row r="17" spans="1:21" s="541" customFormat="1" ht="22.5">
      <c r="A17" s="1016" t="s">
        <v>18</v>
      </c>
      <c r="B17" s="1001" t="s">
        <v>1320</v>
      </c>
      <c r="C17" s="1014"/>
      <c r="D17" s="1014"/>
      <c r="E17" s="1014"/>
      <c r="F17" s="1014"/>
      <c r="G17" s="1014"/>
      <c r="H17" s="1014"/>
      <c r="I17" s="1014"/>
      <c r="J17" s="1014"/>
      <c r="K17" s="1014"/>
      <c r="L17" s="1017">
        <v>1</v>
      </c>
      <c r="M17" s="1018" t="s">
        <v>1321</v>
      </c>
      <c r="N17" s="1019" t="s">
        <v>369</v>
      </c>
      <c r="O17" s="1020">
        <v>134.63300000000001</v>
      </c>
      <c r="P17" s="1020">
        <v>134.63300000000001</v>
      </c>
      <c r="Q17" s="1020">
        <v>134.63300000000001</v>
      </c>
      <c r="R17" s="1020">
        <v>134.63300000000001</v>
      </c>
      <c r="S17" s="967">
        <v>0</v>
      </c>
      <c r="T17" s="967">
        <v>118.26</v>
      </c>
      <c r="U17" s="1021"/>
    </row>
    <row r="18" spans="1:21" s="541" customFormat="1">
      <c r="A18" s="1016" t="s">
        <v>18</v>
      </c>
      <c r="B18" s="1001"/>
      <c r="C18" s="1014"/>
      <c r="D18" s="1014"/>
      <c r="E18" s="1014"/>
      <c r="F18" s="1014"/>
      <c r="G18" s="1014"/>
      <c r="H18" s="1014"/>
      <c r="I18" s="1014"/>
      <c r="J18" s="1014">
        <v>1</v>
      </c>
      <c r="K18" s="1014"/>
      <c r="L18" s="1017"/>
      <c r="M18" s="1018"/>
      <c r="N18" s="1019"/>
      <c r="O18" s="1022"/>
      <c r="P18" s="1022"/>
      <c r="Q18" s="1022"/>
      <c r="R18" s="1022"/>
      <c r="S18" s="967"/>
      <c r="T18" s="967"/>
      <c r="U18" s="1023"/>
    </row>
    <row r="19" spans="1:21" s="541" customFormat="1" ht="14.25">
      <c r="A19" s="1024">
        <v>1</v>
      </c>
      <c r="B19" s="1014"/>
      <c r="C19" s="1014"/>
      <c r="D19" s="1014"/>
      <c r="E19" s="1014"/>
      <c r="F19" s="1014"/>
      <c r="G19" s="1014"/>
      <c r="H19" s="1014"/>
      <c r="I19" s="1014"/>
      <c r="J19" s="1025" t="s">
        <v>165</v>
      </c>
      <c r="K19" s="776"/>
      <c r="L19" s="1017" t="s">
        <v>165</v>
      </c>
      <c r="M19" s="1026" t="s">
        <v>2590</v>
      </c>
      <c r="N19" s="1019" t="s">
        <v>369</v>
      </c>
      <c r="O19" s="1027"/>
      <c r="P19" s="1027"/>
      <c r="Q19" s="1027"/>
      <c r="R19" s="1027"/>
      <c r="S19" s="1028">
        <v>0</v>
      </c>
      <c r="T19" s="1028">
        <v>118.26</v>
      </c>
      <c r="U19" s="1021"/>
    </row>
    <row r="20" spans="1:21" s="541" customFormat="1">
      <c r="A20" s="1029">
        <v>1</v>
      </c>
      <c r="B20" s="1014"/>
      <c r="C20" s="1014"/>
      <c r="D20" s="1014"/>
      <c r="E20" s="1014"/>
      <c r="F20" s="1014"/>
      <c r="G20" s="1014"/>
      <c r="H20" s="1014"/>
      <c r="I20" s="1014"/>
      <c r="J20" s="1025"/>
      <c r="K20" s="1014"/>
      <c r="L20" s="1030" t="s">
        <v>412</v>
      </c>
      <c r="M20" s="1031" t="s">
        <v>1333</v>
      </c>
      <c r="N20" s="1019" t="s">
        <v>1334</v>
      </c>
      <c r="O20" s="1027"/>
      <c r="P20" s="1027"/>
      <c r="Q20" s="1027"/>
      <c r="R20" s="1027"/>
      <c r="S20" s="1020"/>
      <c r="T20" s="1020">
        <v>0.25</v>
      </c>
      <c r="U20" s="1021"/>
    </row>
    <row r="21" spans="1:21" s="541" customFormat="1">
      <c r="A21" s="1029">
        <v>1</v>
      </c>
      <c r="B21" s="1014"/>
      <c r="C21" s="1014"/>
      <c r="D21" s="1014"/>
      <c r="E21" s="1014"/>
      <c r="F21" s="1014"/>
      <c r="G21" s="1014"/>
      <c r="H21" s="1014"/>
      <c r="I21" s="1014"/>
      <c r="J21" s="1025"/>
      <c r="K21" s="1014"/>
      <c r="L21" s="1030" t="s">
        <v>414</v>
      </c>
      <c r="M21" s="1031" t="s">
        <v>1335</v>
      </c>
      <c r="N21" s="1019" t="s">
        <v>1336</v>
      </c>
      <c r="O21" s="1027"/>
      <c r="P21" s="1027"/>
      <c r="Q21" s="1027"/>
      <c r="R21" s="1027"/>
      <c r="S21" s="1020"/>
      <c r="T21" s="1020">
        <v>39420</v>
      </c>
      <c r="U21" s="1021"/>
    </row>
    <row r="22" spans="1:21" s="541" customFormat="1" ht="22.5">
      <c r="A22" s="1016" t="s">
        <v>18</v>
      </c>
      <c r="B22" s="1001" t="s">
        <v>1322</v>
      </c>
      <c r="C22" s="1014"/>
      <c r="D22" s="1014"/>
      <c r="E22" s="1014"/>
      <c r="F22" s="1014"/>
      <c r="G22" s="1014"/>
      <c r="H22" s="1014"/>
      <c r="I22" s="1014"/>
      <c r="J22" s="1014"/>
      <c r="K22" s="1014"/>
      <c r="L22" s="1017" t="s">
        <v>102</v>
      </c>
      <c r="M22" s="1018" t="s">
        <v>1323</v>
      </c>
      <c r="N22" s="1019" t="s">
        <v>369</v>
      </c>
      <c r="O22" s="1020">
        <v>0</v>
      </c>
      <c r="P22" s="1020">
        <v>40.659165999999999</v>
      </c>
      <c r="Q22" s="1020">
        <v>40.659165999999999</v>
      </c>
      <c r="R22" s="1020">
        <v>40.659165999999999</v>
      </c>
      <c r="S22" s="1020"/>
      <c r="T22" s="1020">
        <v>36.31</v>
      </c>
      <c r="U22" s="1021"/>
    </row>
    <row r="23" spans="1:21" s="541" customFormat="1">
      <c r="A23" s="1016" t="s">
        <v>18</v>
      </c>
      <c r="B23" s="1001" t="s">
        <v>1324</v>
      </c>
      <c r="C23" s="1014"/>
      <c r="D23" s="1014"/>
      <c r="E23" s="1014"/>
      <c r="F23" s="1014"/>
      <c r="G23" s="1014"/>
      <c r="H23" s="1014"/>
      <c r="I23" s="1014"/>
      <c r="J23" s="1014"/>
      <c r="K23" s="1014"/>
      <c r="L23" s="1017" t="s">
        <v>103</v>
      </c>
      <c r="M23" s="1018" t="s">
        <v>1325</v>
      </c>
      <c r="N23" s="1019" t="s">
        <v>369</v>
      </c>
      <c r="O23" s="1020"/>
      <c r="P23" s="1020"/>
      <c r="Q23" s="1020"/>
      <c r="R23" s="1020"/>
      <c r="S23" s="967">
        <v>0</v>
      </c>
      <c r="T23" s="967">
        <v>0</v>
      </c>
      <c r="U23" s="1021"/>
    </row>
    <row r="24" spans="1:21" s="541" customFormat="1">
      <c r="A24" s="1016" t="s">
        <v>18</v>
      </c>
      <c r="B24" s="1001"/>
      <c r="C24" s="1014"/>
      <c r="D24" s="1014"/>
      <c r="E24" s="1014"/>
      <c r="F24" s="1014"/>
      <c r="G24" s="1014"/>
      <c r="H24" s="1014"/>
      <c r="I24" s="1014"/>
      <c r="J24" s="1014">
        <v>3</v>
      </c>
      <c r="K24" s="1014"/>
      <c r="L24" s="1017"/>
      <c r="M24" s="1018"/>
      <c r="N24" s="1019"/>
      <c r="O24" s="1022"/>
      <c r="P24" s="1022"/>
      <c r="Q24" s="1022"/>
      <c r="R24" s="1022"/>
      <c r="S24" s="967"/>
      <c r="T24" s="967"/>
      <c r="U24" s="1023"/>
    </row>
    <row r="25" spans="1:21" s="541" customFormat="1">
      <c r="A25" s="1016" t="s">
        <v>18</v>
      </c>
      <c r="B25" s="1001" t="s">
        <v>1326</v>
      </c>
      <c r="C25" s="1014"/>
      <c r="D25" s="1014"/>
      <c r="E25" s="1014"/>
      <c r="F25" s="1014"/>
      <c r="G25" s="1014"/>
      <c r="H25" s="1014"/>
      <c r="I25" s="1014"/>
      <c r="J25" s="1014"/>
      <c r="K25" s="1014"/>
      <c r="L25" s="1017" t="s">
        <v>104</v>
      </c>
      <c r="M25" s="1018" t="s">
        <v>1327</v>
      </c>
      <c r="N25" s="1019" t="s">
        <v>369</v>
      </c>
      <c r="O25" s="1020">
        <v>0</v>
      </c>
      <c r="P25" s="1020">
        <v>0</v>
      </c>
      <c r="Q25" s="1020">
        <v>0</v>
      </c>
      <c r="R25" s="1020">
        <v>0</v>
      </c>
      <c r="S25" s="1020">
        <v>0</v>
      </c>
      <c r="T25" s="1020">
        <v>0</v>
      </c>
      <c r="U25" s="1021"/>
    </row>
    <row r="26" spans="1:21" s="541" customFormat="1" ht="22.5">
      <c r="A26" s="1016" t="s">
        <v>18</v>
      </c>
      <c r="B26" s="1001" t="s">
        <v>1328</v>
      </c>
      <c r="C26" s="1014"/>
      <c r="D26" s="1014"/>
      <c r="E26" s="1014"/>
      <c r="F26" s="1014"/>
      <c r="G26" s="1014"/>
      <c r="H26" s="1014"/>
      <c r="I26" s="1014"/>
      <c r="J26" s="1014"/>
      <c r="K26" s="1014"/>
      <c r="L26" s="1017" t="s">
        <v>120</v>
      </c>
      <c r="M26" s="1018" t="s">
        <v>1329</v>
      </c>
      <c r="N26" s="1019" t="s">
        <v>369</v>
      </c>
      <c r="O26" s="1020"/>
      <c r="P26" s="1020"/>
      <c r="Q26" s="1020"/>
      <c r="R26" s="1020"/>
      <c r="S26" s="967">
        <v>0</v>
      </c>
      <c r="T26" s="967">
        <v>0</v>
      </c>
      <c r="U26" s="1021"/>
    </row>
    <row r="27" spans="1:21" s="541" customFormat="1">
      <c r="A27" s="1016" t="s">
        <v>18</v>
      </c>
      <c r="B27" s="1001"/>
      <c r="C27" s="1014"/>
      <c r="D27" s="1014"/>
      <c r="E27" s="1014"/>
      <c r="F27" s="1014"/>
      <c r="G27" s="1014"/>
      <c r="H27" s="1014"/>
      <c r="I27" s="1014"/>
      <c r="J27" s="1014">
        <v>5</v>
      </c>
      <c r="K27" s="1014"/>
      <c r="L27" s="1017"/>
      <c r="M27" s="1018"/>
      <c r="N27" s="1019"/>
      <c r="O27" s="1022"/>
      <c r="P27" s="1022"/>
      <c r="Q27" s="1022"/>
      <c r="R27" s="1022"/>
      <c r="S27" s="967"/>
      <c r="T27" s="967"/>
      <c r="U27" s="1023"/>
    </row>
    <row r="28" spans="1:21" s="541" customFormat="1" ht="22.5">
      <c r="A28" s="1016" t="s">
        <v>18</v>
      </c>
      <c r="B28" s="1001" t="s">
        <v>1331</v>
      </c>
      <c r="C28" s="1014"/>
      <c r="D28" s="1014"/>
      <c r="E28" s="1014"/>
      <c r="F28" s="1014"/>
      <c r="G28" s="1014"/>
      <c r="H28" s="1014"/>
      <c r="I28" s="1014"/>
      <c r="J28" s="1014"/>
      <c r="K28" s="1014"/>
      <c r="L28" s="1017" t="s">
        <v>124</v>
      </c>
      <c r="M28" s="1018" t="s">
        <v>1332</v>
      </c>
      <c r="N28" s="1019" t="s">
        <v>369</v>
      </c>
      <c r="O28" s="1020">
        <v>0</v>
      </c>
      <c r="P28" s="1020">
        <v>0</v>
      </c>
      <c r="Q28" s="1020">
        <v>0</v>
      </c>
      <c r="R28" s="1020">
        <v>0</v>
      </c>
      <c r="S28" s="1020">
        <v>0</v>
      </c>
      <c r="T28" s="1020">
        <v>0</v>
      </c>
      <c r="U28" s="1021"/>
    </row>
    <row r="29" spans="1:21" s="541" customFormat="1">
      <c r="A29" s="1016" t="s">
        <v>18</v>
      </c>
      <c r="B29" s="1001" t="s">
        <v>1397</v>
      </c>
      <c r="C29" s="1014"/>
      <c r="D29" s="1014"/>
      <c r="E29" s="1014"/>
      <c r="F29" s="1014"/>
      <c r="G29" s="1014"/>
      <c r="H29" s="1014"/>
      <c r="I29" s="1014"/>
      <c r="J29" s="1014"/>
      <c r="K29" s="1014"/>
      <c r="L29" s="1017" t="s">
        <v>125</v>
      </c>
      <c r="M29" s="1018" t="s">
        <v>1398</v>
      </c>
      <c r="N29" s="1019" t="s">
        <v>369</v>
      </c>
      <c r="O29" s="1020"/>
      <c r="P29" s="1020"/>
      <c r="Q29" s="1020"/>
      <c r="R29" s="1020"/>
      <c r="S29" s="967">
        <v>0</v>
      </c>
      <c r="T29" s="967">
        <v>0</v>
      </c>
      <c r="U29" s="1021"/>
    </row>
    <row r="30" spans="1:21" s="541" customFormat="1">
      <c r="A30" s="1016" t="s">
        <v>18</v>
      </c>
      <c r="B30" s="1001"/>
      <c r="C30" s="1014"/>
      <c r="D30" s="1014"/>
      <c r="E30" s="1014"/>
      <c r="F30" s="1014"/>
      <c r="G30" s="1014"/>
      <c r="H30" s="1014"/>
      <c r="I30" s="1014"/>
      <c r="J30" s="1014">
        <v>7</v>
      </c>
      <c r="K30" s="1014"/>
      <c r="L30" s="1017"/>
      <c r="M30" s="1018"/>
      <c r="N30" s="1019"/>
      <c r="O30" s="1022"/>
      <c r="P30" s="1022"/>
      <c r="Q30" s="1022"/>
      <c r="R30" s="1022"/>
      <c r="S30" s="967"/>
      <c r="T30" s="967"/>
      <c r="U30" s="1023"/>
    </row>
    <row r="31" spans="1:21" s="541" customFormat="1">
      <c r="A31" s="1016" t="s">
        <v>18</v>
      </c>
      <c r="B31" s="1001" t="s">
        <v>1399</v>
      </c>
      <c r="C31" s="1014"/>
      <c r="D31" s="1014"/>
      <c r="E31" s="1014"/>
      <c r="F31" s="1014"/>
      <c r="G31" s="1014"/>
      <c r="H31" s="1014"/>
      <c r="I31" s="1014"/>
      <c r="J31" s="1014"/>
      <c r="K31" s="1014"/>
      <c r="L31" s="1017" t="s">
        <v>126</v>
      </c>
      <c r="M31" s="1018" t="s">
        <v>1400</v>
      </c>
      <c r="N31" s="1019" t="s">
        <v>369</v>
      </c>
      <c r="O31" s="1020">
        <v>0</v>
      </c>
      <c r="P31" s="1020">
        <v>0</v>
      </c>
      <c r="Q31" s="1020">
        <v>0</v>
      </c>
      <c r="R31" s="1020">
        <v>0</v>
      </c>
      <c r="S31" s="1020">
        <v>0</v>
      </c>
      <c r="T31" s="1020">
        <v>0</v>
      </c>
      <c r="U31" s="1021"/>
    </row>
    <row r="32" spans="1:21">
      <c r="A32" s="1000"/>
      <c r="B32" s="1001"/>
      <c r="C32" s="1000"/>
      <c r="D32" s="1000"/>
      <c r="E32" s="1000"/>
      <c r="F32" s="1000"/>
      <c r="G32" s="1000"/>
      <c r="H32" s="1000"/>
      <c r="I32" s="1000"/>
      <c r="J32" s="1000"/>
      <c r="K32" s="1000"/>
      <c r="L32" s="1000"/>
      <c r="M32" s="1000"/>
      <c r="N32" s="1000"/>
      <c r="O32" s="1000"/>
      <c r="P32" s="1000"/>
      <c r="Q32" s="1000"/>
      <c r="R32" s="1000"/>
      <c r="S32" s="1000"/>
      <c r="T32" s="1000"/>
      <c r="U32" s="1000"/>
    </row>
    <row r="33" spans="1:21" s="528" customFormat="1" ht="15" customHeight="1">
      <c r="A33" s="1002"/>
      <c r="B33" s="1032"/>
      <c r="C33" s="1002"/>
      <c r="D33" s="1002"/>
      <c r="E33" s="1002"/>
      <c r="F33" s="1002"/>
      <c r="G33" s="1002"/>
      <c r="H33" s="1002"/>
      <c r="I33" s="1002"/>
      <c r="J33" s="1002"/>
      <c r="K33" s="1002"/>
      <c r="L33" s="1033" t="s">
        <v>1468</v>
      </c>
      <c r="M33" s="1033"/>
      <c r="N33" s="1033"/>
      <c r="O33" s="1033"/>
      <c r="P33" s="1033"/>
      <c r="Q33" s="1033"/>
      <c r="R33" s="1033"/>
      <c r="S33" s="1034"/>
      <c r="T33" s="1034"/>
      <c r="U33" s="1034"/>
    </row>
    <row r="34" spans="1:21" s="528" customFormat="1" ht="15" customHeight="1">
      <c r="A34" s="1002"/>
      <c r="B34" s="1032"/>
      <c r="C34" s="1002"/>
      <c r="D34" s="1002"/>
      <c r="E34" s="1002"/>
      <c r="F34" s="1002"/>
      <c r="G34" s="1002"/>
      <c r="H34" s="1002"/>
      <c r="I34" s="1002"/>
      <c r="J34" s="1002"/>
      <c r="K34" s="776"/>
      <c r="L34" s="1035"/>
      <c r="M34" s="1035"/>
      <c r="N34" s="1035"/>
      <c r="O34" s="1035"/>
      <c r="P34" s="1035"/>
      <c r="Q34" s="1035"/>
      <c r="R34" s="1035"/>
      <c r="S34" s="1036"/>
      <c r="T34" s="1036"/>
      <c r="U34" s="1036"/>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election activeCell="T20" sqref="T20"/>
    </sheetView>
  </sheetViews>
  <sheetFormatPr defaultColWidth="9.140625" defaultRowHeight="11.25"/>
  <cols>
    <col min="1" max="1" width="2.7109375" style="531" hidden="1" customWidth="1"/>
    <col min="2" max="2" width="2.7109375" style="530" hidden="1" customWidth="1"/>
    <col min="3" max="10" width="2.7109375" style="531" hidden="1" customWidth="1"/>
    <col min="11" max="11" width="3.7109375" style="531" hidden="1" customWidth="1"/>
    <col min="12" max="12" width="5.7109375" style="531" customWidth="1"/>
    <col min="13" max="13" width="55.7109375" style="531" customWidth="1"/>
    <col min="14" max="14" width="12.7109375" style="531" customWidth="1"/>
    <col min="15" max="20" width="13.7109375" style="531" customWidth="1"/>
    <col min="21" max="21" width="33.28515625" style="531" customWidth="1"/>
    <col min="22" max="16384" width="9.140625" style="531"/>
  </cols>
  <sheetData>
    <row r="1" spans="1:21" hidden="1">
      <c r="A1" s="1037"/>
      <c r="B1" s="1029"/>
      <c r="C1" s="1037"/>
      <c r="D1" s="1037"/>
      <c r="E1" s="1037"/>
      <c r="F1" s="1037"/>
      <c r="G1" s="1037"/>
      <c r="H1" s="1037"/>
      <c r="I1" s="1037"/>
      <c r="J1" s="1037"/>
      <c r="K1" s="1037"/>
      <c r="L1" s="1037"/>
      <c r="M1" s="1037"/>
      <c r="N1" s="1037"/>
      <c r="O1" s="1037"/>
      <c r="P1" s="1037"/>
      <c r="Q1" s="1037"/>
      <c r="R1" s="1037"/>
      <c r="S1" s="891">
        <v>2024</v>
      </c>
      <c r="T1" s="891">
        <v>2024</v>
      </c>
      <c r="U1" s="988"/>
    </row>
    <row r="2" spans="1:21" hidden="1">
      <c r="A2" s="1037"/>
      <c r="B2" s="1029"/>
      <c r="C2" s="1037"/>
      <c r="D2" s="1037"/>
      <c r="E2" s="1037"/>
      <c r="F2" s="1037"/>
      <c r="G2" s="1037"/>
      <c r="H2" s="1037"/>
      <c r="I2" s="1037"/>
      <c r="J2" s="1037"/>
      <c r="K2" s="1037"/>
      <c r="L2" s="1037"/>
      <c r="M2" s="1037"/>
      <c r="N2" s="1037"/>
      <c r="O2" s="1037"/>
      <c r="P2" s="1037"/>
      <c r="Q2" s="1037"/>
      <c r="R2" s="1037"/>
      <c r="S2" s="1037"/>
      <c r="T2" s="1037"/>
      <c r="U2" s="1037"/>
    </row>
    <row r="3" spans="1:21" hidden="1">
      <c r="A3" s="1037"/>
      <c r="B3" s="1029"/>
      <c r="C3" s="1037"/>
      <c r="D3" s="1037"/>
      <c r="E3" s="1037"/>
      <c r="F3" s="1037"/>
      <c r="G3" s="1037"/>
      <c r="H3" s="1037"/>
      <c r="I3" s="1037"/>
      <c r="J3" s="1037"/>
      <c r="K3" s="1037"/>
      <c r="L3" s="1037"/>
      <c r="M3" s="1037"/>
      <c r="N3" s="1037"/>
      <c r="O3" s="1037"/>
      <c r="P3" s="1037"/>
      <c r="Q3" s="1037"/>
      <c r="R3" s="1037"/>
      <c r="S3" s="1037"/>
      <c r="T3" s="1037"/>
      <c r="U3" s="1037"/>
    </row>
    <row r="4" spans="1:21" hidden="1">
      <c r="A4" s="1037"/>
      <c r="B4" s="1029"/>
      <c r="C4" s="1037"/>
      <c r="D4" s="1037"/>
      <c r="E4" s="1037"/>
      <c r="F4" s="1037"/>
      <c r="G4" s="1037"/>
      <c r="H4" s="1037"/>
      <c r="I4" s="1037"/>
      <c r="J4" s="1037"/>
      <c r="K4" s="1037"/>
      <c r="L4" s="1037"/>
      <c r="M4" s="1037"/>
      <c r="N4" s="1037"/>
      <c r="O4" s="1037"/>
      <c r="P4" s="1037"/>
      <c r="Q4" s="1037"/>
      <c r="R4" s="1037"/>
      <c r="S4" s="1037"/>
      <c r="T4" s="1037"/>
      <c r="U4" s="1037"/>
    </row>
    <row r="5" spans="1:21" hidden="1">
      <c r="A5" s="1037"/>
      <c r="B5" s="1029"/>
      <c r="C5" s="1037"/>
      <c r="D5" s="1037"/>
      <c r="E5" s="1037"/>
      <c r="F5" s="1037"/>
      <c r="G5" s="1037"/>
      <c r="H5" s="1037"/>
      <c r="I5" s="1037"/>
      <c r="J5" s="1037"/>
      <c r="K5" s="1037"/>
      <c r="L5" s="1037"/>
      <c r="M5" s="1037"/>
      <c r="N5" s="1037"/>
      <c r="O5" s="1037"/>
      <c r="P5" s="1037"/>
      <c r="Q5" s="1037"/>
      <c r="R5" s="1037"/>
      <c r="S5" s="1037"/>
      <c r="T5" s="1037"/>
      <c r="U5" s="1037"/>
    </row>
    <row r="6" spans="1:21" hidden="1">
      <c r="A6" s="1037"/>
      <c r="B6" s="1029"/>
      <c r="C6" s="1037"/>
      <c r="D6" s="1037"/>
      <c r="E6" s="1037"/>
      <c r="F6" s="1037"/>
      <c r="G6" s="1037"/>
      <c r="H6" s="1037"/>
      <c r="I6" s="1037"/>
      <c r="J6" s="1037"/>
      <c r="K6" s="1037"/>
      <c r="L6" s="1037"/>
      <c r="M6" s="1037"/>
      <c r="N6" s="1037"/>
      <c r="O6" s="1037"/>
      <c r="P6" s="1037"/>
      <c r="Q6" s="1037"/>
      <c r="R6" s="1037"/>
      <c r="S6" s="1037"/>
      <c r="T6" s="1037"/>
      <c r="U6" s="1037"/>
    </row>
    <row r="7" spans="1:21" hidden="1">
      <c r="A7" s="1037"/>
      <c r="B7" s="1029"/>
      <c r="C7" s="1037"/>
      <c r="D7" s="1037"/>
      <c r="E7" s="1037"/>
      <c r="F7" s="1037"/>
      <c r="G7" s="1037"/>
      <c r="H7" s="1037"/>
      <c r="I7" s="1037"/>
      <c r="J7" s="1037"/>
      <c r="K7" s="1037"/>
      <c r="L7" s="1037"/>
      <c r="M7" s="1037"/>
      <c r="N7" s="1037"/>
      <c r="O7" s="1037"/>
      <c r="P7" s="1037"/>
      <c r="Q7" s="1037"/>
      <c r="R7" s="1037"/>
      <c r="S7" s="843" t="b">
        <v>1</v>
      </c>
      <c r="T7" s="843" t="b">
        <v>1</v>
      </c>
      <c r="U7" s="988"/>
    </row>
    <row r="8" spans="1:21" hidden="1">
      <c r="A8" s="1037"/>
      <c r="B8" s="1029"/>
      <c r="C8" s="1037"/>
      <c r="D8" s="1037"/>
      <c r="E8" s="1037"/>
      <c r="F8" s="1037"/>
      <c r="G8" s="1037"/>
      <c r="H8" s="1037"/>
      <c r="I8" s="1037"/>
      <c r="J8" s="1037"/>
      <c r="K8" s="1037"/>
      <c r="L8" s="1037"/>
      <c r="M8" s="1037"/>
      <c r="N8" s="1037"/>
      <c r="O8" s="1037"/>
      <c r="P8" s="1037"/>
      <c r="Q8" s="1037"/>
      <c r="R8" s="1037"/>
      <c r="S8" s="1037"/>
      <c r="T8" s="1037"/>
      <c r="U8" s="1037"/>
    </row>
    <row r="9" spans="1:21" hidden="1">
      <c r="A9" s="1037"/>
      <c r="B9" s="1029"/>
      <c r="C9" s="1037"/>
      <c r="D9" s="1037"/>
      <c r="E9" s="1037"/>
      <c r="F9" s="1037"/>
      <c r="G9" s="1037"/>
      <c r="H9" s="1037"/>
      <c r="I9" s="1037"/>
      <c r="J9" s="1037"/>
      <c r="K9" s="1037"/>
      <c r="L9" s="1037"/>
      <c r="M9" s="1037"/>
      <c r="N9" s="1037"/>
      <c r="O9" s="1037"/>
      <c r="P9" s="1037"/>
      <c r="Q9" s="1037"/>
      <c r="R9" s="1037"/>
      <c r="S9" s="1037"/>
      <c r="T9" s="1037"/>
      <c r="U9" s="1037"/>
    </row>
    <row r="10" spans="1:21" hidden="1">
      <c r="A10" s="1037"/>
      <c r="B10" s="1029"/>
      <c r="C10" s="1037"/>
      <c r="D10" s="1037"/>
      <c r="E10" s="1037"/>
      <c r="F10" s="1037"/>
      <c r="G10" s="1037"/>
      <c r="H10" s="1037"/>
      <c r="I10" s="1037"/>
      <c r="J10" s="1037"/>
      <c r="K10" s="1037"/>
      <c r="L10" s="1037"/>
      <c r="M10" s="1037"/>
      <c r="N10" s="1037"/>
      <c r="O10" s="1037"/>
      <c r="P10" s="1037"/>
      <c r="Q10" s="1037"/>
      <c r="R10" s="1037"/>
      <c r="S10" s="1037"/>
      <c r="T10" s="1037"/>
      <c r="U10" s="1037"/>
    </row>
    <row r="11" spans="1:21" ht="15" hidden="1" customHeight="1">
      <c r="A11" s="1037"/>
      <c r="B11" s="1029"/>
      <c r="C11" s="1037"/>
      <c r="D11" s="1037"/>
      <c r="E11" s="1037"/>
      <c r="F11" s="1037"/>
      <c r="G11" s="1037"/>
      <c r="H11" s="1037"/>
      <c r="I11" s="1037"/>
      <c r="J11" s="1037"/>
      <c r="K11" s="1037"/>
      <c r="L11" s="1037"/>
      <c r="M11" s="1038"/>
      <c r="N11" s="1037"/>
      <c r="O11" s="1037"/>
      <c r="P11" s="1037"/>
      <c r="Q11" s="1037"/>
      <c r="R11" s="1037"/>
      <c r="S11" s="1037"/>
      <c r="T11" s="1037"/>
      <c r="U11" s="1037"/>
    </row>
    <row r="12" spans="1:21" s="323" customFormat="1" ht="20.25" customHeight="1">
      <c r="A12" s="1004"/>
      <c r="B12" s="1005"/>
      <c r="C12" s="1004"/>
      <c r="D12" s="1004"/>
      <c r="E12" s="1004"/>
      <c r="F12" s="1004"/>
      <c r="G12" s="1004"/>
      <c r="H12" s="1004"/>
      <c r="I12" s="1004"/>
      <c r="J12" s="1004"/>
      <c r="K12" s="1004"/>
      <c r="L12" s="1039" t="s">
        <v>1374</v>
      </c>
      <c r="M12" s="1040"/>
      <c r="N12" s="1040"/>
      <c r="O12" s="1040"/>
      <c r="P12" s="1040"/>
      <c r="Q12" s="1040"/>
      <c r="R12" s="1040"/>
      <c r="S12" s="1040"/>
      <c r="T12" s="1040"/>
      <c r="U12" s="1040"/>
    </row>
    <row r="13" spans="1:21" s="323" customFormat="1">
      <c r="A13" s="1004"/>
      <c r="B13" s="1005"/>
      <c r="C13" s="1004"/>
      <c r="D13" s="1004"/>
      <c r="E13" s="1004"/>
      <c r="F13" s="1004"/>
      <c r="G13" s="1004"/>
      <c r="H13" s="1004"/>
      <c r="I13" s="1004"/>
      <c r="J13" s="1004"/>
      <c r="K13" s="1004"/>
      <c r="L13" s="1041"/>
      <c r="M13" s="1042"/>
      <c r="N13" s="1042"/>
      <c r="O13" s="1042"/>
      <c r="P13" s="1042"/>
      <c r="Q13" s="1042"/>
      <c r="R13" s="1042"/>
      <c r="S13" s="1042"/>
      <c r="T13" s="1042"/>
      <c r="U13" s="1042"/>
    </row>
    <row r="14" spans="1:21" s="532" customFormat="1" ht="15" customHeight="1">
      <c r="A14" s="1043"/>
      <c r="B14" s="1029"/>
      <c r="C14" s="1043"/>
      <c r="D14" s="1043"/>
      <c r="E14" s="1043"/>
      <c r="F14" s="1043"/>
      <c r="G14" s="1043"/>
      <c r="H14" s="1043"/>
      <c r="I14" s="1043"/>
      <c r="J14" s="1043"/>
      <c r="K14" s="1043"/>
      <c r="L14" s="959" t="s">
        <v>374</v>
      </c>
      <c r="M14" s="960" t="s">
        <v>230</v>
      </c>
      <c r="N14" s="959" t="s">
        <v>143</v>
      </c>
      <c r="O14" s="1011" t="s">
        <v>2601</v>
      </c>
      <c r="P14" s="1011" t="s">
        <v>2601</v>
      </c>
      <c r="Q14" s="1011" t="s">
        <v>2601</v>
      </c>
      <c r="R14" s="1011" t="s">
        <v>2602</v>
      </c>
      <c r="S14" s="898" t="s">
        <v>2603</v>
      </c>
      <c r="T14" s="898" t="s">
        <v>2603</v>
      </c>
      <c r="U14" s="1044" t="s">
        <v>322</v>
      </c>
    </row>
    <row r="15" spans="1:21" s="532" customFormat="1" ht="45" customHeight="1">
      <c r="A15" s="1043"/>
      <c r="B15" s="1029"/>
      <c r="C15" s="1043"/>
      <c r="D15" s="1043"/>
      <c r="E15" s="1043"/>
      <c r="F15" s="1043"/>
      <c r="G15" s="1043"/>
      <c r="H15" s="1043"/>
      <c r="I15" s="1043"/>
      <c r="J15" s="1043"/>
      <c r="K15" s="1043"/>
      <c r="L15" s="1045"/>
      <c r="M15" s="1045"/>
      <c r="N15" s="1045"/>
      <c r="O15" s="1011" t="s">
        <v>285</v>
      </c>
      <c r="P15" s="1011" t="s">
        <v>323</v>
      </c>
      <c r="Q15" s="1011" t="s">
        <v>303</v>
      </c>
      <c r="R15" s="1011" t="s">
        <v>285</v>
      </c>
      <c r="S15" s="901" t="s">
        <v>286</v>
      </c>
      <c r="T15" s="901" t="s">
        <v>285</v>
      </c>
      <c r="U15" s="1045"/>
    </row>
    <row r="16" spans="1:21" s="556" customFormat="1">
      <c r="A16" s="902" t="s">
        <v>18</v>
      </c>
      <c r="B16" s="1046"/>
      <c r="C16" s="1046"/>
      <c r="D16" s="1046"/>
      <c r="E16" s="1046"/>
      <c r="F16" s="1046"/>
      <c r="G16" s="1046"/>
      <c r="H16" s="1046"/>
      <c r="I16" s="1046"/>
      <c r="J16" s="1046"/>
      <c r="K16" s="1046"/>
      <c r="L16" s="1015" t="s">
        <v>2599</v>
      </c>
      <c r="M16" s="805"/>
      <c r="N16" s="805"/>
      <c r="O16" s="993">
        <v>0</v>
      </c>
      <c r="P16" s="993">
        <v>0</v>
      </c>
      <c r="Q16" s="993">
        <v>0</v>
      </c>
      <c r="R16" s="993">
        <v>0</v>
      </c>
      <c r="S16" s="993">
        <v>0</v>
      </c>
      <c r="T16" s="993">
        <v>0</v>
      </c>
      <c r="U16" s="806"/>
    </row>
    <row r="17" spans="1:21" s="556" customFormat="1" ht="22.5">
      <c r="A17" s="1016" t="s">
        <v>18</v>
      </c>
      <c r="B17" s="1046"/>
      <c r="C17" s="1046"/>
      <c r="D17" s="1046"/>
      <c r="E17" s="1046"/>
      <c r="F17" s="1046"/>
      <c r="G17" s="1046"/>
      <c r="H17" s="1046"/>
      <c r="I17" s="1046"/>
      <c r="J17" s="1046"/>
      <c r="K17" s="1046"/>
      <c r="L17" s="1047">
        <v>1</v>
      </c>
      <c r="M17" s="1018" t="s">
        <v>1329</v>
      </c>
      <c r="N17" s="1019" t="s">
        <v>369</v>
      </c>
      <c r="O17" s="1048">
        <v>0</v>
      </c>
      <c r="P17" s="1048">
        <v>0</v>
      </c>
      <c r="Q17" s="1048">
        <v>0</v>
      </c>
      <c r="R17" s="1048">
        <v>0</v>
      </c>
      <c r="S17" s="1048">
        <v>0</v>
      </c>
      <c r="T17" s="1048">
        <v>0</v>
      </c>
      <c r="U17" s="1049"/>
    </row>
    <row r="18" spans="1:21" s="556" customFormat="1" ht="22.5">
      <c r="A18" s="1016" t="s">
        <v>18</v>
      </c>
      <c r="B18" s="1046"/>
      <c r="C18" s="1046"/>
      <c r="D18" s="1046"/>
      <c r="E18" s="1046"/>
      <c r="F18" s="1046"/>
      <c r="G18" s="1046"/>
      <c r="H18" s="1046"/>
      <c r="I18" s="1046"/>
      <c r="J18" s="1046"/>
      <c r="K18" s="1046"/>
      <c r="L18" s="1047" t="s">
        <v>102</v>
      </c>
      <c r="M18" s="1018" t="s">
        <v>1332</v>
      </c>
      <c r="N18" s="1019" t="s">
        <v>369</v>
      </c>
      <c r="O18" s="1048">
        <v>0</v>
      </c>
      <c r="P18" s="1048">
        <v>0</v>
      </c>
      <c r="Q18" s="1048">
        <v>0</v>
      </c>
      <c r="R18" s="1048">
        <v>0</v>
      </c>
      <c r="S18" s="1048">
        <v>0</v>
      </c>
      <c r="T18" s="1048">
        <v>0</v>
      </c>
      <c r="U18" s="1049"/>
    </row>
    <row r="19" spans="1:21" s="556" customFormat="1" ht="33.75">
      <c r="A19" s="1016" t="s">
        <v>18</v>
      </c>
      <c r="B19" s="1029" t="s">
        <v>1338</v>
      </c>
      <c r="C19" s="1046"/>
      <c r="D19" s="1046"/>
      <c r="E19" s="1046"/>
      <c r="F19" s="1046"/>
      <c r="G19" s="1046"/>
      <c r="H19" s="1046"/>
      <c r="I19" s="1046"/>
      <c r="J19" s="1046"/>
      <c r="K19" s="1046"/>
      <c r="L19" s="1047" t="s">
        <v>103</v>
      </c>
      <c r="M19" s="1018" t="s">
        <v>1339</v>
      </c>
      <c r="N19" s="1019" t="s">
        <v>369</v>
      </c>
      <c r="O19" s="1028">
        <v>0</v>
      </c>
      <c r="P19" s="1028">
        <v>0</v>
      </c>
      <c r="Q19" s="1028">
        <v>0</v>
      </c>
      <c r="R19" s="1028">
        <v>0</v>
      </c>
      <c r="S19" s="1028">
        <v>0</v>
      </c>
      <c r="T19" s="1028">
        <v>0</v>
      </c>
      <c r="U19" s="1049"/>
    </row>
    <row r="20" spans="1:21" s="556" customFormat="1">
      <c r="A20" s="1016" t="s">
        <v>18</v>
      </c>
      <c r="B20" s="1050" t="s">
        <v>1388</v>
      </c>
      <c r="C20" s="1046"/>
      <c r="D20" s="1046"/>
      <c r="E20" s="1046"/>
      <c r="F20" s="1046"/>
      <c r="G20" s="1046"/>
      <c r="H20" s="1046"/>
      <c r="I20" s="1046"/>
      <c r="J20" s="1046"/>
      <c r="K20" s="1046"/>
      <c r="L20" s="1047" t="s">
        <v>170</v>
      </c>
      <c r="M20" s="1051" t="s">
        <v>576</v>
      </c>
      <c r="N20" s="1019" t="s">
        <v>369</v>
      </c>
      <c r="O20" s="1052"/>
      <c r="P20" s="1052"/>
      <c r="Q20" s="1052"/>
      <c r="R20" s="1052"/>
      <c r="S20" s="1052"/>
      <c r="T20" s="1052"/>
      <c r="U20" s="1049"/>
    </row>
    <row r="21" spans="1:21" s="556" customFormat="1">
      <c r="A21" s="1016" t="s">
        <v>18</v>
      </c>
      <c r="B21" s="1050" t="s">
        <v>1387</v>
      </c>
      <c r="C21" s="1046"/>
      <c r="D21" s="1046"/>
      <c r="E21" s="1046"/>
      <c r="F21" s="1046"/>
      <c r="G21" s="1046"/>
      <c r="H21" s="1046"/>
      <c r="I21" s="1046"/>
      <c r="J21" s="1046"/>
      <c r="K21" s="1046"/>
      <c r="L21" s="1047" t="s">
        <v>171</v>
      </c>
      <c r="M21" s="1051" t="s">
        <v>578</v>
      </c>
      <c r="N21" s="1019" t="s">
        <v>369</v>
      </c>
      <c r="O21" s="1052"/>
      <c r="P21" s="1052"/>
      <c r="Q21" s="1052"/>
      <c r="R21" s="1052"/>
      <c r="S21" s="1052"/>
      <c r="T21" s="1052"/>
      <c r="U21" s="1049"/>
    </row>
    <row r="22" spans="1:21" s="556" customFormat="1">
      <c r="A22" s="1016" t="s">
        <v>18</v>
      </c>
      <c r="B22" s="1050" t="s">
        <v>1389</v>
      </c>
      <c r="C22" s="1046"/>
      <c r="D22" s="1046"/>
      <c r="E22" s="1046"/>
      <c r="F22" s="1046"/>
      <c r="G22" s="1046"/>
      <c r="H22" s="1046"/>
      <c r="I22" s="1046"/>
      <c r="J22" s="1046"/>
      <c r="K22" s="1046"/>
      <c r="L22" s="1047" t="s">
        <v>387</v>
      </c>
      <c r="M22" s="1051" t="s">
        <v>580</v>
      </c>
      <c r="N22" s="1019" t="s">
        <v>369</v>
      </c>
      <c r="O22" s="1052"/>
      <c r="P22" s="1052"/>
      <c r="Q22" s="1052"/>
      <c r="R22" s="1052"/>
      <c r="S22" s="1052"/>
      <c r="T22" s="1052"/>
      <c r="U22" s="1049"/>
    </row>
    <row r="23" spans="1:21" s="556" customFormat="1">
      <c r="A23" s="1016" t="s">
        <v>18</v>
      </c>
      <c r="B23" s="1050" t="s">
        <v>1390</v>
      </c>
      <c r="C23" s="1046"/>
      <c r="D23" s="1046"/>
      <c r="E23" s="1046"/>
      <c r="F23" s="1046"/>
      <c r="G23" s="1046"/>
      <c r="H23" s="1046"/>
      <c r="I23" s="1046"/>
      <c r="J23" s="1046"/>
      <c r="K23" s="1046"/>
      <c r="L23" s="1047" t="s">
        <v>388</v>
      </c>
      <c r="M23" s="1051" t="s">
        <v>582</v>
      </c>
      <c r="N23" s="1019" t="s">
        <v>369</v>
      </c>
      <c r="O23" s="1052"/>
      <c r="P23" s="1052"/>
      <c r="Q23" s="1052"/>
      <c r="R23" s="1052"/>
      <c r="S23" s="1052"/>
      <c r="T23" s="1052"/>
      <c r="U23" s="1049"/>
    </row>
    <row r="24" spans="1:21" s="556" customFormat="1">
      <c r="A24" s="1016" t="s">
        <v>18</v>
      </c>
      <c r="B24" s="1050" t="s">
        <v>1391</v>
      </c>
      <c r="C24" s="1046"/>
      <c r="D24" s="1046"/>
      <c r="E24" s="1046"/>
      <c r="F24" s="1046"/>
      <c r="G24" s="1046"/>
      <c r="H24" s="1046"/>
      <c r="I24" s="1046"/>
      <c r="J24" s="1046"/>
      <c r="K24" s="1046"/>
      <c r="L24" s="1047" t="s">
        <v>389</v>
      </c>
      <c r="M24" s="1051" t="s">
        <v>584</v>
      </c>
      <c r="N24" s="1019" t="s">
        <v>369</v>
      </c>
      <c r="O24" s="1052"/>
      <c r="P24" s="1052"/>
      <c r="Q24" s="1052"/>
      <c r="R24" s="1052"/>
      <c r="S24" s="1052"/>
      <c r="T24" s="1052"/>
      <c r="U24" s="1049"/>
    </row>
    <row r="25" spans="1:21" s="556" customFormat="1">
      <c r="A25" s="1016" t="s">
        <v>18</v>
      </c>
      <c r="B25" s="1050" t="s">
        <v>1392</v>
      </c>
      <c r="C25" s="1046"/>
      <c r="D25" s="1046"/>
      <c r="E25" s="1046"/>
      <c r="F25" s="1046"/>
      <c r="G25" s="1046"/>
      <c r="H25" s="1046"/>
      <c r="I25" s="1046"/>
      <c r="J25" s="1046"/>
      <c r="K25" s="1046"/>
      <c r="L25" s="1047" t="s">
        <v>1340</v>
      </c>
      <c r="M25" s="1051" t="s">
        <v>586</v>
      </c>
      <c r="N25" s="1019" t="s">
        <v>369</v>
      </c>
      <c r="O25" s="1052"/>
      <c r="P25" s="1052"/>
      <c r="Q25" s="1052"/>
      <c r="R25" s="1052"/>
      <c r="S25" s="1052"/>
      <c r="T25" s="1052"/>
      <c r="U25" s="1049"/>
    </row>
    <row r="26" spans="1:21" s="556" customFormat="1">
      <c r="A26" s="1016" t="s">
        <v>18</v>
      </c>
      <c r="B26" s="1050" t="s">
        <v>1500</v>
      </c>
      <c r="C26" s="1046"/>
      <c r="D26" s="1046"/>
      <c r="E26" s="1046"/>
      <c r="F26" s="1046"/>
      <c r="G26" s="1046"/>
      <c r="H26" s="1046"/>
      <c r="I26" s="1046"/>
      <c r="J26" s="1046"/>
      <c r="K26" s="1046"/>
      <c r="L26" s="1047" t="s">
        <v>1501</v>
      </c>
      <c r="M26" s="1051" t="s">
        <v>1502</v>
      </c>
      <c r="N26" s="1019" t="s">
        <v>369</v>
      </c>
      <c r="O26" s="1052"/>
      <c r="P26" s="1052"/>
      <c r="Q26" s="1052"/>
      <c r="R26" s="1052"/>
      <c r="S26" s="1052"/>
      <c r="T26" s="1052"/>
      <c r="U26" s="1049"/>
    </row>
    <row r="27" spans="1:21" s="556" customFormat="1" ht="45">
      <c r="A27" s="1016" t="s">
        <v>18</v>
      </c>
      <c r="B27" s="1029" t="s">
        <v>1341</v>
      </c>
      <c r="C27" s="1046"/>
      <c r="D27" s="1046"/>
      <c r="E27" s="1046"/>
      <c r="F27" s="1046"/>
      <c r="G27" s="1046"/>
      <c r="H27" s="1046"/>
      <c r="I27" s="1046"/>
      <c r="J27" s="1046"/>
      <c r="K27" s="1046"/>
      <c r="L27" s="1047" t="s">
        <v>104</v>
      </c>
      <c r="M27" s="1018" t="s">
        <v>1342</v>
      </c>
      <c r="N27" s="1019" t="s">
        <v>369</v>
      </c>
      <c r="O27" s="1052"/>
      <c r="P27" s="1052"/>
      <c r="Q27" s="1052"/>
      <c r="R27" s="1052"/>
      <c r="S27" s="1052"/>
      <c r="T27" s="1052"/>
      <c r="U27" s="1049"/>
    </row>
    <row r="28" spans="1:21" s="556" customFormat="1">
      <c r="A28" s="1016" t="s">
        <v>18</v>
      </c>
      <c r="B28" s="1029" t="s">
        <v>1343</v>
      </c>
      <c r="C28" s="1046"/>
      <c r="D28" s="1046"/>
      <c r="E28" s="1046"/>
      <c r="F28" s="1046"/>
      <c r="G28" s="1046"/>
      <c r="H28" s="1046"/>
      <c r="I28" s="1046"/>
      <c r="J28" s="1046"/>
      <c r="K28" s="1046"/>
      <c r="L28" s="1047" t="s">
        <v>120</v>
      </c>
      <c r="M28" s="1018" t="s">
        <v>1344</v>
      </c>
      <c r="N28" s="1019" t="s">
        <v>369</v>
      </c>
      <c r="O28" s="1052"/>
      <c r="P28" s="1052"/>
      <c r="Q28" s="1052"/>
      <c r="R28" s="1052"/>
      <c r="S28" s="1052"/>
      <c r="T28" s="1052"/>
      <c r="U28" s="1049"/>
    </row>
    <row r="29" spans="1:21" s="556" customFormat="1">
      <c r="A29" s="1016" t="s">
        <v>18</v>
      </c>
      <c r="B29" s="1029" t="s">
        <v>1345</v>
      </c>
      <c r="C29" s="1046"/>
      <c r="D29" s="1046"/>
      <c r="E29" s="1046"/>
      <c r="F29" s="1046"/>
      <c r="G29" s="1046"/>
      <c r="H29" s="1046"/>
      <c r="I29" s="1046"/>
      <c r="J29" s="1046"/>
      <c r="K29" s="1046"/>
      <c r="L29" s="1047" t="s">
        <v>124</v>
      </c>
      <c r="M29" s="1018" t="s">
        <v>1346</v>
      </c>
      <c r="N29" s="1019" t="s">
        <v>369</v>
      </c>
      <c r="O29" s="1052"/>
      <c r="P29" s="1052"/>
      <c r="Q29" s="1052"/>
      <c r="R29" s="1052"/>
      <c r="S29" s="1052"/>
      <c r="T29" s="1052"/>
      <c r="U29" s="1049"/>
    </row>
    <row r="30" spans="1:21" s="556" customFormat="1">
      <c r="A30" s="1016" t="s">
        <v>18</v>
      </c>
      <c r="B30" s="1029" t="s">
        <v>1347</v>
      </c>
      <c r="C30" s="1046"/>
      <c r="D30" s="1046"/>
      <c r="E30" s="1046"/>
      <c r="F30" s="1046"/>
      <c r="G30" s="1046"/>
      <c r="H30" s="1046"/>
      <c r="I30" s="1046"/>
      <c r="J30" s="1046"/>
      <c r="K30" s="1046"/>
      <c r="L30" s="1047" t="s">
        <v>125</v>
      </c>
      <c r="M30" s="1018" t="s">
        <v>1348</v>
      </c>
      <c r="N30" s="1019" t="s">
        <v>369</v>
      </c>
      <c r="O30" s="1052"/>
      <c r="P30" s="1052"/>
      <c r="Q30" s="1052"/>
      <c r="R30" s="1052"/>
      <c r="S30" s="1052"/>
      <c r="T30" s="1052"/>
      <c r="U30" s="1049"/>
    </row>
    <row r="31" spans="1:21" s="556" customFormat="1">
      <c r="A31" s="1016" t="s">
        <v>18</v>
      </c>
      <c r="B31" s="1029" t="s">
        <v>1349</v>
      </c>
      <c r="C31" s="1046"/>
      <c r="D31" s="1046"/>
      <c r="E31" s="1046"/>
      <c r="F31" s="1046"/>
      <c r="G31" s="1046"/>
      <c r="H31" s="1046"/>
      <c r="I31" s="1046"/>
      <c r="J31" s="1046"/>
      <c r="K31" s="1046"/>
      <c r="L31" s="1047" t="s">
        <v>126</v>
      </c>
      <c r="M31" s="1018" t="s">
        <v>1350</v>
      </c>
      <c r="N31" s="1019" t="s">
        <v>369</v>
      </c>
      <c r="O31" s="1028">
        <v>0</v>
      </c>
      <c r="P31" s="1028">
        <v>0</v>
      </c>
      <c r="Q31" s="1028">
        <v>0</v>
      </c>
      <c r="R31" s="1028">
        <v>0</v>
      </c>
      <c r="S31" s="1028">
        <v>0</v>
      </c>
      <c r="T31" s="1028">
        <v>0</v>
      </c>
      <c r="U31" s="1049"/>
    </row>
    <row r="32" spans="1:21" s="556" customFormat="1">
      <c r="A32" s="1016" t="s">
        <v>18</v>
      </c>
      <c r="B32" s="1029" t="s">
        <v>1351</v>
      </c>
      <c r="C32" s="1046"/>
      <c r="D32" s="1046"/>
      <c r="E32" s="1046"/>
      <c r="F32" s="1046"/>
      <c r="G32" s="1046"/>
      <c r="H32" s="1046"/>
      <c r="I32" s="1046"/>
      <c r="J32" s="1046"/>
      <c r="K32" s="1046"/>
      <c r="L32" s="1047" t="s">
        <v>149</v>
      </c>
      <c r="M32" s="1051" t="s">
        <v>1352</v>
      </c>
      <c r="N32" s="1019" t="s">
        <v>369</v>
      </c>
      <c r="O32" s="1052"/>
      <c r="P32" s="1052"/>
      <c r="Q32" s="1052"/>
      <c r="R32" s="1052"/>
      <c r="S32" s="1052"/>
      <c r="T32" s="1052"/>
      <c r="U32" s="1049"/>
    </row>
    <row r="33" spans="1:21" s="556" customFormat="1" ht="45">
      <c r="A33" s="1016" t="s">
        <v>18</v>
      </c>
      <c r="B33" s="1029" t="s">
        <v>1353</v>
      </c>
      <c r="C33" s="1046"/>
      <c r="D33" s="1046"/>
      <c r="E33" s="1046"/>
      <c r="F33" s="1046"/>
      <c r="G33" s="1046"/>
      <c r="H33" s="1046"/>
      <c r="I33" s="1046"/>
      <c r="J33" s="1046"/>
      <c r="K33" s="1046"/>
      <c r="L33" s="1047" t="s">
        <v>199</v>
      </c>
      <c r="M33" s="1051" t="s">
        <v>1354</v>
      </c>
      <c r="N33" s="1019" t="s">
        <v>369</v>
      </c>
      <c r="O33" s="1052"/>
      <c r="P33" s="1052"/>
      <c r="Q33" s="1052"/>
      <c r="R33" s="1052"/>
      <c r="S33" s="1052"/>
      <c r="T33" s="1052"/>
      <c r="U33" s="1049"/>
    </row>
    <row r="34" spans="1:21" s="556" customFormat="1">
      <c r="A34" s="1016" t="s">
        <v>18</v>
      </c>
      <c r="B34" s="1050" t="s">
        <v>1503</v>
      </c>
      <c r="C34" s="1046"/>
      <c r="D34" s="1046"/>
      <c r="E34" s="1046"/>
      <c r="F34" s="1046"/>
      <c r="G34" s="1046"/>
      <c r="H34" s="1046"/>
      <c r="I34" s="1046"/>
      <c r="J34" s="1046"/>
      <c r="K34" s="1046"/>
      <c r="L34" s="1047" t="s">
        <v>408</v>
      </c>
      <c r="M34" s="1051" t="s">
        <v>1504</v>
      </c>
      <c r="N34" s="1019" t="s">
        <v>369</v>
      </c>
      <c r="O34" s="1052"/>
      <c r="P34" s="1052"/>
      <c r="Q34" s="1052"/>
      <c r="R34" s="1052"/>
      <c r="S34" s="1052"/>
      <c r="T34" s="1052"/>
      <c r="U34" s="1049"/>
    </row>
    <row r="35" spans="1:21">
      <c r="A35" s="1037"/>
      <c r="B35" s="1029"/>
      <c r="C35" s="1037"/>
      <c r="D35" s="1037"/>
      <c r="E35" s="1037"/>
      <c r="F35" s="1037"/>
      <c r="G35" s="1037"/>
      <c r="H35" s="1037"/>
      <c r="I35" s="1037"/>
      <c r="J35" s="1037"/>
      <c r="K35" s="1037"/>
      <c r="L35" s="1037"/>
      <c r="M35" s="1037"/>
      <c r="N35" s="1037"/>
      <c r="O35" s="1037"/>
      <c r="P35" s="1037"/>
      <c r="Q35" s="1037"/>
      <c r="R35" s="1037"/>
      <c r="S35" s="1037"/>
      <c r="T35" s="1037"/>
      <c r="U35" s="1037"/>
    </row>
    <row r="36" spans="1:21" ht="15" customHeight="1">
      <c r="A36" s="1037"/>
      <c r="B36" s="1029"/>
      <c r="C36" s="1037"/>
      <c r="D36" s="1037"/>
      <c r="E36" s="1037"/>
      <c r="F36" s="1037"/>
      <c r="G36" s="1037"/>
      <c r="H36" s="1037"/>
      <c r="I36" s="1037"/>
      <c r="J36" s="1037"/>
      <c r="K36" s="1037"/>
      <c r="L36" s="1053" t="s">
        <v>1468</v>
      </c>
      <c r="M36" s="1053"/>
      <c r="N36" s="1053"/>
      <c r="O36" s="1053"/>
      <c r="P36" s="1053"/>
      <c r="Q36" s="1053"/>
      <c r="R36" s="1053"/>
      <c r="S36" s="1054"/>
      <c r="T36" s="1054"/>
      <c r="U36" s="1054"/>
    </row>
    <row r="37" spans="1:21" ht="15" customHeight="1">
      <c r="A37" s="1037"/>
      <c r="B37" s="1029"/>
      <c r="C37" s="1037"/>
      <c r="D37" s="1037"/>
      <c r="E37" s="1037"/>
      <c r="F37" s="1037"/>
      <c r="G37" s="1037"/>
      <c r="H37" s="1037"/>
      <c r="I37" s="1037"/>
      <c r="J37" s="1037"/>
      <c r="K37" s="776"/>
      <c r="L37" s="1055"/>
      <c r="M37" s="1055"/>
      <c r="N37" s="1055"/>
      <c r="O37" s="1055"/>
      <c r="P37" s="1055"/>
      <c r="Q37" s="1055"/>
      <c r="R37" s="1055"/>
      <c r="S37" s="1056"/>
      <c r="T37" s="1056"/>
      <c r="U37" s="1056"/>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0" width="0" style="533" hidden="1" customWidth="1"/>
    <col min="11" max="11" width="3.7109375" style="533" hidden="1" customWidth="1"/>
    <col min="12" max="12" width="5.7109375" style="533" customWidth="1"/>
    <col min="13" max="13" width="50.85546875" style="533" customWidth="1"/>
    <col min="14" max="14" width="11" style="533" customWidth="1"/>
    <col min="15" max="20" width="13.7109375" style="533" customWidth="1"/>
    <col min="21" max="21" width="20.140625" style="533" customWidth="1"/>
    <col min="22" max="16384" width="9.140625" style="533"/>
  </cols>
  <sheetData>
    <row r="1" spans="1:21" hidden="1">
      <c r="A1" s="1057"/>
      <c r="B1" s="1057"/>
      <c r="C1" s="1057"/>
      <c r="D1" s="1057"/>
      <c r="E1" s="1057"/>
      <c r="F1" s="1057"/>
      <c r="G1" s="1057"/>
      <c r="H1" s="1057"/>
      <c r="I1" s="1057"/>
      <c r="J1" s="1057"/>
      <c r="K1" s="1057"/>
      <c r="L1" s="1057"/>
      <c r="M1" s="1057"/>
      <c r="N1" s="1057"/>
      <c r="O1" s="1057"/>
      <c r="P1" s="1057"/>
      <c r="Q1" s="1057"/>
      <c r="R1" s="1057"/>
      <c r="S1" s="891">
        <v>2024</v>
      </c>
      <c r="T1" s="891">
        <v>2024</v>
      </c>
      <c r="U1" s="988"/>
    </row>
    <row r="2" spans="1:21" hidden="1">
      <c r="A2" s="1057"/>
      <c r="B2" s="1057"/>
      <c r="C2" s="1057"/>
      <c r="D2" s="1057"/>
      <c r="E2" s="1057"/>
      <c r="F2" s="1057"/>
      <c r="G2" s="1057"/>
      <c r="H2" s="1057"/>
      <c r="I2" s="1057"/>
      <c r="J2" s="1057"/>
      <c r="K2" s="1057"/>
      <c r="L2" s="1057"/>
      <c r="M2" s="1057"/>
      <c r="N2" s="1057"/>
      <c r="O2" s="1057"/>
      <c r="P2" s="1057"/>
      <c r="Q2" s="1057"/>
      <c r="R2" s="1057"/>
      <c r="S2" s="1057"/>
      <c r="T2" s="1057"/>
      <c r="U2" s="1057"/>
    </row>
    <row r="3" spans="1:21" hidden="1">
      <c r="A3" s="1057"/>
      <c r="B3" s="1057"/>
      <c r="C3" s="1057"/>
      <c r="D3" s="1057"/>
      <c r="E3" s="1057"/>
      <c r="F3" s="1057"/>
      <c r="G3" s="1057"/>
      <c r="H3" s="1057"/>
      <c r="I3" s="1057"/>
      <c r="J3" s="1057"/>
      <c r="K3" s="1057"/>
      <c r="L3" s="1057"/>
      <c r="M3" s="1057"/>
      <c r="N3" s="1057"/>
      <c r="O3" s="1057"/>
      <c r="P3" s="1057"/>
      <c r="Q3" s="1057"/>
      <c r="R3" s="1057"/>
      <c r="S3" s="1057"/>
      <c r="T3" s="1057"/>
      <c r="U3" s="1057"/>
    </row>
    <row r="4" spans="1:21" hidden="1">
      <c r="A4" s="1057"/>
      <c r="B4" s="1057"/>
      <c r="C4" s="1057"/>
      <c r="D4" s="1057"/>
      <c r="E4" s="1057"/>
      <c r="F4" s="1057"/>
      <c r="G4" s="1057"/>
      <c r="H4" s="1057"/>
      <c r="I4" s="1057"/>
      <c r="J4" s="1057"/>
      <c r="K4" s="1057"/>
      <c r="L4" s="1057"/>
      <c r="M4" s="1057"/>
      <c r="N4" s="1057"/>
      <c r="O4" s="1057"/>
      <c r="P4" s="1057"/>
      <c r="Q4" s="1057"/>
      <c r="R4" s="1057"/>
      <c r="S4" s="1057"/>
      <c r="T4" s="1057"/>
      <c r="U4" s="1057"/>
    </row>
    <row r="5" spans="1:21" hidden="1">
      <c r="A5" s="1057"/>
      <c r="B5" s="1057"/>
      <c r="C5" s="1057"/>
      <c r="D5" s="1057"/>
      <c r="E5" s="1057"/>
      <c r="F5" s="1057"/>
      <c r="G5" s="1057"/>
      <c r="H5" s="1057"/>
      <c r="I5" s="1057"/>
      <c r="J5" s="1057"/>
      <c r="K5" s="1057"/>
      <c r="L5" s="1057"/>
      <c r="M5" s="1057"/>
      <c r="N5" s="1057"/>
      <c r="O5" s="1057"/>
      <c r="P5" s="1057"/>
      <c r="Q5" s="1057"/>
      <c r="R5" s="1057"/>
      <c r="S5" s="1057"/>
      <c r="T5" s="1057"/>
      <c r="U5" s="1057"/>
    </row>
    <row r="6" spans="1:21" hidden="1">
      <c r="A6" s="1057"/>
      <c r="B6" s="1057"/>
      <c r="C6" s="1057"/>
      <c r="D6" s="1057"/>
      <c r="E6" s="1057"/>
      <c r="F6" s="1057"/>
      <c r="G6" s="1057"/>
      <c r="H6" s="1057"/>
      <c r="I6" s="1057"/>
      <c r="J6" s="1057"/>
      <c r="K6" s="1057"/>
      <c r="L6" s="1057"/>
      <c r="M6" s="1057"/>
      <c r="N6" s="1057"/>
      <c r="O6" s="1057"/>
      <c r="P6" s="1057"/>
      <c r="Q6" s="1057"/>
      <c r="R6" s="1057"/>
      <c r="S6" s="1057"/>
      <c r="T6" s="1057"/>
      <c r="U6" s="1057"/>
    </row>
    <row r="7" spans="1:21" hidden="1">
      <c r="A7" s="1057"/>
      <c r="B7" s="1057"/>
      <c r="C7" s="1057"/>
      <c r="D7" s="1057"/>
      <c r="E7" s="1057"/>
      <c r="F7" s="1057"/>
      <c r="G7" s="1057"/>
      <c r="H7" s="1057"/>
      <c r="I7" s="1057"/>
      <c r="J7" s="1057"/>
      <c r="K7" s="1057"/>
      <c r="L7" s="1057"/>
      <c r="M7" s="1057"/>
      <c r="N7" s="1057"/>
      <c r="O7" s="1037"/>
      <c r="P7" s="1037"/>
      <c r="Q7" s="1037"/>
      <c r="R7" s="1037"/>
      <c r="S7" s="843" t="b">
        <v>1</v>
      </c>
      <c r="T7" s="843" t="b">
        <v>1</v>
      </c>
      <c r="U7" s="988"/>
    </row>
    <row r="8" spans="1:21" hidden="1">
      <c r="A8" s="1057"/>
      <c r="B8" s="1057"/>
      <c r="C8" s="1057"/>
      <c r="D8" s="1057"/>
      <c r="E8" s="1057"/>
      <c r="F8" s="1057"/>
      <c r="G8" s="1057"/>
      <c r="H8" s="1057"/>
      <c r="I8" s="1057"/>
      <c r="J8" s="1057"/>
      <c r="K8" s="1057"/>
      <c r="L8" s="1057"/>
      <c r="M8" s="1057"/>
      <c r="N8" s="1057"/>
      <c r="O8" s="1057"/>
      <c r="P8" s="1057"/>
      <c r="Q8" s="1057"/>
      <c r="R8" s="1057"/>
      <c r="S8" s="1057"/>
      <c r="T8" s="1057"/>
      <c r="U8" s="1057"/>
    </row>
    <row r="9" spans="1:21" hidden="1">
      <c r="A9" s="1057"/>
      <c r="B9" s="1057"/>
      <c r="C9" s="1057"/>
      <c r="D9" s="1057"/>
      <c r="E9" s="1057"/>
      <c r="F9" s="1057"/>
      <c r="G9" s="1057"/>
      <c r="H9" s="1057"/>
      <c r="I9" s="1057"/>
      <c r="J9" s="1057"/>
      <c r="K9" s="1057"/>
      <c r="L9" s="1057"/>
      <c r="M9" s="1057"/>
      <c r="N9" s="1057"/>
      <c r="O9" s="1057"/>
      <c r="P9" s="1057"/>
      <c r="Q9" s="1057"/>
      <c r="R9" s="1057"/>
      <c r="S9" s="1057"/>
      <c r="T9" s="1057"/>
      <c r="U9" s="1057"/>
    </row>
    <row r="10" spans="1:21" hidden="1">
      <c r="A10" s="1057"/>
      <c r="B10" s="1057"/>
      <c r="C10" s="1057"/>
      <c r="D10" s="1057"/>
      <c r="E10" s="1057"/>
      <c r="F10" s="1057"/>
      <c r="G10" s="1057"/>
      <c r="H10" s="1057"/>
      <c r="I10" s="1057"/>
      <c r="J10" s="1057"/>
      <c r="K10" s="1057"/>
      <c r="L10" s="1057"/>
      <c r="M10" s="1057"/>
      <c r="N10" s="1057"/>
      <c r="O10" s="1057"/>
      <c r="P10" s="1057"/>
      <c r="Q10" s="1057"/>
      <c r="R10" s="1057"/>
      <c r="S10" s="1057"/>
      <c r="T10" s="1057"/>
      <c r="U10" s="1057"/>
    </row>
    <row r="11" spans="1:21" ht="15" hidden="1" customHeight="1">
      <c r="A11" s="1057"/>
      <c r="B11" s="1057"/>
      <c r="C11" s="1057"/>
      <c r="D11" s="1057"/>
      <c r="E11" s="1057"/>
      <c r="F11" s="1057"/>
      <c r="G11" s="1057"/>
      <c r="H11" s="1057"/>
      <c r="I11" s="1057"/>
      <c r="J11" s="1057"/>
      <c r="K11" s="1057"/>
      <c r="L11" s="1057"/>
      <c r="M11" s="1038"/>
      <c r="N11" s="1057"/>
      <c r="O11" s="1057"/>
      <c r="P11" s="1057"/>
      <c r="Q11" s="1057"/>
      <c r="R11" s="1057"/>
      <c r="S11" s="1057"/>
      <c r="T11" s="1057"/>
      <c r="U11" s="1057"/>
    </row>
    <row r="12" spans="1:21" ht="20.100000000000001" customHeight="1">
      <c r="A12" s="1057"/>
      <c r="B12" s="1057"/>
      <c r="C12" s="1057"/>
      <c r="D12" s="1057"/>
      <c r="E12" s="1057"/>
      <c r="F12" s="1057"/>
      <c r="G12" s="1057"/>
      <c r="H12" s="1057"/>
      <c r="I12" s="1057"/>
      <c r="J12" s="1057"/>
      <c r="K12" s="1057"/>
      <c r="L12" s="1039" t="s">
        <v>1375</v>
      </c>
      <c r="M12" s="1058"/>
      <c r="N12" s="1058"/>
      <c r="O12" s="1058"/>
      <c r="P12" s="1058"/>
      <c r="Q12" s="1058"/>
      <c r="R12" s="1058"/>
      <c r="S12" s="1058"/>
      <c r="T12" s="1058"/>
      <c r="U12" s="1059"/>
    </row>
    <row r="13" spans="1:21">
      <c r="A13" s="1057"/>
      <c r="B13" s="1057"/>
      <c r="C13" s="1057"/>
      <c r="D13" s="1057"/>
      <c r="E13" s="1057"/>
      <c r="F13" s="1057"/>
      <c r="G13" s="1057"/>
      <c r="H13" s="1057"/>
      <c r="I13" s="1057"/>
      <c r="J13" s="1057"/>
      <c r="K13" s="1057"/>
      <c r="L13" s="1060"/>
      <c r="M13" s="1060"/>
      <c r="N13" s="1060"/>
      <c r="O13" s="1060"/>
      <c r="P13" s="1060"/>
      <c r="Q13" s="1060"/>
      <c r="R13" s="1060"/>
      <c r="S13" s="1060"/>
      <c r="T13" s="1060"/>
      <c r="U13" s="1060"/>
    </row>
    <row r="14" spans="1:21" ht="15" customHeight="1">
      <c r="A14" s="1057"/>
      <c r="B14" s="1057"/>
      <c r="C14" s="1057"/>
      <c r="D14" s="1057"/>
      <c r="E14" s="1057"/>
      <c r="F14" s="1057"/>
      <c r="G14" s="1057"/>
      <c r="H14" s="1057"/>
      <c r="I14" s="1057"/>
      <c r="J14" s="1057"/>
      <c r="K14" s="1057"/>
      <c r="L14" s="1053" t="s">
        <v>16</v>
      </c>
      <c r="M14" s="1053" t="s">
        <v>121</v>
      </c>
      <c r="N14" s="1053" t="s">
        <v>284</v>
      </c>
      <c r="O14" s="1011" t="s">
        <v>2601</v>
      </c>
      <c r="P14" s="1011" t="s">
        <v>2601</v>
      </c>
      <c r="Q14" s="1011" t="s">
        <v>2601</v>
      </c>
      <c r="R14" s="1011" t="s">
        <v>2602</v>
      </c>
      <c r="S14" s="898" t="s">
        <v>2603</v>
      </c>
      <c r="T14" s="898" t="s">
        <v>2603</v>
      </c>
      <c r="U14" s="1044" t="s">
        <v>322</v>
      </c>
    </row>
    <row r="15" spans="1:21" ht="45" customHeight="1">
      <c r="A15" s="1057"/>
      <c r="B15" s="1057"/>
      <c r="C15" s="1057"/>
      <c r="D15" s="1057"/>
      <c r="E15" s="1057"/>
      <c r="F15" s="1057"/>
      <c r="G15" s="1057"/>
      <c r="H15" s="1057"/>
      <c r="I15" s="1057"/>
      <c r="J15" s="1057"/>
      <c r="K15" s="1057"/>
      <c r="L15" s="1053"/>
      <c r="M15" s="1053"/>
      <c r="N15" s="1053"/>
      <c r="O15" s="1011" t="s">
        <v>285</v>
      </c>
      <c r="P15" s="1011" t="s">
        <v>323</v>
      </c>
      <c r="Q15" s="1011" t="s">
        <v>303</v>
      </c>
      <c r="R15" s="1011" t="s">
        <v>285</v>
      </c>
      <c r="S15" s="901" t="s">
        <v>286</v>
      </c>
      <c r="T15" s="901" t="s">
        <v>285</v>
      </c>
      <c r="U15" s="1044"/>
    </row>
    <row r="16" spans="1:21">
      <c r="A16" s="902" t="s">
        <v>18</v>
      </c>
      <c r="B16" s="1057" t="s">
        <v>1356</v>
      </c>
      <c r="C16" s="1057"/>
      <c r="D16" s="1057"/>
      <c r="E16" s="1057"/>
      <c r="F16" s="1057"/>
      <c r="G16" s="1057"/>
      <c r="H16" s="1057"/>
      <c r="I16" s="1057"/>
      <c r="J16" s="1057"/>
      <c r="K16" s="1057"/>
      <c r="L16" s="1015" t="s">
        <v>2599</v>
      </c>
      <c r="M16" s="1061"/>
      <c r="N16" s="1061"/>
      <c r="O16" s="1062">
        <v>0</v>
      </c>
      <c r="P16" s="1062">
        <v>0</v>
      </c>
      <c r="Q16" s="1062">
        <v>0</v>
      </c>
      <c r="R16" s="1062">
        <v>0</v>
      </c>
      <c r="S16" s="1062">
        <v>0</v>
      </c>
      <c r="T16" s="1062">
        <v>0</v>
      </c>
      <c r="U16" s="1061"/>
    </row>
    <row r="17" spans="1:21" ht="22.5">
      <c r="A17" s="1016" t="s">
        <v>18</v>
      </c>
      <c r="B17" s="1057"/>
      <c r="C17" s="1057"/>
      <c r="D17" s="1057"/>
      <c r="E17" s="1057"/>
      <c r="F17" s="1057"/>
      <c r="G17" s="1057"/>
      <c r="H17" s="1057"/>
      <c r="I17" s="1057"/>
      <c r="J17" s="1057"/>
      <c r="K17" s="1057"/>
      <c r="L17" s="1063" t="s">
        <v>18</v>
      </c>
      <c r="M17" s="1064" t="s">
        <v>1357</v>
      </c>
      <c r="N17" s="1065" t="s">
        <v>369</v>
      </c>
      <c r="O17" s="1066"/>
      <c r="P17" s="1052"/>
      <c r="Q17" s="1052"/>
      <c r="R17" s="1052"/>
      <c r="S17" s="1052"/>
      <c r="T17" s="1052"/>
      <c r="U17" s="1067"/>
    </row>
    <row r="18" spans="1:21" ht="22.5">
      <c r="A18" s="1016" t="s">
        <v>18</v>
      </c>
      <c r="B18" s="1057"/>
      <c r="C18" s="1057"/>
      <c r="D18" s="1057"/>
      <c r="E18" s="1057"/>
      <c r="F18" s="1057"/>
      <c r="G18" s="1057"/>
      <c r="H18" s="1057"/>
      <c r="I18" s="1057"/>
      <c r="J18" s="1057"/>
      <c r="K18" s="1057"/>
      <c r="L18" s="1063" t="s">
        <v>102</v>
      </c>
      <c r="M18" s="1064" t="s">
        <v>1358</v>
      </c>
      <c r="N18" s="1065" t="s">
        <v>369</v>
      </c>
      <c r="O18" s="1066"/>
      <c r="P18" s="1052"/>
      <c r="Q18" s="1052"/>
      <c r="R18" s="1052"/>
      <c r="S18" s="1052"/>
      <c r="T18" s="1052"/>
      <c r="U18" s="1067"/>
    </row>
    <row r="19" spans="1:21" ht="22.5">
      <c r="A19" s="1016" t="s">
        <v>18</v>
      </c>
      <c r="B19" s="1057"/>
      <c r="C19" s="1057"/>
      <c r="D19" s="1057"/>
      <c r="E19" s="1057"/>
      <c r="F19" s="1057"/>
      <c r="G19" s="1057"/>
      <c r="H19" s="1057"/>
      <c r="I19" s="1057"/>
      <c r="J19" s="1057"/>
      <c r="K19" s="1057"/>
      <c r="L19" s="1063" t="s">
        <v>103</v>
      </c>
      <c r="M19" s="1064" t="s">
        <v>1359</v>
      </c>
      <c r="N19" s="1065" t="s">
        <v>369</v>
      </c>
      <c r="O19" s="1066"/>
      <c r="P19" s="1052"/>
      <c r="Q19" s="1052"/>
      <c r="R19" s="1052"/>
      <c r="S19" s="1052"/>
      <c r="T19" s="1052"/>
      <c r="U19" s="1067"/>
    </row>
    <row r="20" spans="1:21" ht="33.75">
      <c r="A20" s="1016" t="s">
        <v>18</v>
      </c>
      <c r="B20" s="1057"/>
      <c r="C20" s="1057"/>
      <c r="D20" s="1057"/>
      <c r="E20" s="1057"/>
      <c r="F20" s="1057"/>
      <c r="G20" s="1057"/>
      <c r="H20" s="1057"/>
      <c r="I20" s="1057"/>
      <c r="J20" s="1057"/>
      <c r="K20" s="1057"/>
      <c r="L20" s="1068">
        <v>4</v>
      </c>
      <c r="M20" s="1064" t="s">
        <v>1360</v>
      </c>
      <c r="N20" s="1065" t="s">
        <v>369</v>
      </c>
      <c r="O20" s="1069">
        <v>0</v>
      </c>
      <c r="P20" s="1069">
        <v>0</v>
      </c>
      <c r="Q20" s="1069">
        <v>0</v>
      </c>
      <c r="R20" s="1069">
        <v>0</v>
      </c>
      <c r="S20" s="1069">
        <v>0</v>
      </c>
      <c r="T20" s="1069">
        <v>0</v>
      </c>
      <c r="U20" s="1067"/>
    </row>
    <row r="21" spans="1:21" ht="33.75">
      <c r="A21" s="1016" t="s">
        <v>18</v>
      </c>
      <c r="B21" s="1057"/>
      <c r="C21" s="1057"/>
      <c r="D21" s="1057"/>
      <c r="E21" s="1057"/>
      <c r="F21" s="1057"/>
      <c r="G21" s="1057"/>
      <c r="H21" s="1057"/>
      <c r="I21" s="1057"/>
      <c r="J21" s="1057"/>
      <c r="K21" s="1057"/>
      <c r="L21" s="1063" t="s">
        <v>120</v>
      </c>
      <c r="M21" s="1064" t="s">
        <v>1361</v>
      </c>
      <c r="N21" s="1065" t="s">
        <v>369</v>
      </c>
      <c r="O21" s="1066"/>
      <c r="P21" s="1066"/>
      <c r="Q21" s="1066"/>
      <c r="R21" s="1066"/>
      <c r="S21" s="1066"/>
      <c r="T21" s="1066"/>
      <c r="U21" s="1067"/>
    </row>
    <row r="22" spans="1:21" ht="22.5">
      <c r="A22" s="1016" t="s">
        <v>18</v>
      </c>
      <c r="B22" s="1057"/>
      <c r="C22" s="1057"/>
      <c r="D22" s="1057"/>
      <c r="E22" s="1057"/>
      <c r="F22" s="1057"/>
      <c r="G22" s="1057"/>
      <c r="H22" s="1057"/>
      <c r="I22" s="1057"/>
      <c r="J22" s="1057"/>
      <c r="K22" s="1057"/>
      <c r="L22" s="1063" t="s">
        <v>124</v>
      </c>
      <c r="M22" s="1064" t="s">
        <v>1362</v>
      </c>
      <c r="N22" s="1065" t="s">
        <v>369</v>
      </c>
      <c r="O22" s="1066"/>
      <c r="P22" s="1066"/>
      <c r="Q22" s="1066"/>
      <c r="R22" s="1066"/>
      <c r="S22" s="1066"/>
      <c r="T22" s="1066"/>
      <c r="U22" s="1067"/>
    </row>
    <row r="23" spans="1:21" ht="45">
      <c r="A23" s="1016" t="s">
        <v>18</v>
      </c>
      <c r="B23" s="1057"/>
      <c r="C23" s="1057"/>
      <c r="D23" s="1057"/>
      <c r="E23" s="1057"/>
      <c r="F23" s="1057"/>
      <c r="G23" s="1057"/>
      <c r="H23" s="1057"/>
      <c r="I23" s="1057"/>
      <c r="J23" s="1057"/>
      <c r="K23" s="1057"/>
      <c r="L23" s="1063" t="s">
        <v>125</v>
      </c>
      <c r="M23" s="1064" t="s">
        <v>1363</v>
      </c>
      <c r="N23" s="1065" t="s">
        <v>369</v>
      </c>
      <c r="O23" s="1066"/>
      <c r="P23" s="1066"/>
      <c r="Q23" s="1066"/>
      <c r="R23" s="1066"/>
      <c r="S23" s="1066"/>
      <c r="T23" s="1066"/>
      <c r="U23" s="1067"/>
    </row>
    <row r="24" spans="1:21" ht="45">
      <c r="A24" s="1016" t="s">
        <v>18</v>
      </c>
      <c r="B24" s="1057"/>
      <c r="C24" s="1057"/>
      <c r="D24" s="1057"/>
      <c r="E24" s="1057"/>
      <c r="F24" s="1057"/>
      <c r="G24" s="1057"/>
      <c r="H24" s="1057"/>
      <c r="I24" s="1057"/>
      <c r="J24" s="1057"/>
      <c r="K24" s="1057"/>
      <c r="L24" s="1063" t="s">
        <v>126</v>
      </c>
      <c r="M24" s="1064" t="s">
        <v>1364</v>
      </c>
      <c r="N24" s="1065" t="s">
        <v>369</v>
      </c>
      <c r="O24" s="1066"/>
      <c r="P24" s="1066"/>
      <c r="Q24" s="1066"/>
      <c r="R24" s="1066"/>
      <c r="S24" s="1066"/>
      <c r="T24" s="1066"/>
      <c r="U24" s="1067"/>
    </row>
    <row r="25" spans="1:21">
      <c r="A25" s="1016" t="s">
        <v>18</v>
      </c>
      <c r="B25" s="1057"/>
      <c r="C25" s="1057"/>
      <c r="D25" s="1057"/>
      <c r="E25" s="1057"/>
      <c r="F25" s="1057"/>
      <c r="G25" s="1057"/>
      <c r="H25" s="1057"/>
      <c r="I25" s="1057"/>
      <c r="J25" s="1057"/>
      <c r="K25" s="1057"/>
      <c r="L25" s="1068">
        <v>9</v>
      </c>
      <c r="M25" s="1064" t="s">
        <v>1365</v>
      </c>
      <c r="N25" s="1065" t="s">
        <v>369</v>
      </c>
      <c r="O25" s="1070">
        <v>0</v>
      </c>
      <c r="P25" s="1070">
        <v>0</v>
      </c>
      <c r="Q25" s="1070">
        <v>0</v>
      </c>
      <c r="R25" s="1070">
        <v>0</v>
      </c>
      <c r="S25" s="1070">
        <v>0</v>
      </c>
      <c r="T25" s="1070">
        <v>0</v>
      </c>
      <c r="U25" s="1067"/>
    </row>
    <row r="26" spans="1:21">
      <c r="A26" s="1016" t="s">
        <v>18</v>
      </c>
      <c r="B26" s="1057"/>
      <c r="C26" s="1057"/>
      <c r="D26" s="1057"/>
      <c r="E26" s="1057"/>
      <c r="F26" s="1057"/>
      <c r="G26" s="1057"/>
      <c r="H26" s="1057"/>
      <c r="I26" s="1057"/>
      <c r="J26" s="1057"/>
      <c r="K26" s="1057"/>
      <c r="L26" s="1071" t="s">
        <v>1366</v>
      </c>
      <c r="M26" s="1072"/>
      <c r="N26" s="1065"/>
      <c r="O26" s="1073"/>
      <c r="P26" s="1073"/>
      <c r="Q26" s="1073"/>
      <c r="R26" s="1073"/>
      <c r="S26" s="1073"/>
      <c r="T26" s="1073"/>
      <c r="U26" s="1074"/>
    </row>
    <row r="27" spans="1:21">
      <c r="A27" s="1057"/>
      <c r="B27" s="1057"/>
      <c r="C27" s="1057"/>
      <c r="D27" s="1057"/>
      <c r="E27" s="1057"/>
      <c r="F27" s="1057"/>
      <c r="G27" s="1057"/>
      <c r="H27" s="1057"/>
      <c r="I27" s="1057"/>
      <c r="J27" s="1057"/>
      <c r="K27" s="1057"/>
      <c r="L27" s="1060"/>
      <c r="M27" s="1060"/>
      <c r="N27" s="1060"/>
      <c r="O27" s="1060"/>
      <c r="P27" s="1060"/>
      <c r="Q27" s="1060"/>
      <c r="R27" s="1060"/>
      <c r="S27" s="1060"/>
      <c r="T27" s="1060"/>
      <c r="U27" s="1060"/>
    </row>
    <row r="28" spans="1:21" s="531" customFormat="1" ht="15" customHeight="1">
      <c r="A28" s="1037"/>
      <c r="B28" s="1037"/>
      <c r="C28" s="1037"/>
      <c r="D28" s="1037"/>
      <c r="E28" s="1037"/>
      <c r="F28" s="1037"/>
      <c r="G28" s="1037"/>
      <c r="H28" s="1037"/>
      <c r="I28" s="1037"/>
      <c r="J28" s="1037"/>
      <c r="K28" s="1037"/>
      <c r="L28" s="1053" t="s">
        <v>1468</v>
      </c>
      <c r="M28" s="1053"/>
      <c r="N28" s="1053"/>
      <c r="O28" s="1053"/>
      <c r="P28" s="1053"/>
      <c r="Q28" s="1053"/>
      <c r="R28" s="1053"/>
      <c r="S28" s="1054"/>
      <c r="T28" s="1054"/>
      <c r="U28" s="1054"/>
    </row>
    <row r="29" spans="1:21" s="531" customFormat="1" ht="15" customHeight="1">
      <c r="A29" s="1037"/>
      <c r="B29" s="1037"/>
      <c r="C29" s="1037"/>
      <c r="D29" s="1037"/>
      <c r="E29" s="1037"/>
      <c r="F29" s="1037"/>
      <c r="G29" s="1037"/>
      <c r="H29" s="1037"/>
      <c r="I29" s="1037"/>
      <c r="J29" s="1037"/>
      <c r="K29" s="776"/>
      <c r="L29" s="1055"/>
      <c r="M29" s="1055"/>
      <c r="N29" s="1055"/>
      <c r="O29" s="1055"/>
      <c r="P29" s="1055"/>
      <c r="Q29" s="1055"/>
      <c r="R29" s="1055"/>
      <c r="S29" s="1056"/>
      <c r="T29" s="1056"/>
      <c r="U29" s="1056"/>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F25" sqref="AF25"/>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16384" width="9.140625" style="96"/>
  </cols>
  <sheetData>
    <row r="1" spans="1:39" hidden="1">
      <c r="A1" s="975"/>
      <c r="B1" s="975"/>
      <c r="C1" s="975"/>
      <c r="D1" s="975"/>
      <c r="E1" s="975"/>
      <c r="F1" s="975"/>
      <c r="G1" s="975"/>
      <c r="H1" s="975"/>
      <c r="I1" s="975"/>
      <c r="J1" s="975"/>
      <c r="K1" s="975"/>
      <c r="L1" s="975"/>
      <c r="M1" s="975"/>
      <c r="N1" s="975"/>
      <c r="O1" s="975"/>
      <c r="P1" s="975"/>
      <c r="Q1" s="975"/>
      <c r="R1" s="975"/>
      <c r="S1" s="891">
        <v>2024</v>
      </c>
      <c r="T1" s="891">
        <v>2025</v>
      </c>
      <c r="U1" s="891">
        <v>2026</v>
      </c>
      <c r="V1" s="891">
        <v>2027</v>
      </c>
      <c r="W1" s="891">
        <v>2028</v>
      </c>
      <c r="X1" s="891">
        <v>2029</v>
      </c>
      <c r="Y1" s="891">
        <v>2030</v>
      </c>
      <c r="Z1" s="891">
        <v>2031</v>
      </c>
      <c r="AA1" s="891">
        <v>2032</v>
      </c>
      <c r="AB1" s="891">
        <v>2033</v>
      </c>
      <c r="AC1" s="891">
        <v>2024</v>
      </c>
      <c r="AD1" s="891">
        <v>2025</v>
      </c>
      <c r="AE1" s="891">
        <v>2026</v>
      </c>
      <c r="AF1" s="891">
        <v>2027</v>
      </c>
      <c r="AG1" s="891">
        <v>2028</v>
      </c>
      <c r="AH1" s="891">
        <v>2029</v>
      </c>
      <c r="AI1" s="891">
        <v>2030</v>
      </c>
      <c r="AJ1" s="891">
        <v>2031</v>
      </c>
      <c r="AK1" s="891">
        <v>2032</v>
      </c>
      <c r="AL1" s="891">
        <v>2033</v>
      </c>
      <c r="AM1" s="975"/>
    </row>
    <row r="2" spans="1:39" hidden="1">
      <c r="A2" s="975"/>
      <c r="B2" s="975"/>
      <c r="C2" s="975"/>
      <c r="D2" s="975"/>
      <c r="E2" s="975"/>
      <c r="F2" s="975"/>
      <c r="G2" s="975"/>
      <c r="H2" s="975"/>
      <c r="I2" s="975"/>
      <c r="J2" s="975"/>
      <c r="K2" s="975"/>
      <c r="L2" s="975"/>
      <c r="M2" s="975"/>
      <c r="N2" s="975"/>
      <c r="O2" s="975"/>
      <c r="P2" s="975"/>
      <c r="Q2" s="975"/>
      <c r="R2" s="975"/>
      <c r="S2" s="891"/>
      <c r="T2" s="891"/>
      <c r="U2" s="891"/>
      <c r="V2" s="891"/>
      <c r="W2" s="891"/>
      <c r="X2" s="891"/>
      <c r="Y2" s="891"/>
      <c r="Z2" s="891"/>
      <c r="AA2" s="891"/>
      <c r="AB2" s="891"/>
      <c r="AC2" s="891"/>
      <c r="AD2" s="891"/>
      <c r="AE2" s="891"/>
      <c r="AF2" s="891"/>
      <c r="AG2" s="891"/>
      <c r="AH2" s="891"/>
      <c r="AI2" s="891"/>
      <c r="AJ2" s="891"/>
      <c r="AK2" s="891"/>
      <c r="AL2" s="891"/>
      <c r="AM2" s="975"/>
    </row>
    <row r="3" spans="1:39" hidden="1">
      <c r="A3" s="975"/>
      <c r="B3" s="975"/>
      <c r="C3" s="975"/>
      <c r="D3" s="975"/>
      <c r="E3" s="975"/>
      <c r="F3" s="975"/>
      <c r="G3" s="975"/>
      <c r="H3" s="975"/>
      <c r="I3" s="975"/>
      <c r="J3" s="975"/>
      <c r="K3" s="975"/>
      <c r="L3" s="975"/>
      <c r="M3" s="975"/>
      <c r="N3" s="975"/>
      <c r="O3" s="975"/>
      <c r="P3" s="975"/>
      <c r="Q3" s="975"/>
      <c r="R3" s="975"/>
      <c r="S3" s="891"/>
      <c r="T3" s="891"/>
      <c r="U3" s="891"/>
      <c r="V3" s="891"/>
      <c r="W3" s="891"/>
      <c r="X3" s="891"/>
      <c r="Y3" s="891"/>
      <c r="Z3" s="891"/>
      <c r="AA3" s="891"/>
      <c r="AB3" s="891"/>
      <c r="AC3" s="891"/>
      <c r="AD3" s="891"/>
      <c r="AE3" s="891"/>
      <c r="AF3" s="891"/>
      <c r="AG3" s="891"/>
      <c r="AH3" s="891"/>
      <c r="AI3" s="891"/>
      <c r="AJ3" s="891"/>
      <c r="AK3" s="891"/>
      <c r="AL3" s="891"/>
      <c r="AM3" s="975"/>
    </row>
    <row r="4" spans="1:39" hidden="1">
      <c r="A4" s="975"/>
      <c r="B4" s="975"/>
      <c r="C4" s="975"/>
      <c r="D4" s="975"/>
      <c r="E4" s="975"/>
      <c r="F4" s="975"/>
      <c r="G4" s="975"/>
      <c r="H4" s="975"/>
      <c r="I4" s="975"/>
      <c r="J4" s="975"/>
      <c r="K4" s="975"/>
      <c r="L4" s="975"/>
      <c r="M4" s="975"/>
      <c r="N4" s="975"/>
      <c r="O4" s="975"/>
      <c r="P4" s="975"/>
      <c r="Q4" s="975"/>
      <c r="R4" s="975"/>
      <c r="S4" s="891"/>
      <c r="T4" s="891"/>
      <c r="U4" s="891"/>
      <c r="V4" s="891"/>
      <c r="W4" s="891"/>
      <c r="X4" s="891"/>
      <c r="Y4" s="891"/>
      <c r="Z4" s="891"/>
      <c r="AA4" s="891"/>
      <c r="AB4" s="891"/>
      <c r="AC4" s="891"/>
      <c r="AD4" s="891"/>
      <c r="AE4" s="891"/>
      <c r="AF4" s="891"/>
      <c r="AG4" s="891"/>
      <c r="AH4" s="891"/>
      <c r="AI4" s="891"/>
      <c r="AJ4" s="891"/>
      <c r="AK4" s="891"/>
      <c r="AL4" s="891"/>
      <c r="AM4" s="975"/>
    </row>
    <row r="5" spans="1:39" hidden="1">
      <c r="A5" s="975"/>
      <c r="B5" s="975"/>
      <c r="C5" s="975"/>
      <c r="D5" s="975"/>
      <c r="E5" s="975"/>
      <c r="F5" s="975"/>
      <c r="G5" s="975"/>
      <c r="H5" s="975"/>
      <c r="I5" s="975"/>
      <c r="J5" s="975"/>
      <c r="K5" s="975"/>
      <c r="L5" s="975"/>
      <c r="M5" s="975"/>
      <c r="N5" s="975"/>
      <c r="O5" s="975"/>
      <c r="P5" s="975"/>
      <c r="Q5" s="975"/>
      <c r="R5" s="975"/>
      <c r="S5" s="891"/>
      <c r="T5" s="891"/>
      <c r="U5" s="891"/>
      <c r="V5" s="891"/>
      <c r="W5" s="891"/>
      <c r="X5" s="891"/>
      <c r="Y5" s="891"/>
      <c r="Z5" s="891"/>
      <c r="AA5" s="891"/>
      <c r="AB5" s="891"/>
      <c r="AC5" s="891"/>
      <c r="AD5" s="891"/>
      <c r="AE5" s="891"/>
      <c r="AF5" s="891"/>
      <c r="AG5" s="891"/>
      <c r="AH5" s="891"/>
      <c r="AI5" s="891"/>
      <c r="AJ5" s="891"/>
      <c r="AK5" s="891"/>
      <c r="AL5" s="891"/>
      <c r="AM5" s="975"/>
    </row>
    <row r="6" spans="1:39" hidden="1">
      <c r="A6" s="975"/>
      <c r="B6" s="975"/>
      <c r="C6" s="975"/>
      <c r="D6" s="975"/>
      <c r="E6" s="975"/>
      <c r="F6" s="975"/>
      <c r="G6" s="975"/>
      <c r="H6" s="975"/>
      <c r="I6" s="975"/>
      <c r="J6" s="975"/>
      <c r="K6" s="975"/>
      <c r="L6" s="975"/>
      <c r="M6" s="975"/>
      <c r="N6" s="975"/>
      <c r="O6" s="975"/>
      <c r="P6" s="975"/>
      <c r="Q6" s="975"/>
      <c r="R6" s="975"/>
      <c r="S6" s="891"/>
      <c r="T6" s="891"/>
      <c r="U6" s="891"/>
      <c r="V6" s="891"/>
      <c r="W6" s="891"/>
      <c r="X6" s="891"/>
      <c r="Y6" s="891"/>
      <c r="Z6" s="891"/>
      <c r="AA6" s="891"/>
      <c r="AB6" s="891"/>
      <c r="AC6" s="891"/>
      <c r="AD6" s="891"/>
      <c r="AE6" s="891"/>
      <c r="AF6" s="891"/>
      <c r="AG6" s="891"/>
      <c r="AH6" s="891"/>
      <c r="AI6" s="891"/>
      <c r="AJ6" s="891"/>
      <c r="AK6" s="891"/>
      <c r="AL6" s="891"/>
      <c r="AM6" s="975"/>
    </row>
    <row r="7" spans="1:39" hidden="1">
      <c r="A7" s="975"/>
      <c r="B7" s="975"/>
      <c r="C7" s="975"/>
      <c r="D7" s="975"/>
      <c r="E7" s="975"/>
      <c r="F7" s="975"/>
      <c r="G7" s="975"/>
      <c r="H7" s="975"/>
      <c r="I7" s="975"/>
      <c r="J7" s="975"/>
      <c r="K7" s="975"/>
      <c r="L7" s="975"/>
      <c r="M7" s="975"/>
      <c r="N7" s="975"/>
      <c r="O7" s="975"/>
      <c r="P7" s="975"/>
      <c r="Q7" s="975"/>
      <c r="R7" s="975"/>
      <c r="S7" s="843" t="b">
        <v>1</v>
      </c>
      <c r="T7" s="843" t="b">
        <v>1</v>
      </c>
      <c r="U7" s="843" t="b">
        <v>1</v>
      </c>
      <c r="V7" s="843" t="b">
        <v>1</v>
      </c>
      <c r="W7" s="843" t="b">
        <v>1</v>
      </c>
      <c r="X7" s="843" t="b">
        <v>0</v>
      </c>
      <c r="Y7" s="843" t="b">
        <v>0</v>
      </c>
      <c r="Z7" s="843" t="b">
        <v>0</v>
      </c>
      <c r="AA7" s="843" t="b">
        <v>0</v>
      </c>
      <c r="AB7" s="843" t="b">
        <v>0</v>
      </c>
      <c r="AC7" s="843" t="b">
        <v>1</v>
      </c>
      <c r="AD7" s="843" t="b">
        <v>1</v>
      </c>
      <c r="AE7" s="843" t="b">
        <v>1</v>
      </c>
      <c r="AF7" s="843" t="b">
        <v>1</v>
      </c>
      <c r="AG7" s="843" t="b">
        <v>1</v>
      </c>
      <c r="AH7" s="843" t="b">
        <v>0</v>
      </c>
      <c r="AI7" s="843" t="b">
        <v>0</v>
      </c>
      <c r="AJ7" s="843" t="b">
        <v>0</v>
      </c>
      <c r="AK7" s="843" t="b">
        <v>0</v>
      </c>
      <c r="AL7" s="843" t="b">
        <v>0</v>
      </c>
      <c r="AM7" s="975"/>
    </row>
    <row r="8" spans="1:39" hidden="1">
      <c r="A8" s="975"/>
      <c r="B8" s="975"/>
      <c r="C8" s="975"/>
      <c r="D8" s="975"/>
      <c r="E8" s="975"/>
      <c r="F8" s="975"/>
      <c r="G8" s="975"/>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5"/>
      <c r="AK8" s="975"/>
      <c r="AL8" s="975"/>
      <c r="AM8" s="975"/>
    </row>
    <row r="9" spans="1:39" hidden="1">
      <c r="A9" s="975"/>
      <c r="B9" s="975"/>
      <c r="C9" s="975"/>
      <c r="D9" s="975"/>
      <c r="E9" s="975"/>
      <c r="F9" s="975"/>
      <c r="G9" s="975"/>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5"/>
      <c r="AL9" s="975"/>
      <c r="AM9" s="975"/>
    </row>
    <row r="10" spans="1:39" hidden="1">
      <c r="A10" s="975"/>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row>
    <row r="11" spans="1:39" ht="15" hidden="1" customHeight="1">
      <c r="A11" s="975"/>
      <c r="B11" s="975"/>
      <c r="C11" s="975"/>
      <c r="D11" s="975"/>
      <c r="E11" s="975"/>
      <c r="F11" s="975"/>
      <c r="G11" s="975"/>
      <c r="H11" s="975"/>
      <c r="I11" s="975"/>
      <c r="J11" s="975"/>
      <c r="K11" s="975"/>
      <c r="L11" s="975"/>
      <c r="M11" s="977"/>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row>
    <row r="12" spans="1:39" ht="20.100000000000001" customHeight="1">
      <c r="A12" s="975"/>
      <c r="B12" s="975"/>
      <c r="C12" s="975"/>
      <c r="D12" s="975"/>
      <c r="E12" s="975"/>
      <c r="F12" s="975"/>
      <c r="G12" s="975"/>
      <c r="H12" s="975"/>
      <c r="I12" s="975"/>
      <c r="J12" s="975"/>
      <c r="K12" s="975"/>
      <c r="L12" s="478" t="s">
        <v>1376</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975"/>
      <c r="B13" s="975"/>
      <c r="C13" s="975"/>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975"/>
      <c r="AM13" s="975"/>
    </row>
    <row r="14" spans="1:39" s="82" customFormat="1" ht="15" customHeight="1">
      <c r="A14" s="884"/>
      <c r="B14" s="884"/>
      <c r="C14" s="884"/>
      <c r="D14" s="884"/>
      <c r="E14" s="884"/>
      <c r="F14" s="884"/>
      <c r="G14" s="884"/>
      <c r="H14" s="884"/>
      <c r="I14" s="884"/>
      <c r="J14" s="884"/>
      <c r="K14" s="884"/>
      <c r="L14" s="924" t="s">
        <v>16</v>
      </c>
      <c r="M14" s="924" t="s">
        <v>121</v>
      </c>
      <c r="N14" s="924" t="s">
        <v>284</v>
      </c>
      <c r="O14" s="896" t="s">
        <v>2601</v>
      </c>
      <c r="P14" s="896" t="s">
        <v>2601</v>
      </c>
      <c r="Q14" s="896" t="s">
        <v>2601</v>
      </c>
      <c r="R14" s="897" t="s">
        <v>2602</v>
      </c>
      <c r="S14" s="898" t="s">
        <v>2603</v>
      </c>
      <c r="T14" s="898" t="s">
        <v>2632</v>
      </c>
      <c r="U14" s="898" t="s">
        <v>2633</v>
      </c>
      <c r="V14" s="898" t="s">
        <v>2634</v>
      </c>
      <c r="W14" s="898" t="s">
        <v>2635</v>
      </c>
      <c r="X14" s="898" t="s">
        <v>2636</v>
      </c>
      <c r="Y14" s="898" t="s">
        <v>2637</v>
      </c>
      <c r="Z14" s="898" t="s">
        <v>2638</v>
      </c>
      <c r="AA14" s="898" t="s">
        <v>2639</v>
      </c>
      <c r="AB14" s="898" t="s">
        <v>2640</v>
      </c>
      <c r="AC14" s="898" t="s">
        <v>2603</v>
      </c>
      <c r="AD14" s="898" t="s">
        <v>2632</v>
      </c>
      <c r="AE14" s="898" t="s">
        <v>2633</v>
      </c>
      <c r="AF14" s="898" t="s">
        <v>2634</v>
      </c>
      <c r="AG14" s="898" t="s">
        <v>2635</v>
      </c>
      <c r="AH14" s="898" t="s">
        <v>2636</v>
      </c>
      <c r="AI14" s="898" t="s">
        <v>2637</v>
      </c>
      <c r="AJ14" s="898" t="s">
        <v>2638</v>
      </c>
      <c r="AK14" s="898" t="s">
        <v>2639</v>
      </c>
      <c r="AL14" s="898" t="s">
        <v>2640</v>
      </c>
      <c r="AM14" s="894" t="s">
        <v>322</v>
      </c>
    </row>
    <row r="15" spans="1:39" s="82" customFormat="1" ht="50.1" customHeight="1">
      <c r="A15" s="884"/>
      <c r="B15" s="884"/>
      <c r="C15" s="884"/>
      <c r="D15" s="884"/>
      <c r="E15" s="884"/>
      <c r="F15" s="884"/>
      <c r="G15" s="884"/>
      <c r="H15" s="884"/>
      <c r="I15" s="884"/>
      <c r="J15" s="884"/>
      <c r="K15" s="884"/>
      <c r="L15" s="924"/>
      <c r="M15" s="924"/>
      <c r="N15" s="924"/>
      <c r="O15" s="898" t="s">
        <v>285</v>
      </c>
      <c r="P15" s="898" t="s">
        <v>323</v>
      </c>
      <c r="Q15" s="898" t="s">
        <v>303</v>
      </c>
      <c r="R15" s="898" t="s">
        <v>285</v>
      </c>
      <c r="S15" s="901" t="s">
        <v>286</v>
      </c>
      <c r="T15" s="901" t="s">
        <v>286</v>
      </c>
      <c r="U15" s="901" t="s">
        <v>286</v>
      </c>
      <c r="V15" s="901" t="s">
        <v>286</v>
      </c>
      <c r="W15" s="901" t="s">
        <v>286</v>
      </c>
      <c r="X15" s="901" t="s">
        <v>286</v>
      </c>
      <c r="Y15" s="901" t="s">
        <v>286</v>
      </c>
      <c r="Z15" s="901" t="s">
        <v>286</v>
      </c>
      <c r="AA15" s="901" t="s">
        <v>286</v>
      </c>
      <c r="AB15" s="901" t="s">
        <v>286</v>
      </c>
      <c r="AC15" s="901" t="s">
        <v>285</v>
      </c>
      <c r="AD15" s="901" t="s">
        <v>285</v>
      </c>
      <c r="AE15" s="901" t="s">
        <v>285</v>
      </c>
      <c r="AF15" s="901" t="s">
        <v>285</v>
      </c>
      <c r="AG15" s="901" t="s">
        <v>285</v>
      </c>
      <c r="AH15" s="901" t="s">
        <v>285</v>
      </c>
      <c r="AI15" s="901" t="s">
        <v>285</v>
      </c>
      <c r="AJ15" s="901" t="s">
        <v>285</v>
      </c>
      <c r="AK15" s="901" t="s">
        <v>285</v>
      </c>
      <c r="AL15" s="901" t="s">
        <v>285</v>
      </c>
      <c r="AM15" s="894"/>
    </row>
    <row r="16" spans="1:39" s="82" customFormat="1">
      <c r="A16" s="902" t="s">
        <v>18</v>
      </c>
      <c r="B16" s="884"/>
      <c r="C16" s="884"/>
      <c r="D16" s="884"/>
      <c r="E16" s="884"/>
      <c r="F16" s="884"/>
      <c r="G16" s="884"/>
      <c r="H16" s="884"/>
      <c r="I16" s="884"/>
      <c r="J16" s="884"/>
      <c r="K16" s="884"/>
      <c r="L16" s="963" t="s">
        <v>2599</v>
      </c>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row>
    <row r="17" spans="1:39" s="82" customFormat="1" ht="22.5">
      <c r="A17" s="940">
        <v>1</v>
      </c>
      <c r="B17" s="884"/>
      <c r="C17" s="884"/>
      <c r="D17" s="884"/>
      <c r="E17" s="884"/>
      <c r="F17" s="884"/>
      <c r="G17" s="884"/>
      <c r="H17" s="884"/>
      <c r="I17" s="884"/>
      <c r="J17" s="884"/>
      <c r="K17" s="884"/>
      <c r="L17" s="1075">
        <v>0</v>
      </c>
      <c r="M17" s="1076" t="s">
        <v>429</v>
      </c>
      <c r="N17" s="230" t="s">
        <v>369</v>
      </c>
      <c r="O17" s="1077">
        <v>0</v>
      </c>
      <c r="P17" s="1077">
        <v>0</v>
      </c>
      <c r="Q17" s="1077">
        <v>0</v>
      </c>
      <c r="R17" s="1077">
        <v>0</v>
      </c>
      <c r="S17" s="1077">
        <v>55.22</v>
      </c>
      <c r="T17" s="1077">
        <v>0</v>
      </c>
      <c r="U17" s="1077">
        <v>0</v>
      </c>
      <c r="V17" s="1077">
        <v>0</v>
      </c>
      <c r="W17" s="1077">
        <v>0</v>
      </c>
      <c r="X17" s="1077">
        <v>0</v>
      </c>
      <c r="Y17" s="1077">
        <v>0</v>
      </c>
      <c r="Z17" s="1077">
        <v>0</v>
      </c>
      <c r="AA17" s="1077">
        <v>0</v>
      </c>
      <c r="AB17" s="1077">
        <v>0</v>
      </c>
      <c r="AC17" s="1077">
        <v>3.68</v>
      </c>
      <c r="AD17" s="1077">
        <v>0</v>
      </c>
      <c r="AE17" s="1077">
        <v>0</v>
      </c>
      <c r="AF17" s="1077">
        <v>0</v>
      </c>
      <c r="AG17" s="1077">
        <v>0</v>
      </c>
      <c r="AH17" s="1077">
        <v>0</v>
      </c>
      <c r="AI17" s="1077">
        <v>0</v>
      </c>
      <c r="AJ17" s="1077">
        <v>0</v>
      </c>
      <c r="AK17" s="1077">
        <v>0</v>
      </c>
      <c r="AL17" s="1077">
        <v>0</v>
      </c>
      <c r="AM17" s="909"/>
    </row>
    <row r="18" spans="1:39" s="82" customFormat="1">
      <c r="A18" s="940">
        <v>1</v>
      </c>
      <c r="B18" s="884"/>
      <c r="C18" s="884"/>
      <c r="D18" s="884"/>
      <c r="E18" s="884"/>
      <c r="F18" s="884"/>
      <c r="G18" s="884"/>
      <c r="H18" s="884"/>
      <c r="I18" s="884"/>
      <c r="J18" s="884"/>
      <c r="K18" s="884"/>
      <c r="L18" s="983" t="s">
        <v>18</v>
      </c>
      <c r="M18" s="1078" t="s">
        <v>430</v>
      </c>
      <c r="N18" s="233" t="s">
        <v>369</v>
      </c>
      <c r="O18" s="1066"/>
      <c r="P18" s="1079"/>
      <c r="Q18" s="1079"/>
      <c r="R18" s="1079"/>
      <c r="S18" s="1079"/>
      <c r="T18" s="1079"/>
      <c r="U18" s="1079"/>
      <c r="V18" s="1079"/>
      <c r="W18" s="1079"/>
      <c r="X18" s="1079"/>
      <c r="Y18" s="1079"/>
      <c r="Z18" s="1079"/>
      <c r="AA18" s="1079"/>
      <c r="AB18" s="1079"/>
      <c r="AC18" s="1079"/>
      <c r="AD18" s="1079"/>
      <c r="AE18" s="1079"/>
      <c r="AF18" s="1079"/>
      <c r="AG18" s="1079"/>
      <c r="AH18" s="1079"/>
      <c r="AI18" s="1079"/>
      <c r="AJ18" s="1079"/>
      <c r="AK18" s="1079"/>
      <c r="AL18" s="1079"/>
      <c r="AM18" s="909"/>
    </row>
    <row r="19" spans="1:39" s="82" customFormat="1">
      <c r="A19" s="940">
        <v>1</v>
      </c>
      <c r="B19" s="884"/>
      <c r="C19" s="884"/>
      <c r="D19" s="884"/>
      <c r="E19" s="884"/>
      <c r="F19" s="884"/>
      <c r="G19" s="884"/>
      <c r="H19" s="884"/>
      <c r="I19" s="884"/>
      <c r="J19" s="884"/>
      <c r="K19" s="884"/>
      <c r="L19" s="983" t="s">
        <v>102</v>
      </c>
      <c r="M19" s="1078" t="s">
        <v>431</v>
      </c>
      <c r="N19" s="233" t="s">
        <v>369</v>
      </c>
      <c r="O19" s="1066"/>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L19" s="1079"/>
      <c r="AM19" s="909"/>
    </row>
    <row r="20" spans="1:39" s="82" customFormat="1" ht="22.5">
      <c r="A20" s="940">
        <v>1</v>
      </c>
      <c r="B20" s="884"/>
      <c r="C20" s="884"/>
      <c r="D20" s="884"/>
      <c r="E20" s="884"/>
      <c r="F20" s="884"/>
      <c r="G20" s="884"/>
      <c r="H20" s="884"/>
      <c r="I20" s="884"/>
      <c r="J20" s="884"/>
      <c r="K20" s="884"/>
      <c r="L20" s="983" t="s">
        <v>103</v>
      </c>
      <c r="M20" s="1078" t="s">
        <v>1433</v>
      </c>
      <c r="N20" s="233" t="s">
        <v>369</v>
      </c>
      <c r="O20" s="1066"/>
      <c r="P20" s="1079"/>
      <c r="Q20" s="1079"/>
      <c r="R20" s="1079"/>
      <c r="S20" s="1079"/>
      <c r="T20" s="1079"/>
      <c r="U20" s="1079"/>
      <c r="V20" s="1079"/>
      <c r="W20" s="1079"/>
      <c r="X20" s="1079"/>
      <c r="Y20" s="1079"/>
      <c r="Z20" s="1079"/>
      <c r="AA20" s="1079"/>
      <c r="AB20" s="1079"/>
      <c r="AC20" s="1079"/>
      <c r="AD20" s="1079"/>
      <c r="AE20" s="1079"/>
      <c r="AF20" s="1079"/>
      <c r="AG20" s="1079"/>
      <c r="AH20" s="1079"/>
      <c r="AI20" s="1079"/>
      <c r="AJ20" s="1079"/>
      <c r="AK20" s="1079"/>
      <c r="AL20" s="1079"/>
      <c r="AM20" s="909"/>
    </row>
    <row r="21" spans="1:39">
      <c r="A21" s="940">
        <v>1</v>
      </c>
      <c r="B21" s="975"/>
      <c r="C21" s="975"/>
      <c r="D21" s="975"/>
      <c r="E21" s="975"/>
      <c r="F21" s="975"/>
      <c r="G21" s="975"/>
      <c r="H21" s="975"/>
      <c r="I21" s="975"/>
      <c r="J21" s="975"/>
      <c r="K21" s="975"/>
      <c r="L21" s="1080">
        <v>4</v>
      </c>
      <c r="M21" s="1078" t="s">
        <v>432</v>
      </c>
      <c r="N21" s="233" t="s">
        <v>369</v>
      </c>
      <c r="O21" s="1081"/>
      <c r="P21" s="1081"/>
      <c r="Q21" s="1081"/>
      <c r="R21" s="1081"/>
      <c r="S21" s="1081">
        <v>55.22</v>
      </c>
      <c r="T21" s="1081"/>
      <c r="U21" s="1081"/>
      <c r="V21" s="1081"/>
      <c r="W21" s="1081"/>
      <c r="X21" s="1081"/>
      <c r="Y21" s="1081"/>
      <c r="Z21" s="1081"/>
      <c r="AA21" s="1081"/>
      <c r="AB21" s="1081"/>
      <c r="AC21" s="1081">
        <v>3.68</v>
      </c>
      <c r="AD21" s="1081"/>
      <c r="AE21" s="1081"/>
      <c r="AF21" s="1081"/>
      <c r="AG21" s="1081"/>
      <c r="AH21" s="1081"/>
      <c r="AI21" s="1081"/>
      <c r="AJ21" s="1081"/>
      <c r="AK21" s="1081"/>
      <c r="AL21" s="1081"/>
      <c r="AM21" s="909"/>
    </row>
    <row r="22" spans="1:39" s="82" customFormat="1">
      <c r="A22" s="940">
        <v>1</v>
      </c>
      <c r="B22" s="884"/>
      <c r="C22" s="884"/>
      <c r="D22" s="884"/>
      <c r="E22" s="884"/>
      <c r="F22" s="884"/>
      <c r="G22" s="884"/>
      <c r="H22" s="884"/>
      <c r="I22" s="884"/>
      <c r="J22" s="884"/>
      <c r="K22" s="884"/>
      <c r="L22" s="983" t="s">
        <v>120</v>
      </c>
      <c r="M22" s="1078" t="s">
        <v>433</v>
      </c>
      <c r="N22" s="233" t="s">
        <v>369</v>
      </c>
      <c r="O22" s="1066"/>
      <c r="P22" s="1066"/>
      <c r="Q22" s="1066"/>
      <c r="R22" s="1066"/>
      <c r="S22" s="1066"/>
      <c r="T22" s="1066"/>
      <c r="U22" s="1066"/>
      <c r="V22" s="1066"/>
      <c r="W22" s="1066"/>
      <c r="X22" s="1066"/>
      <c r="Y22" s="1066"/>
      <c r="Z22" s="1066"/>
      <c r="AA22" s="1066"/>
      <c r="AB22" s="1066"/>
      <c r="AC22" s="1066"/>
      <c r="AD22" s="1066"/>
      <c r="AE22" s="1066"/>
      <c r="AF22" s="1066"/>
      <c r="AG22" s="1066"/>
      <c r="AH22" s="1066"/>
      <c r="AI22" s="1066"/>
      <c r="AJ22" s="1066"/>
      <c r="AK22" s="1066"/>
      <c r="AL22" s="1066"/>
      <c r="AM22" s="909"/>
    </row>
    <row r="23" spans="1:39" s="82" customFormat="1">
      <c r="A23" s="940">
        <v>1</v>
      </c>
      <c r="B23" s="884"/>
      <c r="C23" s="884"/>
      <c r="D23" s="884"/>
      <c r="E23" s="884"/>
      <c r="F23" s="884"/>
      <c r="G23" s="884"/>
      <c r="H23" s="884"/>
      <c r="I23" s="884"/>
      <c r="J23" s="884"/>
      <c r="K23" s="884"/>
      <c r="L23" s="983" t="s">
        <v>124</v>
      </c>
      <c r="M23" s="1078" t="s">
        <v>137</v>
      </c>
      <c r="N23" s="233" t="s">
        <v>369</v>
      </c>
      <c r="O23" s="1066"/>
      <c r="P23" s="1066"/>
      <c r="Q23" s="1066"/>
      <c r="R23" s="1066"/>
      <c r="S23" s="1066"/>
      <c r="T23" s="1066"/>
      <c r="U23" s="1066"/>
      <c r="V23" s="1066"/>
      <c r="W23" s="1066"/>
      <c r="X23" s="1066"/>
      <c r="Y23" s="1066"/>
      <c r="Z23" s="1066"/>
      <c r="AA23" s="1066"/>
      <c r="AB23" s="1066"/>
      <c r="AC23" s="1066"/>
      <c r="AD23" s="1066"/>
      <c r="AE23" s="1066"/>
      <c r="AF23" s="1066"/>
      <c r="AG23" s="1066"/>
      <c r="AH23" s="1066"/>
      <c r="AI23" s="1066"/>
      <c r="AJ23" s="1066"/>
      <c r="AK23" s="1066"/>
      <c r="AL23" s="1066"/>
      <c r="AM23" s="909"/>
    </row>
    <row r="24" spans="1:39" s="82" customFormat="1">
      <c r="A24" s="940">
        <v>1</v>
      </c>
      <c r="B24" s="884"/>
      <c r="C24" s="884"/>
      <c r="D24" s="884"/>
      <c r="E24" s="884"/>
      <c r="F24" s="884"/>
      <c r="G24" s="884"/>
      <c r="H24" s="884"/>
      <c r="I24" s="884"/>
      <c r="J24" s="884"/>
      <c r="K24" s="884"/>
      <c r="L24" s="983" t="s">
        <v>125</v>
      </c>
      <c r="M24" s="1078" t="s">
        <v>136</v>
      </c>
      <c r="N24" s="233" t="s">
        <v>369</v>
      </c>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909"/>
    </row>
    <row r="25" spans="1:39" s="82" customFormat="1" ht="22.5">
      <c r="A25" s="940">
        <v>1</v>
      </c>
      <c r="B25" s="884"/>
      <c r="C25" s="884"/>
      <c r="D25" s="884"/>
      <c r="E25" s="884"/>
      <c r="F25" s="884"/>
      <c r="G25" s="884"/>
      <c r="H25" s="884"/>
      <c r="I25" s="884"/>
      <c r="J25" s="884"/>
      <c r="K25" s="884"/>
      <c r="L25" s="983" t="s">
        <v>126</v>
      </c>
      <c r="M25" s="1078" t="s">
        <v>1434</v>
      </c>
      <c r="N25" s="233" t="s">
        <v>369</v>
      </c>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909"/>
    </row>
    <row r="26" spans="1:39">
      <c r="A26" s="940">
        <v>1</v>
      </c>
      <c r="B26" s="975"/>
      <c r="C26" s="975"/>
      <c r="D26" s="975"/>
      <c r="E26" s="975"/>
      <c r="F26" s="975"/>
      <c r="G26" s="975"/>
      <c r="H26" s="975"/>
      <c r="I26" s="975"/>
      <c r="J26" s="975"/>
      <c r="K26" s="975"/>
      <c r="L26" s="1080">
        <v>9</v>
      </c>
      <c r="M26" s="1078" t="s">
        <v>434</v>
      </c>
      <c r="N26" s="233" t="s">
        <v>369</v>
      </c>
      <c r="O26" s="1082">
        <v>0</v>
      </c>
      <c r="P26" s="1082">
        <v>0</v>
      </c>
      <c r="Q26" s="1082">
        <v>0</v>
      </c>
      <c r="R26" s="1082">
        <v>0</v>
      </c>
      <c r="S26" s="1082">
        <v>0</v>
      </c>
      <c r="T26" s="1082">
        <v>0</v>
      </c>
      <c r="U26" s="1082">
        <v>0</v>
      </c>
      <c r="V26" s="1082">
        <v>0</v>
      </c>
      <c r="W26" s="1082">
        <v>0</v>
      </c>
      <c r="X26" s="1082">
        <v>0</v>
      </c>
      <c r="Y26" s="1082">
        <v>0</v>
      </c>
      <c r="Z26" s="1082">
        <v>0</v>
      </c>
      <c r="AA26" s="1082">
        <v>0</v>
      </c>
      <c r="AB26" s="1082">
        <v>0</v>
      </c>
      <c r="AC26" s="1082">
        <v>0</v>
      </c>
      <c r="AD26" s="1082">
        <v>0</v>
      </c>
      <c r="AE26" s="1082">
        <v>0</v>
      </c>
      <c r="AF26" s="1082">
        <v>0</v>
      </c>
      <c r="AG26" s="1082">
        <v>0</v>
      </c>
      <c r="AH26" s="1082">
        <v>0</v>
      </c>
      <c r="AI26" s="1082">
        <v>0</v>
      </c>
      <c r="AJ26" s="1082">
        <v>0</v>
      </c>
      <c r="AK26" s="1082">
        <v>0</v>
      </c>
      <c r="AL26" s="1082">
        <v>0</v>
      </c>
      <c r="AM26" s="909"/>
    </row>
    <row r="27" spans="1:39" ht="0.2" customHeight="1">
      <c r="A27" s="940">
        <v>1</v>
      </c>
      <c r="B27" s="975"/>
      <c r="C27" s="975"/>
      <c r="D27" s="975"/>
      <c r="E27" s="975"/>
      <c r="F27" s="975"/>
      <c r="G27" s="975"/>
      <c r="H27" s="975"/>
      <c r="I27" s="975"/>
      <c r="J27" s="975"/>
      <c r="K27" s="975"/>
      <c r="L27" s="1080">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c r="A28" s="975"/>
      <c r="B28" s="975"/>
      <c r="C28" s="975"/>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row>
    <row r="29" spans="1:39" s="88" customFormat="1" ht="15" customHeight="1">
      <c r="A29" s="891"/>
      <c r="B29" s="891"/>
      <c r="C29" s="891"/>
      <c r="D29" s="891"/>
      <c r="E29" s="891"/>
      <c r="F29" s="891"/>
      <c r="G29" s="891"/>
      <c r="H29" s="891"/>
      <c r="I29" s="891"/>
      <c r="J29" s="891"/>
      <c r="K29" s="891"/>
      <c r="L29" s="924" t="s">
        <v>1468</v>
      </c>
      <c r="M29" s="924"/>
      <c r="N29" s="924"/>
      <c r="O29" s="924"/>
      <c r="P29" s="924"/>
      <c r="Q29" s="924"/>
      <c r="R29" s="924"/>
      <c r="S29" s="937"/>
      <c r="T29" s="937"/>
      <c r="U29" s="937"/>
      <c r="V29" s="937"/>
      <c r="W29" s="937"/>
      <c r="X29" s="937"/>
      <c r="Y29" s="937"/>
      <c r="Z29" s="937"/>
      <c r="AA29" s="937"/>
      <c r="AB29" s="937"/>
      <c r="AC29" s="937"/>
      <c r="AD29" s="937"/>
      <c r="AE29" s="937"/>
      <c r="AF29" s="937"/>
      <c r="AG29" s="937"/>
      <c r="AH29" s="937"/>
      <c r="AI29" s="937"/>
      <c r="AJ29" s="937"/>
      <c r="AK29" s="937"/>
      <c r="AL29" s="937"/>
      <c r="AM29" s="937"/>
    </row>
    <row r="30" spans="1:39" s="88" customFormat="1" ht="15" customHeight="1">
      <c r="A30" s="891"/>
      <c r="B30" s="891"/>
      <c r="C30" s="891"/>
      <c r="D30" s="891"/>
      <c r="E30" s="891"/>
      <c r="F30" s="891"/>
      <c r="G30" s="891"/>
      <c r="H30" s="891"/>
      <c r="I30" s="891"/>
      <c r="J30" s="891"/>
      <c r="K30" s="776"/>
      <c r="L30" s="938"/>
      <c r="M30" s="938"/>
      <c r="N30" s="938"/>
      <c r="O30" s="938"/>
      <c r="P30" s="938"/>
      <c r="Q30" s="938"/>
      <c r="R30" s="938"/>
      <c r="S30" s="939"/>
      <c r="T30" s="939"/>
      <c r="U30" s="939"/>
      <c r="V30" s="939"/>
      <c r="W30" s="939"/>
      <c r="X30" s="939"/>
      <c r="Y30" s="939"/>
      <c r="Z30" s="939"/>
      <c r="AA30" s="939"/>
      <c r="AB30" s="939"/>
      <c r="AC30" s="939"/>
      <c r="AD30" s="939"/>
      <c r="AE30" s="939"/>
      <c r="AF30" s="939"/>
      <c r="AG30" s="939"/>
      <c r="AH30" s="939"/>
      <c r="AI30" s="939"/>
      <c r="AJ30" s="939"/>
      <c r="AK30" s="939"/>
      <c r="AL30" s="939"/>
      <c r="AM30" s="939"/>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62" t="str">
        <f>"Код шаблона: " &amp; GetCode()</f>
        <v>Код шаблона: EXPERT.VSVO.INDEX</v>
      </c>
      <c r="C2" s="662"/>
      <c r="D2" s="662"/>
      <c r="E2" s="662"/>
      <c r="F2" s="662"/>
      <c r="G2" s="662"/>
      <c r="H2" s="19"/>
      <c r="I2" s="19"/>
      <c r="J2" s="19"/>
      <c r="K2" s="19"/>
      <c r="L2" s="19"/>
      <c r="M2" s="19"/>
      <c r="N2" s="19"/>
      <c r="O2" s="19"/>
      <c r="P2" s="19"/>
      <c r="Q2" s="19"/>
      <c r="R2" s="19"/>
      <c r="S2" s="19"/>
      <c r="T2" s="19"/>
      <c r="U2" s="19"/>
      <c r="V2" s="19"/>
      <c r="W2" s="17"/>
      <c r="Y2" s="18"/>
      <c r="AA2" s="16"/>
    </row>
    <row r="3" spans="1:29" ht="18" customHeight="1">
      <c r="B3" s="663" t="str">
        <f>"Версия " &amp; Getversion()</f>
        <v>Версия 3.1</v>
      </c>
      <c r="C3" s="663"/>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64" t="s">
        <v>1318</v>
      </c>
      <c r="C5" s="665"/>
      <c r="D5" s="665"/>
      <c r="E5" s="665"/>
      <c r="F5" s="665"/>
      <c r="G5" s="665"/>
      <c r="H5" s="665"/>
      <c r="I5" s="665"/>
      <c r="J5" s="665"/>
      <c r="K5" s="665"/>
      <c r="L5" s="665"/>
      <c r="M5" s="665"/>
      <c r="N5" s="665"/>
      <c r="O5" s="665"/>
      <c r="P5" s="665"/>
      <c r="Q5" s="665"/>
      <c r="R5" s="665"/>
      <c r="S5" s="665"/>
      <c r="T5" s="665"/>
      <c r="U5" s="665"/>
      <c r="V5" s="665"/>
      <c r="W5" s="665"/>
      <c r="X5" s="665"/>
      <c r="Y5" s="666"/>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67" t="s">
        <v>1180</v>
      </c>
      <c r="F7" s="667"/>
      <c r="G7" s="667"/>
      <c r="H7" s="667"/>
      <c r="I7" s="667"/>
      <c r="J7" s="667"/>
      <c r="K7" s="667"/>
      <c r="L7" s="667"/>
      <c r="M7" s="667"/>
      <c r="N7" s="667"/>
      <c r="O7" s="667"/>
      <c r="P7" s="667"/>
      <c r="Q7" s="667"/>
      <c r="R7" s="667"/>
      <c r="S7" s="667"/>
      <c r="T7" s="667"/>
      <c r="U7" s="667"/>
      <c r="V7" s="667"/>
      <c r="W7" s="667"/>
      <c r="X7" s="667"/>
      <c r="Y7" s="48"/>
      <c r="Z7" s="24"/>
    </row>
    <row r="8" spans="1:29" ht="15" customHeight="1">
      <c r="A8" s="24"/>
      <c r="B8" s="24"/>
      <c r="C8" s="26"/>
      <c r="D8" s="25"/>
      <c r="E8" s="667"/>
      <c r="F8" s="667"/>
      <c r="G8" s="667"/>
      <c r="H8" s="667"/>
      <c r="I8" s="667"/>
      <c r="J8" s="667"/>
      <c r="K8" s="667"/>
      <c r="L8" s="667"/>
      <c r="M8" s="667"/>
      <c r="N8" s="667"/>
      <c r="O8" s="667"/>
      <c r="P8" s="667"/>
      <c r="Q8" s="667"/>
      <c r="R8" s="667"/>
      <c r="S8" s="667"/>
      <c r="T8" s="667"/>
      <c r="U8" s="667"/>
      <c r="V8" s="667"/>
      <c r="W8" s="667"/>
      <c r="X8" s="667"/>
      <c r="Y8" s="48"/>
      <c r="Z8" s="24"/>
    </row>
    <row r="9" spans="1:29" ht="15" customHeight="1">
      <c r="A9" s="24"/>
      <c r="B9" s="24"/>
      <c r="C9" s="26"/>
      <c r="D9" s="25"/>
      <c r="E9" s="667"/>
      <c r="F9" s="667"/>
      <c r="G9" s="667"/>
      <c r="H9" s="667"/>
      <c r="I9" s="667"/>
      <c r="J9" s="667"/>
      <c r="K9" s="667"/>
      <c r="L9" s="667"/>
      <c r="M9" s="667"/>
      <c r="N9" s="667"/>
      <c r="O9" s="667"/>
      <c r="P9" s="667"/>
      <c r="Q9" s="667"/>
      <c r="R9" s="667"/>
      <c r="S9" s="667"/>
      <c r="T9" s="667"/>
      <c r="U9" s="667"/>
      <c r="V9" s="667"/>
      <c r="W9" s="667"/>
      <c r="X9" s="667"/>
      <c r="Y9" s="48"/>
      <c r="Z9" s="24"/>
    </row>
    <row r="10" spans="1:29" ht="10.5" customHeight="1">
      <c r="A10" s="24"/>
      <c r="B10" s="24"/>
      <c r="C10" s="26"/>
      <c r="D10" s="25"/>
      <c r="E10" s="667"/>
      <c r="F10" s="667"/>
      <c r="G10" s="667"/>
      <c r="H10" s="667"/>
      <c r="I10" s="667"/>
      <c r="J10" s="667"/>
      <c r="K10" s="667"/>
      <c r="L10" s="667"/>
      <c r="M10" s="667"/>
      <c r="N10" s="667"/>
      <c r="O10" s="667"/>
      <c r="P10" s="667"/>
      <c r="Q10" s="667"/>
      <c r="R10" s="667"/>
      <c r="S10" s="667"/>
      <c r="T10" s="667"/>
      <c r="U10" s="667"/>
      <c r="V10" s="667"/>
      <c r="W10" s="667"/>
      <c r="X10" s="667"/>
      <c r="Y10" s="48"/>
      <c r="Z10" s="24"/>
    </row>
    <row r="11" spans="1:29" ht="27" customHeight="1">
      <c r="A11" s="24"/>
      <c r="B11" s="24"/>
      <c r="C11" s="26"/>
      <c r="D11" s="25"/>
      <c r="E11" s="667"/>
      <c r="F11" s="667"/>
      <c r="G11" s="667"/>
      <c r="H11" s="667"/>
      <c r="I11" s="667"/>
      <c r="J11" s="667"/>
      <c r="K11" s="667"/>
      <c r="L11" s="667"/>
      <c r="M11" s="667"/>
      <c r="N11" s="667"/>
      <c r="O11" s="667"/>
      <c r="P11" s="667"/>
      <c r="Q11" s="667"/>
      <c r="R11" s="667"/>
      <c r="S11" s="667"/>
      <c r="T11" s="667"/>
      <c r="U11" s="667"/>
      <c r="V11" s="667"/>
      <c r="W11" s="667"/>
      <c r="X11" s="667"/>
      <c r="Y11" s="48"/>
      <c r="Z11" s="24"/>
    </row>
    <row r="12" spans="1:29" ht="12" customHeight="1">
      <c r="A12" s="24"/>
      <c r="B12" s="24"/>
      <c r="C12" s="26"/>
      <c r="D12" s="25"/>
      <c r="E12" s="667"/>
      <c r="F12" s="667"/>
      <c r="G12" s="667"/>
      <c r="H12" s="667"/>
      <c r="I12" s="667"/>
      <c r="J12" s="667"/>
      <c r="K12" s="667"/>
      <c r="L12" s="667"/>
      <c r="M12" s="667"/>
      <c r="N12" s="667"/>
      <c r="O12" s="667"/>
      <c r="P12" s="667"/>
      <c r="Q12" s="667"/>
      <c r="R12" s="667"/>
      <c r="S12" s="667"/>
      <c r="T12" s="667"/>
      <c r="U12" s="667"/>
      <c r="V12" s="667"/>
      <c r="W12" s="667"/>
      <c r="X12" s="667"/>
      <c r="Y12" s="48"/>
      <c r="Z12" s="24"/>
    </row>
    <row r="13" spans="1:29" ht="38.25" customHeight="1">
      <c r="A13" s="24"/>
      <c r="B13" s="24"/>
      <c r="C13" s="26"/>
      <c r="D13" s="25"/>
      <c r="E13" s="667"/>
      <c r="F13" s="667"/>
      <c r="G13" s="667"/>
      <c r="H13" s="667"/>
      <c r="I13" s="667"/>
      <c r="J13" s="667"/>
      <c r="K13" s="667"/>
      <c r="L13" s="667"/>
      <c r="M13" s="667"/>
      <c r="N13" s="667"/>
      <c r="O13" s="667"/>
      <c r="P13" s="667"/>
      <c r="Q13" s="667"/>
      <c r="R13" s="667"/>
      <c r="S13" s="667"/>
      <c r="T13" s="667"/>
      <c r="U13" s="667"/>
      <c r="V13" s="667"/>
      <c r="W13" s="667"/>
      <c r="X13" s="667"/>
      <c r="Y13" s="49"/>
      <c r="Z13" s="24"/>
    </row>
    <row r="14" spans="1:29" ht="15" customHeight="1">
      <c r="A14" s="24"/>
      <c r="B14" s="24"/>
      <c r="C14" s="26"/>
      <c r="D14" s="25"/>
      <c r="E14" s="667" t="s">
        <v>191</v>
      </c>
      <c r="F14" s="667"/>
      <c r="G14" s="667"/>
      <c r="H14" s="667"/>
      <c r="I14" s="667"/>
      <c r="J14" s="667"/>
      <c r="K14" s="667"/>
      <c r="L14" s="667"/>
      <c r="M14" s="667"/>
      <c r="N14" s="667"/>
      <c r="O14" s="667"/>
      <c r="P14" s="667"/>
      <c r="Q14" s="667"/>
      <c r="R14" s="667"/>
      <c r="S14" s="667"/>
      <c r="T14" s="667"/>
      <c r="U14" s="667"/>
      <c r="V14" s="667"/>
      <c r="W14" s="667"/>
      <c r="X14" s="667"/>
      <c r="Y14" s="48"/>
      <c r="Z14" s="24"/>
    </row>
    <row r="15" spans="1:29" ht="15">
      <c r="A15" s="24"/>
      <c r="B15" s="24"/>
      <c r="C15" s="26"/>
      <c r="D15" s="25"/>
      <c r="E15" s="667"/>
      <c r="F15" s="667"/>
      <c r="G15" s="667"/>
      <c r="H15" s="667"/>
      <c r="I15" s="667"/>
      <c r="J15" s="667"/>
      <c r="K15" s="667"/>
      <c r="L15" s="667"/>
      <c r="M15" s="667"/>
      <c r="N15" s="667"/>
      <c r="O15" s="667"/>
      <c r="P15" s="667"/>
      <c r="Q15" s="667"/>
      <c r="R15" s="667"/>
      <c r="S15" s="667"/>
      <c r="T15" s="667"/>
      <c r="U15" s="667"/>
      <c r="V15" s="667"/>
      <c r="W15" s="667"/>
      <c r="X15" s="667"/>
      <c r="Y15" s="48"/>
      <c r="Z15" s="24"/>
    </row>
    <row r="16" spans="1:29" ht="15">
      <c r="A16" s="24"/>
      <c r="B16" s="24"/>
      <c r="C16" s="26"/>
      <c r="D16" s="25"/>
      <c r="E16" s="667"/>
      <c r="F16" s="667"/>
      <c r="G16" s="667"/>
      <c r="H16" s="667"/>
      <c r="I16" s="667"/>
      <c r="J16" s="667"/>
      <c r="K16" s="667"/>
      <c r="L16" s="667"/>
      <c r="M16" s="667"/>
      <c r="N16" s="667"/>
      <c r="O16" s="667"/>
      <c r="P16" s="667"/>
      <c r="Q16" s="667"/>
      <c r="R16" s="667"/>
      <c r="S16" s="667"/>
      <c r="T16" s="667"/>
      <c r="U16" s="667"/>
      <c r="V16" s="667"/>
      <c r="W16" s="667"/>
      <c r="X16" s="667"/>
      <c r="Y16" s="48"/>
      <c r="Z16" s="24"/>
    </row>
    <row r="17" spans="1:26" ht="15" customHeight="1">
      <c r="A17" s="24"/>
      <c r="B17" s="24"/>
      <c r="C17" s="26"/>
      <c r="D17" s="25"/>
      <c r="E17" s="667"/>
      <c r="F17" s="667"/>
      <c r="G17" s="667"/>
      <c r="H17" s="667"/>
      <c r="I17" s="667"/>
      <c r="J17" s="667"/>
      <c r="K17" s="667"/>
      <c r="L17" s="667"/>
      <c r="M17" s="667"/>
      <c r="N17" s="667"/>
      <c r="O17" s="667"/>
      <c r="P17" s="667"/>
      <c r="Q17" s="667"/>
      <c r="R17" s="667"/>
      <c r="S17" s="667"/>
      <c r="T17" s="667"/>
      <c r="U17" s="667"/>
      <c r="V17" s="667"/>
      <c r="W17" s="667"/>
      <c r="X17" s="667"/>
      <c r="Y17" s="48"/>
      <c r="Z17" s="24"/>
    </row>
    <row r="18" spans="1:26" ht="15">
      <c r="A18" s="24"/>
      <c r="B18" s="24"/>
      <c r="C18" s="26"/>
      <c r="D18" s="25"/>
      <c r="E18" s="667"/>
      <c r="F18" s="667"/>
      <c r="G18" s="667"/>
      <c r="H18" s="667"/>
      <c r="I18" s="667"/>
      <c r="J18" s="667"/>
      <c r="K18" s="667"/>
      <c r="L18" s="667"/>
      <c r="M18" s="667"/>
      <c r="N18" s="667"/>
      <c r="O18" s="667"/>
      <c r="P18" s="667"/>
      <c r="Q18" s="667"/>
      <c r="R18" s="667"/>
      <c r="S18" s="667"/>
      <c r="T18" s="667"/>
      <c r="U18" s="667"/>
      <c r="V18" s="667"/>
      <c r="W18" s="667"/>
      <c r="X18" s="667"/>
      <c r="Y18" s="48"/>
      <c r="Z18" s="24"/>
    </row>
    <row r="19" spans="1:26" ht="59.25" customHeight="1">
      <c r="A19" s="24"/>
      <c r="B19" s="24"/>
      <c r="C19" s="26"/>
      <c r="D19" s="26"/>
      <c r="E19" s="667"/>
      <c r="F19" s="667"/>
      <c r="G19" s="667"/>
      <c r="H19" s="667"/>
      <c r="I19" s="667"/>
      <c r="J19" s="667"/>
      <c r="K19" s="667"/>
      <c r="L19" s="667"/>
      <c r="M19" s="667"/>
      <c r="N19" s="667"/>
      <c r="O19" s="667"/>
      <c r="P19" s="667"/>
      <c r="Q19" s="667"/>
      <c r="R19" s="667"/>
      <c r="S19" s="667"/>
      <c r="T19" s="667"/>
      <c r="U19" s="667"/>
      <c r="V19" s="667"/>
      <c r="W19" s="667"/>
      <c r="X19" s="667"/>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58" t="s">
        <v>178</v>
      </c>
      <c r="G21" s="659"/>
      <c r="H21" s="659"/>
      <c r="I21" s="659"/>
      <c r="J21" s="659"/>
      <c r="K21" s="659"/>
      <c r="L21" s="659"/>
      <c r="M21" s="659"/>
      <c r="N21" s="28"/>
      <c r="O21" s="29" t="s">
        <v>177</v>
      </c>
      <c r="P21" s="660" t="s">
        <v>179</v>
      </c>
      <c r="Q21" s="661"/>
      <c r="R21" s="661"/>
      <c r="S21" s="661"/>
      <c r="T21" s="661"/>
      <c r="U21" s="661"/>
      <c r="V21" s="661"/>
      <c r="W21" s="661"/>
      <c r="X21" s="661"/>
      <c r="Y21" s="48"/>
      <c r="Z21" s="24"/>
    </row>
    <row r="22" spans="1:26" ht="19.149999999999999" hidden="1" customHeight="1">
      <c r="A22" s="24"/>
      <c r="B22" s="24"/>
      <c r="C22" s="26"/>
      <c r="D22" s="25"/>
      <c r="E22" s="30" t="s">
        <v>177</v>
      </c>
      <c r="F22" s="658" t="s">
        <v>180</v>
      </c>
      <c r="G22" s="659"/>
      <c r="H22" s="659"/>
      <c r="I22" s="659"/>
      <c r="J22" s="659"/>
      <c r="K22" s="659"/>
      <c r="L22" s="659"/>
      <c r="M22" s="659"/>
      <c r="N22" s="28"/>
      <c r="O22" s="31" t="s">
        <v>177</v>
      </c>
      <c r="P22" s="660" t="s">
        <v>181</v>
      </c>
      <c r="Q22" s="661"/>
      <c r="R22" s="661"/>
      <c r="S22" s="661"/>
      <c r="T22" s="661"/>
      <c r="U22" s="661"/>
      <c r="V22" s="661"/>
      <c r="W22" s="661"/>
      <c r="X22" s="661"/>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68" t="s">
        <v>202</v>
      </c>
      <c r="F35" s="668"/>
      <c r="G35" s="668"/>
      <c r="H35" s="668"/>
      <c r="I35" s="668"/>
      <c r="J35" s="668"/>
      <c r="K35" s="668"/>
      <c r="L35" s="668"/>
      <c r="M35" s="668"/>
      <c r="N35" s="668"/>
      <c r="O35" s="668"/>
      <c r="P35" s="668"/>
      <c r="Q35" s="668"/>
      <c r="R35" s="668"/>
      <c r="S35" s="668"/>
      <c r="T35" s="668"/>
      <c r="U35" s="668"/>
      <c r="V35" s="668"/>
      <c r="W35" s="668"/>
      <c r="X35" s="668"/>
      <c r="Y35" s="48"/>
      <c r="Z35" s="24"/>
    </row>
    <row r="36" spans="1:26" ht="38.25" hidden="1" customHeight="1">
      <c r="A36" s="24"/>
      <c r="B36" s="24"/>
      <c r="C36" s="26"/>
      <c r="D36" s="25"/>
      <c r="E36" s="668"/>
      <c r="F36" s="668"/>
      <c r="G36" s="668"/>
      <c r="H36" s="668"/>
      <c r="I36" s="668"/>
      <c r="J36" s="668"/>
      <c r="K36" s="668"/>
      <c r="L36" s="668"/>
      <c r="M36" s="668"/>
      <c r="N36" s="668"/>
      <c r="O36" s="668"/>
      <c r="P36" s="668"/>
      <c r="Q36" s="668"/>
      <c r="R36" s="668"/>
      <c r="S36" s="668"/>
      <c r="T36" s="668"/>
      <c r="U36" s="668"/>
      <c r="V36" s="668"/>
      <c r="W36" s="668"/>
      <c r="X36" s="668"/>
      <c r="Y36" s="48"/>
      <c r="Z36" s="24"/>
    </row>
    <row r="37" spans="1:26" ht="9.75" hidden="1" customHeight="1">
      <c r="A37" s="24"/>
      <c r="B37" s="24"/>
      <c r="C37" s="26"/>
      <c r="D37" s="25"/>
      <c r="E37" s="668"/>
      <c r="F37" s="668"/>
      <c r="G37" s="668"/>
      <c r="H37" s="668"/>
      <c r="I37" s="668"/>
      <c r="J37" s="668"/>
      <c r="K37" s="668"/>
      <c r="L37" s="668"/>
      <c r="M37" s="668"/>
      <c r="N37" s="668"/>
      <c r="O37" s="668"/>
      <c r="P37" s="668"/>
      <c r="Q37" s="668"/>
      <c r="R37" s="668"/>
      <c r="S37" s="668"/>
      <c r="T37" s="668"/>
      <c r="U37" s="668"/>
      <c r="V37" s="668"/>
      <c r="W37" s="668"/>
      <c r="X37" s="668"/>
      <c r="Y37" s="48"/>
      <c r="Z37" s="24"/>
    </row>
    <row r="38" spans="1:26" ht="51" hidden="1" customHeight="1">
      <c r="A38" s="24"/>
      <c r="B38" s="24"/>
      <c r="C38" s="26"/>
      <c r="D38" s="25"/>
      <c r="E38" s="668"/>
      <c r="F38" s="668"/>
      <c r="G38" s="668"/>
      <c r="H38" s="668"/>
      <c r="I38" s="668"/>
      <c r="J38" s="668"/>
      <c r="K38" s="668"/>
      <c r="L38" s="668"/>
      <c r="M38" s="668"/>
      <c r="N38" s="668"/>
      <c r="O38" s="668"/>
      <c r="P38" s="668"/>
      <c r="Q38" s="668"/>
      <c r="R38" s="668"/>
      <c r="S38" s="668"/>
      <c r="T38" s="668"/>
      <c r="U38" s="668"/>
      <c r="V38" s="668"/>
      <c r="W38" s="668"/>
      <c r="X38" s="668"/>
      <c r="Y38" s="48"/>
      <c r="Z38" s="24"/>
    </row>
    <row r="39" spans="1:26" ht="15" hidden="1" customHeight="1">
      <c r="A39" s="24"/>
      <c r="B39" s="24"/>
      <c r="C39" s="26"/>
      <c r="D39" s="25"/>
      <c r="E39" s="668"/>
      <c r="F39" s="668"/>
      <c r="G39" s="668"/>
      <c r="H39" s="668"/>
      <c r="I39" s="668"/>
      <c r="J39" s="668"/>
      <c r="K39" s="668"/>
      <c r="L39" s="668"/>
      <c r="M39" s="668"/>
      <c r="N39" s="668"/>
      <c r="O39" s="668"/>
      <c r="P39" s="668"/>
      <c r="Q39" s="668"/>
      <c r="R39" s="668"/>
      <c r="S39" s="668"/>
      <c r="T39" s="668"/>
      <c r="U39" s="668"/>
      <c r="V39" s="668"/>
      <c r="W39" s="668"/>
      <c r="X39" s="668"/>
      <c r="Y39" s="48"/>
      <c r="Z39" s="24"/>
    </row>
    <row r="40" spans="1:26" ht="12" hidden="1" customHeight="1">
      <c r="A40" s="24"/>
      <c r="B40" s="24"/>
      <c r="C40" s="26"/>
      <c r="D40" s="25"/>
      <c r="E40" s="669"/>
      <c r="F40" s="669"/>
      <c r="G40" s="669"/>
      <c r="H40" s="669"/>
      <c r="I40" s="669"/>
      <c r="J40" s="669"/>
      <c r="K40" s="669"/>
      <c r="L40" s="669"/>
      <c r="M40" s="669"/>
      <c r="N40" s="669"/>
      <c r="O40" s="669"/>
      <c r="P40" s="669"/>
      <c r="Q40" s="669"/>
      <c r="R40" s="669"/>
      <c r="S40" s="669"/>
      <c r="T40" s="669"/>
      <c r="U40" s="669"/>
      <c r="V40" s="669"/>
      <c r="W40" s="669"/>
      <c r="X40" s="669"/>
      <c r="Y40" s="48"/>
      <c r="Z40" s="24"/>
    </row>
    <row r="41" spans="1:26" ht="38.25" hidden="1" customHeight="1">
      <c r="A41" s="24"/>
      <c r="B41" s="24"/>
      <c r="C41" s="26"/>
      <c r="D41" s="25"/>
      <c r="E41" s="668"/>
      <c r="F41" s="668"/>
      <c r="G41" s="668"/>
      <c r="H41" s="668"/>
      <c r="I41" s="668"/>
      <c r="J41" s="668"/>
      <c r="K41" s="668"/>
      <c r="L41" s="668"/>
      <c r="M41" s="668"/>
      <c r="N41" s="668"/>
      <c r="O41" s="668"/>
      <c r="P41" s="668"/>
      <c r="Q41" s="668"/>
      <c r="R41" s="668"/>
      <c r="S41" s="668"/>
      <c r="T41" s="668"/>
      <c r="U41" s="668"/>
      <c r="V41" s="668"/>
      <c r="W41" s="668"/>
      <c r="X41" s="668"/>
      <c r="Y41" s="48"/>
      <c r="Z41" s="24"/>
    </row>
    <row r="42" spans="1:26" ht="15" hidden="1">
      <c r="A42" s="24"/>
      <c r="B42" s="24"/>
      <c r="C42" s="26"/>
      <c r="D42" s="25"/>
      <c r="E42" s="668"/>
      <c r="F42" s="668"/>
      <c r="G42" s="668"/>
      <c r="H42" s="668"/>
      <c r="I42" s="668"/>
      <c r="J42" s="668"/>
      <c r="K42" s="668"/>
      <c r="L42" s="668"/>
      <c r="M42" s="668"/>
      <c r="N42" s="668"/>
      <c r="O42" s="668"/>
      <c r="P42" s="668"/>
      <c r="Q42" s="668"/>
      <c r="R42" s="668"/>
      <c r="S42" s="668"/>
      <c r="T42" s="668"/>
      <c r="U42" s="668"/>
      <c r="V42" s="668"/>
      <c r="W42" s="668"/>
      <c r="X42" s="668"/>
      <c r="Y42" s="48"/>
      <c r="Z42" s="24"/>
    </row>
    <row r="43" spans="1:26" ht="15" hidden="1">
      <c r="A43" s="24"/>
      <c r="B43" s="24"/>
      <c r="C43" s="26"/>
      <c r="D43" s="25"/>
      <c r="E43" s="668"/>
      <c r="F43" s="668"/>
      <c r="G43" s="668"/>
      <c r="H43" s="668"/>
      <c r="I43" s="668"/>
      <c r="J43" s="668"/>
      <c r="K43" s="668"/>
      <c r="L43" s="668"/>
      <c r="M43" s="668"/>
      <c r="N43" s="668"/>
      <c r="O43" s="668"/>
      <c r="P43" s="668"/>
      <c r="Q43" s="668"/>
      <c r="R43" s="668"/>
      <c r="S43" s="668"/>
      <c r="T43" s="668"/>
      <c r="U43" s="668"/>
      <c r="V43" s="668"/>
      <c r="W43" s="668"/>
      <c r="X43" s="668"/>
      <c r="Y43" s="48"/>
      <c r="Z43" s="24"/>
    </row>
    <row r="44" spans="1:26" ht="33.75" hidden="1" customHeight="1">
      <c r="A44" s="24"/>
      <c r="B44" s="24"/>
      <c r="C44" s="26"/>
      <c r="D44" s="26"/>
      <c r="E44" s="668"/>
      <c r="F44" s="668"/>
      <c r="G44" s="668"/>
      <c r="H44" s="668"/>
      <c r="I44" s="668"/>
      <c r="J44" s="668"/>
      <c r="K44" s="668"/>
      <c r="L44" s="668"/>
      <c r="M44" s="668"/>
      <c r="N44" s="668"/>
      <c r="O44" s="668"/>
      <c r="P44" s="668"/>
      <c r="Q44" s="668"/>
      <c r="R44" s="668"/>
      <c r="S44" s="668"/>
      <c r="T44" s="668"/>
      <c r="U44" s="668"/>
      <c r="V44" s="668"/>
      <c r="W44" s="668"/>
      <c r="X44" s="668"/>
      <c r="Y44" s="48"/>
      <c r="Z44" s="24"/>
    </row>
    <row r="45" spans="1:26" ht="15" hidden="1">
      <c r="A45" s="24"/>
      <c r="B45" s="24"/>
      <c r="C45" s="26"/>
      <c r="D45" s="26"/>
      <c r="E45" s="668"/>
      <c r="F45" s="668"/>
      <c r="G45" s="668"/>
      <c r="H45" s="668"/>
      <c r="I45" s="668"/>
      <c r="J45" s="668"/>
      <c r="K45" s="668"/>
      <c r="L45" s="668"/>
      <c r="M45" s="668"/>
      <c r="N45" s="668"/>
      <c r="O45" s="668"/>
      <c r="P45" s="668"/>
      <c r="Q45" s="668"/>
      <c r="R45" s="668"/>
      <c r="S45" s="668"/>
      <c r="T45" s="668"/>
      <c r="U45" s="668"/>
      <c r="V45" s="668"/>
      <c r="W45" s="668"/>
      <c r="X45" s="668"/>
      <c r="Y45" s="48"/>
      <c r="Z45" s="24"/>
    </row>
    <row r="46" spans="1:26" ht="24" hidden="1" customHeight="1">
      <c r="A46" s="24"/>
      <c r="B46" s="24"/>
      <c r="C46" s="26"/>
      <c r="D46" s="25"/>
      <c r="E46" s="672" t="s">
        <v>182</v>
      </c>
      <c r="F46" s="672"/>
      <c r="G46" s="672"/>
      <c r="H46" s="672"/>
      <c r="I46" s="672"/>
      <c r="J46" s="672"/>
      <c r="K46" s="672"/>
      <c r="L46" s="672"/>
      <c r="M46" s="672"/>
      <c r="N46" s="672"/>
      <c r="O46" s="672"/>
      <c r="P46" s="672"/>
      <c r="Q46" s="672"/>
      <c r="R46" s="672"/>
      <c r="S46" s="672"/>
      <c r="T46" s="672"/>
      <c r="U46" s="672"/>
      <c r="V46" s="672"/>
      <c r="W46" s="672"/>
      <c r="X46" s="672"/>
      <c r="Y46" s="48"/>
      <c r="Z46" s="24"/>
    </row>
    <row r="47" spans="1:26" ht="37.5" hidden="1" customHeight="1">
      <c r="A47" s="24"/>
      <c r="B47" s="24"/>
      <c r="C47" s="26"/>
      <c r="D47" s="25"/>
      <c r="E47" s="672"/>
      <c r="F47" s="672"/>
      <c r="G47" s="672"/>
      <c r="H47" s="672"/>
      <c r="I47" s="672"/>
      <c r="J47" s="672"/>
      <c r="K47" s="672"/>
      <c r="L47" s="672"/>
      <c r="M47" s="672"/>
      <c r="N47" s="672"/>
      <c r="O47" s="672"/>
      <c r="P47" s="672"/>
      <c r="Q47" s="672"/>
      <c r="R47" s="672"/>
      <c r="S47" s="672"/>
      <c r="T47" s="672"/>
      <c r="U47" s="672"/>
      <c r="V47" s="672"/>
      <c r="W47" s="672"/>
      <c r="X47" s="672"/>
      <c r="Y47" s="48"/>
      <c r="Z47" s="24"/>
    </row>
    <row r="48" spans="1:26" ht="28.15" hidden="1" customHeight="1">
      <c r="A48" s="24"/>
      <c r="B48" s="24"/>
      <c r="C48" s="26"/>
      <c r="D48" s="25"/>
      <c r="E48" s="672"/>
      <c r="F48" s="672"/>
      <c r="G48" s="672"/>
      <c r="H48" s="672"/>
      <c r="I48" s="672"/>
      <c r="J48" s="672"/>
      <c r="K48" s="672"/>
      <c r="L48" s="672"/>
      <c r="M48" s="672"/>
      <c r="N48" s="672"/>
      <c r="O48" s="672"/>
      <c r="P48" s="672"/>
      <c r="Q48" s="672"/>
      <c r="R48" s="672"/>
      <c r="S48" s="672"/>
      <c r="T48" s="672"/>
      <c r="U48" s="672"/>
      <c r="V48" s="672"/>
      <c r="W48" s="672"/>
      <c r="X48" s="672"/>
      <c r="Y48" s="48"/>
      <c r="Z48" s="24"/>
    </row>
    <row r="49" spans="1:26" ht="51" hidden="1" customHeight="1">
      <c r="A49" s="24"/>
      <c r="B49" s="24"/>
      <c r="C49" s="26"/>
      <c r="D49" s="25"/>
      <c r="E49" s="672"/>
      <c r="F49" s="672"/>
      <c r="G49" s="672"/>
      <c r="H49" s="672"/>
      <c r="I49" s="672"/>
      <c r="J49" s="672"/>
      <c r="K49" s="672"/>
      <c r="L49" s="672"/>
      <c r="M49" s="672"/>
      <c r="N49" s="672"/>
      <c r="O49" s="672"/>
      <c r="P49" s="672"/>
      <c r="Q49" s="672"/>
      <c r="R49" s="672"/>
      <c r="S49" s="672"/>
      <c r="T49" s="672"/>
      <c r="U49" s="672"/>
      <c r="V49" s="672"/>
      <c r="W49" s="672"/>
      <c r="X49" s="672"/>
      <c r="Y49" s="48"/>
      <c r="Z49" s="24"/>
    </row>
    <row r="50" spans="1:26" ht="15" hidden="1">
      <c r="A50" s="24"/>
      <c r="B50" s="24"/>
      <c r="C50" s="26"/>
      <c r="D50" s="25"/>
      <c r="E50" s="672"/>
      <c r="F50" s="672"/>
      <c r="G50" s="672"/>
      <c r="H50" s="672"/>
      <c r="I50" s="672"/>
      <c r="J50" s="672"/>
      <c r="K50" s="672"/>
      <c r="L50" s="672"/>
      <c r="M50" s="672"/>
      <c r="N50" s="672"/>
      <c r="O50" s="672"/>
      <c r="P50" s="672"/>
      <c r="Q50" s="672"/>
      <c r="R50" s="672"/>
      <c r="S50" s="672"/>
      <c r="T50" s="672"/>
      <c r="U50" s="672"/>
      <c r="V50" s="672"/>
      <c r="W50" s="672"/>
      <c r="X50" s="672"/>
      <c r="Y50" s="48"/>
      <c r="Z50" s="24"/>
    </row>
    <row r="51" spans="1:26" ht="15" hidden="1">
      <c r="A51" s="24"/>
      <c r="B51" s="24"/>
      <c r="C51" s="26"/>
      <c r="D51" s="25"/>
      <c r="E51" s="672"/>
      <c r="F51" s="672"/>
      <c r="G51" s="672"/>
      <c r="H51" s="672"/>
      <c r="I51" s="672"/>
      <c r="J51" s="672"/>
      <c r="K51" s="672"/>
      <c r="L51" s="672"/>
      <c r="M51" s="672"/>
      <c r="N51" s="672"/>
      <c r="O51" s="672"/>
      <c r="P51" s="672"/>
      <c r="Q51" s="672"/>
      <c r="R51" s="672"/>
      <c r="S51" s="672"/>
      <c r="T51" s="672"/>
      <c r="U51" s="672"/>
      <c r="V51" s="672"/>
      <c r="W51" s="672"/>
      <c r="X51" s="672"/>
      <c r="Y51" s="48"/>
      <c r="Z51" s="24"/>
    </row>
    <row r="52" spans="1:26" ht="15" hidden="1">
      <c r="A52" s="24"/>
      <c r="B52" s="24"/>
      <c r="C52" s="26"/>
      <c r="D52" s="25"/>
      <c r="E52" s="672"/>
      <c r="F52" s="672"/>
      <c r="G52" s="672"/>
      <c r="H52" s="672"/>
      <c r="I52" s="672"/>
      <c r="J52" s="672"/>
      <c r="K52" s="672"/>
      <c r="L52" s="672"/>
      <c r="M52" s="672"/>
      <c r="N52" s="672"/>
      <c r="O52" s="672"/>
      <c r="P52" s="672"/>
      <c r="Q52" s="672"/>
      <c r="R52" s="672"/>
      <c r="S52" s="672"/>
      <c r="T52" s="672"/>
      <c r="U52" s="672"/>
      <c r="V52" s="672"/>
      <c r="W52" s="672"/>
      <c r="X52" s="672"/>
      <c r="Y52" s="48"/>
      <c r="Z52" s="24"/>
    </row>
    <row r="53" spans="1:26" ht="15" hidden="1">
      <c r="A53" s="24"/>
      <c r="B53" s="24"/>
      <c r="C53" s="26"/>
      <c r="D53" s="25"/>
      <c r="E53" s="672"/>
      <c r="F53" s="672"/>
      <c r="G53" s="672"/>
      <c r="H53" s="672"/>
      <c r="I53" s="672"/>
      <c r="J53" s="672"/>
      <c r="K53" s="672"/>
      <c r="L53" s="672"/>
      <c r="M53" s="672"/>
      <c r="N53" s="672"/>
      <c r="O53" s="672"/>
      <c r="P53" s="672"/>
      <c r="Q53" s="672"/>
      <c r="R53" s="672"/>
      <c r="S53" s="672"/>
      <c r="T53" s="672"/>
      <c r="U53" s="672"/>
      <c r="V53" s="672"/>
      <c r="W53" s="672"/>
      <c r="X53" s="672"/>
      <c r="Y53" s="48"/>
      <c r="Z53" s="24"/>
    </row>
    <row r="54" spans="1:26" ht="15" hidden="1">
      <c r="A54" s="24"/>
      <c r="B54" s="24"/>
      <c r="C54" s="26"/>
      <c r="D54" s="25"/>
      <c r="E54" s="672"/>
      <c r="F54" s="672"/>
      <c r="G54" s="672"/>
      <c r="H54" s="672"/>
      <c r="I54" s="672"/>
      <c r="J54" s="672"/>
      <c r="K54" s="672"/>
      <c r="L54" s="672"/>
      <c r="M54" s="672"/>
      <c r="N54" s="672"/>
      <c r="O54" s="672"/>
      <c r="P54" s="672"/>
      <c r="Q54" s="672"/>
      <c r="R54" s="672"/>
      <c r="S54" s="672"/>
      <c r="T54" s="672"/>
      <c r="U54" s="672"/>
      <c r="V54" s="672"/>
      <c r="W54" s="672"/>
      <c r="X54" s="672"/>
      <c r="Y54" s="48"/>
      <c r="Z54" s="24"/>
    </row>
    <row r="55" spans="1:26" ht="15" hidden="1">
      <c r="A55" s="24"/>
      <c r="B55" s="24"/>
      <c r="C55" s="26"/>
      <c r="D55" s="25"/>
      <c r="E55" s="672"/>
      <c r="F55" s="672"/>
      <c r="G55" s="672"/>
      <c r="H55" s="672"/>
      <c r="I55" s="672"/>
      <c r="J55" s="672"/>
      <c r="K55" s="672"/>
      <c r="L55" s="672"/>
      <c r="M55" s="672"/>
      <c r="N55" s="672"/>
      <c r="O55" s="672"/>
      <c r="P55" s="672"/>
      <c r="Q55" s="672"/>
      <c r="R55" s="672"/>
      <c r="S55" s="672"/>
      <c r="T55" s="672"/>
      <c r="U55" s="672"/>
      <c r="V55" s="672"/>
      <c r="W55" s="672"/>
      <c r="X55" s="672"/>
      <c r="Y55" s="48"/>
      <c r="Z55" s="24"/>
    </row>
    <row r="56" spans="1:26" ht="25.5" hidden="1" customHeight="1">
      <c r="A56" s="24"/>
      <c r="B56" s="24"/>
      <c r="C56" s="26"/>
      <c r="D56" s="26"/>
      <c r="E56" s="672"/>
      <c r="F56" s="672"/>
      <c r="G56" s="672"/>
      <c r="H56" s="672"/>
      <c r="I56" s="672"/>
      <c r="J56" s="672"/>
      <c r="K56" s="672"/>
      <c r="L56" s="672"/>
      <c r="M56" s="672"/>
      <c r="N56" s="672"/>
      <c r="O56" s="672"/>
      <c r="P56" s="672"/>
      <c r="Q56" s="672"/>
      <c r="R56" s="672"/>
      <c r="S56" s="672"/>
      <c r="T56" s="672"/>
      <c r="U56" s="672"/>
      <c r="V56" s="672"/>
      <c r="W56" s="672"/>
      <c r="X56" s="672"/>
      <c r="Y56" s="48"/>
      <c r="Z56" s="24"/>
    </row>
    <row r="57" spans="1:26" ht="15" hidden="1">
      <c r="A57" s="24"/>
      <c r="B57" s="24"/>
      <c r="C57" s="26"/>
      <c r="D57" s="26"/>
      <c r="E57" s="672"/>
      <c r="F57" s="672"/>
      <c r="G57" s="672"/>
      <c r="H57" s="672"/>
      <c r="I57" s="672"/>
      <c r="J57" s="672"/>
      <c r="K57" s="672"/>
      <c r="L57" s="672"/>
      <c r="M57" s="672"/>
      <c r="N57" s="672"/>
      <c r="O57" s="672"/>
      <c r="P57" s="672"/>
      <c r="Q57" s="672"/>
      <c r="R57" s="672"/>
      <c r="S57" s="672"/>
      <c r="T57" s="672"/>
      <c r="U57" s="672"/>
      <c r="V57" s="672"/>
      <c r="W57" s="672"/>
      <c r="X57" s="672"/>
      <c r="Y57" s="48"/>
      <c r="Z57" s="24"/>
    </row>
    <row r="58" spans="1:26" ht="15" hidden="1" customHeight="1">
      <c r="A58" s="24"/>
      <c r="B58" s="24"/>
      <c r="C58" s="26"/>
      <c r="D58" s="25"/>
      <c r="E58" s="670"/>
      <c r="F58" s="670"/>
      <c r="G58" s="670"/>
      <c r="H58" s="671"/>
      <c r="I58" s="671"/>
      <c r="J58" s="671"/>
      <c r="K58" s="671"/>
      <c r="L58" s="671"/>
      <c r="M58" s="671"/>
      <c r="N58" s="671"/>
      <c r="O58" s="671"/>
      <c r="P58" s="671"/>
      <c r="Q58" s="671"/>
      <c r="R58" s="671"/>
      <c r="S58" s="671"/>
      <c r="T58" s="671"/>
      <c r="U58" s="671"/>
      <c r="V58" s="671"/>
      <c r="W58" s="671"/>
      <c r="X58" s="671"/>
      <c r="Y58" s="48"/>
      <c r="Z58" s="24"/>
    </row>
    <row r="59" spans="1:26" ht="15" hidden="1" customHeight="1">
      <c r="A59" s="24"/>
      <c r="B59" s="24"/>
      <c r="C59" s="26"/>
      <c r="D59" s="25"/>
      <c r="E59" s="674" t="s">
        <v>194</v>
      </c>
      <c r="F59" s="674"/>
      <c r="G59" s="674"/>
      <c r="H59" s="674"/>
      <c r="I59" s="674"/>
      <c r="J59" s="674"/>
      <c r="K59" s="674"/>
      <c r="L59" s="674"/>
      <c r="M59" s="674"/>
      <c r="N59" s="674"/>
      <c r="O59" s="674"/>
      <c r="P59" s="674"/>
      <c r="Q59" s="674"/>
      <c r="R59" s="674"/>
      <c r="S59" s="674"/>
      <c r="T59" s="674"/>
      <c r="U59" s="674"/>
      <c r="V59" s="674"/>
      <c r="W59" s="674"/>
      <c r="X59" s="674"/>
      <c r="Y59" s="48"/>
      <c r="Z59" s="24"/>
    </row>
    <row r="60" spans="1:26" ht="15" hidden="1" customHeight="1">
      <c r="A60" s="24"/>
      <c r="B60" s="24"/>
      <c r="C60" s="26"/>
      <c r="D60" s="25"/>
      <c r="E60" s="679"/>
      <c r="F60" s="679"/>
      <c r="G60" s="679"/>
      <c r="H60" s="671"/>
      <c r="I60" s="671"/>
      <c r="J60" s="671"/>
      <c r="K60" s="671"/>
      <c r="L60" s="671"/>
      <c r="M60" s="671"/>
      <c r="N60" s="671"/>
      <c r="O60" s="671"/>
      <c r="P60" s="671"/>
      <c r="Q60" s="671"/>
      <c r="R60" s="671"/>
      <c r="S60" s="671"/>
      <c r="T60" s="671"/>
      <c r="U60" s="671"/>
      <c r="V60" s="671"/>
      <c r="W60" s="671"/>
      <c r="X60" s="671"/>
      <c r="Y60" s="48"/>
      <c r="Z60" s="24"/>
    </row>
    <row r="61" spans="1:26" ht="15" hidden="1">
      <c r="A61" s="24"/>
      <c r="B61" s="24"/>
      <c r="C61" s="26"/>
      <c r="D61" s="25"/>
      <c r="E61" s="33"/>
      <c r="F61" s="32"/>
      <c r="G61" s="34"/>
      <c r="H61" s="670"/>
      <c r="I61" s="670"/>
      <c r="J61" s="670"/>
      <c r="K61" s="670"/>
      <c r="L61" s="670"/>
      <c r="M61" s="670"/>
      <c r="N61" s="670"/>
      <c r="O61" s="670"/>
      <c r="P61" s="670"/>
      <c r="Q61" s="670"/>
      <c r="R61" s="670"/>
      <c r="S61" s="670"/>
      <c r="T61" s="670"/>
      <c r="U61" s="670"/>
      <c r="V61" s="670"/>
      <c r="W61" s="670"/>
      <c r="X61" s="670"/>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57" t="s">
        <v>1198</v>
      </c>
      <c r="F70" s="657"/>
      <c r="G70" s="657"/>
      <c r="H70" s="657"/>
      <c r="I70" s="657"/>
      <c r="J70" s="657"/>
      <c r="K70" s="657"/>
      <c r="L70" s="657"/>
      <c r="M70" s="657"/>
      <c r="N70" s="657"/>
      <c r="O70" s="657"/>
      <c r="P70" s="657"/>
      <c r="Q70" s="657"/>
      <c r="R70" s="657"/>
      <c r="S70" s="657"/>
      <c r="T70" s="657"/>
      <c r="U70" s="657"/>
      <c r="V70" s="657"/>
      <c r="W70" s="657"/>
      <c r="X70" s="657"/>
      <c r="Y70" s="657"/>
      <c r="Z70" s="24"/>
    </row>
    <row r="71" spans="1:26" ht="29.25" hidden="1" customHeight="1">
      <c r="A71" s="24"/>
      <c r="B71" s="24"/>
      <c r="C71" s="26"/>
      <c r="D71" s="25"/>
      <c r="E71" s="657"/>
      <c r="F71" s="657"/>
      <c r="G71" s="657"/>
      <c r="H71" s="657"/>
      <c r="I71" s="657"/>
      <c r="J71" s="657"/>
      <c r="K71" s="657"/>
      <c r="L71" s="657"/>
      <c r="M71" s="657"/>
      <c r="N71" s="657"/>
      <c r="O71" s="657"/>
      <c r="P71" s="657"/>
      <c r="Q71" s="657"/>
      <c r="R71" s="657"/>
      <c r="S71" s="657"/>
      <c r="T71" s="657"/>
      <c r="U71" s="657"/>
      <c r="V71" s="657"/>
      <c r="W71" s="657"/>
      <c r="X71" s="657"/>
      <c r="Y71" s="657"/>
      <c r="Z71" s="24"/>
    </row>
    <row r="72" spans="1:26" ht="27" hidden="1" customHeight="1">
      <c r="A72" s="24"/>
      <c r="B72" s="24"/>
      <c r="C72" s="26"/>
      <c r="D72" s="25"/>
      <c r="E72" s="657"/>
      <c r="F72" s="657"/>
      <c r="G72" s="657"/>
      <c r="H72" s="657"/>
      <c r="I72" s="657"/>
      <c r="J72" s="657"/>
      <c r="K72" s="657"/>
      <c r="L72" s="657"/>
      <c r="M72" s="657"/>
      <c r="N72" s="657"/>
      <c r="O72" s="657"/>
      <c r="P72" s="657"/>
      <c r="Q72" s="657"/>
      <c r="R72" s="657"/>
      <c r="S72" s="657"/>
      <c r="T72" s="657"/>
      <c r="U72" s="657"/>
      <c r="V72" s="657"/>
      <c r="W72" s="657"/>
      <c r="X72" s="657"/>
      <c r="Y72" s="657"/>
      <c r="Z72" s="24"/>
    </row>
    <row r="73" spans="1:26" ht="36" hidden="1" customHeight="1">
      <c r="A73" s="24"/>
      <c r="B73" s="24"/>
      <c r="C73" s="26"/>
      <c r="D73" s="25"/>
      <c r="E73" s="657"/>
      <c r="F73" s="657"/>
      <c r="G73" s="657"/>
      <c r="H73" s="657"/>
      <c r="I73" s="657"/>
      <c r="J73" s="657"/>
      <c r="K73" s="657"/>
      <c r="L73" s="657"/>
      <c r="M73" s="657"/>
      <c r="N73" s="657"/>
      <c r="O73" s="657"/>
      <c r="P73" s="657"/>
      <c r="Q73" s="657"/>
      <c r="R73" s="657"/>
      <c r="S73" s="657"/>
      <c r="T73" s="657"/>
      <c r="U73" s="657"/>
      <c r="V73" s="657"/>
      <c r="W73" s="657"/>
      <c r="X73" s="657"/>
      <c r="Y73" s="657"/>
      <c r="Z73" s="24"/>
    </row>
    <row r="74" spans="1:26" ht="15" hidden="1" customHeight="1">
      <c r="A74" s="24"/>
      <c r="B74" s="24"/>
      <c r="C74" s="26"/>
      <c r="D74" s="25"/>
      <c r="E74" s="657"/>
      <c r="F74" s="657"/>
      <c r="G74" s="657"/>
      <c r="H74" s="657"/>
      <c r="I74" s="657"/>
      <c r="J74" s="657"/>
      <c r="K74" s="657"/>
      <c r="L74" s="657"/>
      <c r="M74" s="657"/>
      <c r="N74" s="657"/>
      <c r="O74" s="657"/>
      <c r="P74" s="657"/>
      <c r="Q74" s="657"/>
      <c r="R74" s="657"/>
      <c r="S74" s="657"/>
      <c r="T74" s="657"/>
      <c r="U74" s="657"/>
      <c r="V74" s="657"/>
      <c r="W74" s="657"/>
      <c r="X74" s="657"/>
      <c r="Y74" s="657"/>
      <c r="Z74" s="24"/>
    </row>
    <row r="75" spans="1:26" ht="131.25" hidden="1" customHeight="1">
      <c r="A75" s="24"/>
      <c r="B75" s="24"/>
      <c r="C75" s="26"/>
      <c r="D75" s="25"/>
      <c r="E75" s="657"/>
      <c r="F75" s="657"/>
      <c r="G75" s="657"/>
      <c r="H75" s="657"/>
      <c r="I75" s="657"/>
      <c r="J75" s="657"/>
      <c r="K75" s="657"/>
      <c r="L75" s="657"/>
      <c r="M75" s="657"/>
      <c r="N75" s="657"/>
      <c r="O75" s="657"/>
      <c r="P75" s="657"/>
      <c r="Q75" s="657"/>
      <c r="R75" s="657"/>
      <c r="S75" s="657"/>
      <c r="T75" s="657"/>
      <c r="U75" s="657"/>
      <c r="V75" s="657"/>
      <c r="W75" s="657"/>
      <c r="X75" s="657"/>
      <c r="Y75" s="657"/>
      <c r="Z75" s="24"/>
    </row>
    <row r="76" spans="1:26" ht="15" hidden="1" customHeight="1">
      <c r="A76" s="24"/>
      <c r="B76" s="24"/>
      <c r="C76" s="26"/>
      <c r="D76" s="25"/>
      <c r="E76" s="670"/>
      <c r="F76" s="670"/>
      <c r="G76" s="670"/>
      <c r="H76" s="680"/>
      <c r="I76" s="680"/>
      <c r="J76" s="680"/>
      <c r="K76" s="680"/>
      <c r="L76" s="680"/>
      <c r="M76" s="680"/>
      <c r="N76" s="680"/>
      <c r="O76" s="680"/>
      <c r="P76" s="680"/>
      <c r="Q76" s="680"/>
      <c r="R76" s="680"/>
      <c r="S76" s="680"/>
      <c r="T76" s="680"/>
      <c r="U76" s="680"/>
      <c r="V76" s="680"/>
      <c r="W76" s="680"/>
      <c r="X76" s="680"/>
      <c r="Y76" s="48"/>
      <c r="Z76" s="24"/>
    </row>
    <row r="77" spans="1:26" ht="15" hidden="1" customHeight="1">
      <c r="A77" s="24"/>
      <c r="B77" s="24"/>
      <c r="C77" s="26"/>
      <c r="D77" s="25"/>
      <c r="E77" s="677"/>
      <c r="F77" s="677"/>
      <c r="G77" s="677"/>
      <c r="H77" s="677"/>
      <c r="I77" s="677"/>
      <c r="J77" s="677"/>
      <c r="K77" s="677"/>
      <c r="L77" s="677"/>
      <c r="M77" s="677"/>
      <c r="N77" s="677"/>
      <c r="O77" s="677"/>
      <c r="P77" s="677"/>
      <c r="Q77" s="677"/>
      <c r="R77" s="677"/>
      <c r="S77" s="677"/>
      <c r="T77" s="677"/>
      <c r="U77" s="677"/>
      <c r="V77" s="677"/>
      <c r="W77" s="47"/>
      <c r="X77" s="354"/>
      <c r="Y77" s="48"/>
      <c r="Z77" s="24"/>
    </row>
    <row r="78" spans="1:26" ht="15" hidden="1" customHeight="1">
      <c r="A78" s="24"/>
      <c r="B78" s="24"/>
      <c r="C78" s="26"/>
      <c r="D78" s="25"/>
      <c r="E78" s="678"/>
      <c r="F78" s="678"/>
      <c r="G78" s="678"/>
      <c r="H78" s="678"/>
      <c r="I78" s="678"/>
      <c r="J78" s="678"/>
      <c r="K78" s="678"/>
      <c r="L78" s="673"/>
      <c r="M78" s="673"/>
      <c r="N78" s="673"/>
      <c r="O78" s="673"/>
      <c r="P78" s="673"/>
      <c r="Q78" s="673"/>
      <c r="R78" s="673"/>
      <c r="S78" s="673"/>
      <c r="T78" s="673"/>
      <c r="U78" s="673"/>
      <c r="V78" s="673"/>
      <c r="W78" s="673"/>
      <c r="X78" s="44"/>
      <c r="Y78" s="48"/>
      <c r="Z78" s="24"/>
    </row>
    <row r="79" spans="1:26" ht="15" hidden="1" customHeight="1">
      <c r="A79" s="24"/>
      <c r="B79" s="24"/>
      <c r="C79" s="26"/>
      <c r="D79" s="25"/>
      <c r="E79" s="678"/>
      <c r="F79" s="678"/>
      <c r="G79" s="678"/>
      <c r="H79" s="678"/>
      <c r="I79" s="678"/>
      <c r="J79" s="678"/>
      <c r="K79" s="678"/>
      <c r="L79" s="673"/>
      <c r="M79" s="673"/>
      <c r="N79" s="673"/>
      <c r="O79" s="673"/>
      <c r="P79" s="673"/>
      <c r="Q79" s="673"/>
      <c r="R79" s="673"/>
      <c r="S79" s="673"/>
      <c r="T79" s="673"/>
      <c r="U79" s="673"/>
      <c r="V79" s="673"/>
      <c r="W79" s="673"/>
      <c r="X79" s="45"/>
      <c r="Y79" s="48"/>
      <c r="Z79" s="24"/>
    </row>
    <row r="80" spans="1:26" ht="15" hidden="1" customHeight="1">
      <c r="A80" s="24"/>
      <c r="B80" s="24"/>
      <c r="C80" s="26"/>
      <c r="D80" s="25"/>
      <c r="X80" s="45"/>
      <c r="Y80" s="48"/>
      <c r="Z80" s="24"/>
    </row>
    <row r="81" spans="1:27" ht="15" hidden="1" customHeight="1">
      <c r="A81" s="24"/>
      <c r="B81" s="24"/>
      <c r="C81" s="26"/>
      <c r="D81" s="25"/>
      <c r="E81" s="673"/>
      <c r="F81" s="673"/>
      <c r="G81" s="673"/>
      <c r="H81" s="673"/>
      <c r="I81" s="673"/>
      <c r="J81" s="673"/>
      <c r="K81" s="673"/>
      <c r="L81" s="673"/>
      <c r="M81" s="673"/>
      <c r="N81" s="673"/>
      <c r="O81" s="673"/>
      <c r="P81" s="673"/>
      <c r="Q81" s="673"/>
      <c r="R81" s="673"/>
      <c r="S81" s="673"/>
      <c r="T81" s="673"/>
      <c r="U81" s="673"/>
      <c r="V81" s="673"/>
      <c r="W81" s="673"/>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76" t="s">
        <v>183</v>
      </c>
      <c r="F93" s="676"/>
      <c r="G93" s="676"/>
      <c r="H93" s="676"/>
      <c r="I93" s="676"/>
      <c r="J93" s="676"/>
      <c r="K93" s="676"/>
      <c r="L93" s="676"/>
      <c r="M93" s="676"/>
      <c r="N93" s="676"/>
      <c r="O93" s="676"/>
      <c r="P93" s="676"/>
      <c r="Q93" s="676"/>
      <c r="R93" s="676"/>
      <c r="S93" s="676"/>
      <c r="T93" s="676"/>
      <c r="U93" s="676"/>
      <c r="V93" s="676"/>
      <c r="W93" s="676"/>
      <c r="X93" s="676"/>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75" t="s">
        <v>184</v>
      </c>
      <c r="G95" s="675"/>
      <c r="H95" s="675"/>
      <c r="I95" s="675"/>
      <c r="J95" s="675"/>
      <c r="K95" s="675"/>
      <c r="L95" s="675"/>
      <c r="M95" s="675"/>
      <c r="N95" s="675"/>
      <c r="O95" s="675"/>
      <c r="P95" s="675"/>
      <c r="Q95" s="675"/>
      <c r="R95" s="675"/>
      <c r="S95" s="675"/>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75" t="s">
        <v>186</v>
      </c>
      <c r="G97" s="675"/>
      <c r="H97" s="675"/>
      <c r="I97" s="675"/>
      <c r="J97" s="675"/>
      <c r="K97" s="675"/>
      <c r="L97" s="675"/>
      <c r="M97" s="675"/>
      <c r="N97" s="675"/>
      <c r="O97" s="675"/>
      <c r="P97" s="675"/>
      <c r="Q97" s="675"/>
      <c r="R97" s="675"/>
      <c r="S97" s="675"/>
      <c r="T97" s="675"/>
      <c r="U97" s="675"/>
      <c r="V97" s="675"/>
      <c r="W97" s="675"/>
      <c r="X97" s="675"/>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5" width="13.28515625" style="102" customWidth="1"/>
    <col min="26" max="30" width="13.28515625" style="102" hidden="1" customWidth="1"/>
    <col min="31" max="35" width="13.28515625" style="102" customWidth="1"/>
    <col min="36" max="40" width="13.28515625" style="102" hidden="1" customWidth="1"/>
    <col min="41" max="41" width="21.28515625" style="102" customWidth="1"/>
    <col min="42" max="16384" width="8.85546875" style="102"/>
  </cols>
  <sheetData>
    <row r="1" spans="1:41" hidden="1">
      <c r="A1" s="1083"/>
      <c r="B1" s="1083"/>
      <c r="C1" s="1083"/>
      <c r="D1" s="1083"/>
      <c r="E1" s="1083"/>
      <c r="F1" s="1083"/>
      <c r="G1" s="1083"/>
      <c r="H1" s="1083"/>
      <c r="I1" s="1083"/>
      <c r="J1" s="1083"/>
      <c r="K1" s="1083"/>
      <c r="L1" s="1083"/>
      <c r="M1" s="1083"/>
      <c r="N1" s="1083"/>
      <c r="O1" s="1083"/>
      <c r="P1" s="1083"/>
      <c r="Q1" s="1083"/>
      <c r="R1" s="1083"/>
      <c r="S1" s="1083"/>
      <c r="T1" s="1083"/>
      <c r="U1" s="891">
        <v>2024</v>
      </c>
      <c r="V1" s="891">
        <v>2025</v>
      </c>
      <c r="W1" s="891">
        <v>2026</v>
      </c>
      <c r="X1" s="891">
        <v>2027</v>
      </c>
      <c r="Y1" s="891">
        <v>2028</v>
      </c>
      <c r="Z1" s="891">
        <v>2029</v>
      </c>
      <c r="AA1" s="891">
        <v>2030</v>
      </c>
      <c r="AB1" s="891">
        <v>2031</v>
      </c>
      <c r="AC1" s="891">
        <v>2032</v>
      </c>
      <c r="AD1" s="891">
        <v>2033</v>
      </c>
      <c r="AE1" s="891">
        <v>2024</v>
      </c>
      <c r="AF1" s="891">
        <v>2025</v>
      </c>
      <c r="AG1" s="891">
        <v>2026</v>
      </c>
      <c r="AH1" s="891">
        <v>2027</v>
      </c>
      <c r="AI1" s="891">
        <v>2028</v>
      </c>
      <c r="AJ1" s="891">
        <v>2029</v>
      </c>
      <c r="AK1" s="891">
        <v>2030</v>
      </c>
      <c r="AL1" s="891">
        <v>2031</v>
      </c>
      <c r="AM1" s="891">
        <v>2032</v>
      </c>
      <c r="AN1" s="891">
        <v>2033</v>
      </c>
      <c r="AO1" s="1083"/>
    </row>
    <row r="2" spans="1:41" hidden="1">
      <c r="A2" s="1083"/>
      <c r="B2" s="1083"/>
      <c r="C2" s="1083"/>
      <c r="D2" s="1083"/>
      <c r="E2" s="1083"/>
      <c r="F2" s="1083"/>
      <c r="G2" s="1083"/>
      <c r="H2" s="1083"/>
      <c r="I2" s="1083"/>
      <c r="J2" s="1083"/>
      <c r="K2" s="1083"/>
      <c r="L2" s="1083"/>
      <c r="M2" s="1083"/>
      <c r="N2" s="1083"/>
      <c r="O2" s="1083"/>
      <c r="P2" s="1083"/>
      <c r="Q2" s="1083"/>
      <c r="R2" s="1083"/>
      <c r="S2" s="1083"/>
      <c r="T2" s="1083"/>
      <c r="U2" s="891"/>
      <c r="V2" s="891"/>
      <c r="W2" s="891"/>
      <c r="X2" s="891"/>
      <c r="Y2" s="891"/>
      <c r="Z2" s="891"/>
      <c r="AA2" s="891"/>
      <c r="AB2" s="891"/>
      <c r="AC2" s="891"/>
      <c r="AD2" s="891"/>
      <c r="AE2" s="891"/>
      <c r="AF2" s="891"/>
      <c r="AG2" s="891"/>
      <c r="AH2" s="891"/>
      <c r="AI2" s="891"/>
      <c r="AJ2" s="891"/>
      <c r="AK2" s="891"/>
      <c r="AL2" s="891"/>
      <c r="AM2" s="891"/>
      <c r="AN2" s="891"/>
      <c r="AO2" s="1083"/>
    </row>
    <row r="3" spans="1:41" hidden="1">
      <c r="A3" s="1083"/>
      <c r="B3" s="1083"/>
      <c r="C3" s="1083"/>
      <c r="D3" s="1083"/>
      <c r="E3" s="1083"/>
      <c r="F3" s="1083"/>
      <c r="G3" s="1083"/>
      <c r="H3" s="1083"/>
      <c r="I3" s="1083"/>
      <c r="J3" s="1083"/>
      <c r="K3" s="1083"/>
      <c r="L3" s="1083"/>
      <c r="M3" s="1083"/>
      <c r="N3" s="1083"/>
      <c r="O3" s="1083"/>
      <c r="P3" s="1083"/>
      <c r="Q3" s="1083"/>
      <c r="R3" s="1083"/>
      <c r="S3" s="1083"/>
      <c r="T3" s="1083"/>
      <c r="U3" s="891"/>
      <c r="V3" s="891"/>
      <c r="W3" s="891"/>
      <c r="X3" s="891"/>
      <c r="Y3" s="891"/>
      <c r="Z3" s="891"/>
      <c r="AA3" s="891"/>
      <c r="AB3" s="891"/>
      <c r="AC3" s="891"/>
      <c r="AD3" s="891"/>
      <c r="AE3" s="891"/>
      <c r="AF3" s="891"/>
      <c r="AG3" s="891"/>
      <c r="AH3" s="891"/>
      <c r="AI3" s="891"/>
      <c r="AJ3" s="891"/>
      <c r="AK3" s="891"/>
      <c r="AL3" s="891"/>
      <c r="AM3" s="891"/>
      <c r="AN3" s="891"/>
      <c r="AO3" s="1083"/>
    </row>
    <row r="4" spans="1:41" hidden="1">
      <c r="A4" s="1083"/>
      <c r="B4" s="1083"/>
      <c r="C4" s="1083"/>
      <c r="D4" s="1083"/>
      <c r="E4" s="1083"/>
      <c r="F4" s="1083"/>
      <c r="G4" s="1083"/>
      <c r="H4" s="1083"/>
      <c r="I4" s="1083"/>
      <c r="J4" s="1083"/>
      <c r="K4" s="1083"/>
      <c r="L4" s="1083"/>
      <c r="M4" s="1083"/>
      <c r="N4" s="1083"/>
      <c r="O4" s="1083"/>
      <c r="P4" s="1083"/>
      <c r="Q4" s="1083"/>
      <c r="R4" s="1083"/>
      <c r="S4" s="1083"/>
      <c r="T4" s="1083"/>
      <c r="U4" s="891"/>
      <c r="V4" s="891"/>
      <c r="W4" s="891"/>
      <c r="X4" s="891"/>
      <c r="Y4" s="891"/>
      <c r="Z4" s="891"/>
      <c r="AA4" s="891"/>
      <c r="AB4" s="891"/>
      <c r="AC4" s="891"/>
      <c r="AD4" s="891"/>
      <c r="AE4" s="891"/>
      <c r="AF4" s="891"/>
      <c r="AG4" s="891"/>
      <c r="AH4" s="891"/>
      <c r="AI4" s="891"/>
      <c r="AJ4" s="891"/>
      <c r="AK4" s="891"/>
      <c r="AL4" s="891"/>
      <c r="AM4" s="891"/>
      <c r="AN4" s="891"/>
      <c r="AO4" s="1083"/>
    </row>
    <row r="5" spans="1:41" hidden="1">
      <c r="A5" s="1083"/>
      <c r="B5" s="1083"/>
      <c r="C5" s="1083"/>
      <c r="D5" s="1083"/>
      <c r="E5" s="1083"/>
      <c r="F5" s="1083"/>
      <c r="G5" s="1083"/>
      <c r="H5" s="1083"/>
      <c r="I5" s="1083"/>
      <c r="J5" s="1083"/>
      <c r="K5" s="1083"/>
      <c r="L5" s="1083"/>
      <c r="M5" s="1083"/>
      <c r="N5" s="1083"/>
      <c r="O5" s="1083"/>
      <c r="P5" s="1083"/>
      <c r="Q5" s="1083"/>
      <c r="R5" s="1083"/>
      <c r="S5" s="1083"/>
      <c r="T5" s="1083"/>
      <c r="U5" s="891"/>
      <c r="V5" s="891"/>
      <c r="W5" s="891"/>
      <c r="X5" s="891"/>
      <c r="Y5" s="891"/>
      <c r="Z5" s="891"/>
      <c r="AA5" s="891"/>
      <c r="AB5" s="891"/>
      <c r="AC5" s="891"/>
      <c r="AD5" s="891"/>
      <c r="AE5" s="891"/>
      <c r="AF5" s="891"/>
      <c r="AG5" s="891"/>
      <c r="AH5" s="891"/>
      <c r="AI5" s="891"/>
      <c r="AJ5" s="891"/>
      <c r="AK5" s="891"/>
      <c r="AL5" s="891"/>
      <c r="AM5" s="891"/>
      <c r="AN5" s="891"/>
      <c r="AO5" s="1083"/>
    </row>
    <row r="6" spans="1:41" hidden="1">
      <c r="A6" s="1083"/>
      <c r="B6" s="1083"/>
      <c r="C6" s="1083"/>
      <c r="D6" s="1083"/>
      <c r="E6" s="1083"/>
      <c r="F6" s="1083"/>
      <c r="G6" s="1083"/>
      <c r="H6" s="1083"/>
      <c r="I6" s="1083"/>
      <c r="J6" s="1083"/>
      <c r="K6" s="1083"/>
      <c r="L6" s="1083"/>
      <c r="M6" s="1083"/>
      <c r="N6" s="1083"/>
      <c r="O6" s="1083"/>
      <c r="P6" s="1083"/>
      <c r="Q6" s="1083"/>
      <c r="R6" s="1083"/>
      <c r="S6" s="1083"/>
      <c r="T6" s="1083"/>
      <c r="U6" s="891"/>
      <c r="V6" s="891"/>
      <c r="W6" s="891"/>
      <c r="X6" s="891"/>
      <c r="Y6" s="891"/>
      <c r="Z6" s="891"/>
      <c r="AA6" s="891"/>
      <c r="AB6" s="891"/>
      <c r="AC6" s="891"/>
      <c r="AD6" s="891"/>
      <c r="AE6" s="891"/>
      <c r="AF6" s="891"/>
      <c r="AG6" s="891"/>
      <c r="AH6" s="891"/>
      <c r="AI6" s="891"/>
      <c r="AJ6" s="891"/>
      <c r="AK6" s="891"/>
      <c r="AL6" s="891"/>
      <c r="AM6" s="891"/>
      <c r="AN6" s="891"/>
      <c r="AO6" s="1083"/>
    </row>
    <row r="7" spans="1:41" hidden="1">
      <c r="A7" s="1083"/>
      <c r="B7" s="1083"/>
      <c r="C7" s="1083"/>
      <c r="D7" s="1083"/>
      <c r="E7" s="1083"/>
      <c r="F7" s="1083"/>
      <c r="G7" s="1083"/>
      <c r="H7" s="1083"/>
      <c r="I7" s="1083"/>
      <c r="J7" s="1083"/>
      <c r="K7" s="1083"/>
      <c r="L7" s="1083"/>
      <c r="M7" s="1083"/>
      <c r="N7" s="1083"/>
      <c r="O7" s="1083"/>
      <c r="P7" s="1083"/>
      <c r="Q7" s="1083"/>
      <c r="R7" s="1083"/>
      <c r="S7" s="1083"/>
      <c r="T7" s="1083"/>
      <c r="U7" s="843" t="b">
        <v>1</v>
      </c>
      <c r="V7" s="843" t="b">
        <v>1</v>
      </c>
      <c r="W7" s="843" t="b">
        <v>1</v>
      </c>
      <c r="X7" s="843" t="b">
        <v>1</v>
      </c>
      <c r="Y7" s="843" t="b">
        <v>1</v>
      </c>
      <c r="Z7" s="843" t="b">
        <v>0</v>
      </c>
      <c r="AA7" s="843" t="b">
        <v>0</v>
      </c>
      <c r="AB7" s="843" t="b">
        <v>0</v>
      </c>
      <c r="AC7" s="843" t="b">
        <v>0</v>
      </c>
      <c r="AD7" s="843" t="b">
        <v>0</v>
      </c>
      <c r="AE7" s="843" t="b">
        <v>1</v>
      </c>
      <c r="AF7" s="843" t="b">
        <v>1</v>
      </c>
      <c r="AG7" s="843" t="b">
        <v>1</v>
      </c>
      <c r="AH7" s="843" t="b">
        <v>1</v>
      </c>
      <c r="AI7" s="843" t="b">
        <v>1</v>
      </c>
      <c r="AJ7" s="843" t="b">
        <v>0</v>
      </c>
      <c r="AK7" s="843" t="b">
        <v>0</v>
      </c>
      <c r="AL7" s="843" t="b">
        <v>0</v>
      </c>
      <c r="AM7" s="843" t="b">
        <v>0</v>
      </c>
      <c r="AN7" s="843" t="b">
        <v>0</v>
      </c>
      <c r="AO7" s="1083"/>
    </row>
    <row r="8" spans="1:41" hidden="1">
      <c r="A8" s="1083"/>
      <c r="B8" s="1083"/>
      <c r="C8" s="1083"/>
      <c r="D8" s="1083"/>
      <c r="E8" s="1083"/>
      <c r="F8" s="1083"/>
      <c r="G8" s="1083"/>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3"/>
      <c r="AF8" s="1083"/>
      <c r="AG8" s="1083"/>
      <c r="AH8" s="1083"/>
      <c r="AI8" s="1083"/>
      <c r="AJ8" s="1083"/>
      <c r="AK8" s="1083"/>
      <c r="AL8" s="1083"/>
      <c r="AM8" s="1083"/>
      <c r="AN8" s="1083"/>
      <c r="AO8" s="1083"/>
    </row>
    <row r="9" spans="1:41" hidden="1">
      <c r="A9" s="1083"/>
      <c r="B9" s="1083"/>
      <c r="C9" s="1083"/>
      <c r="D9" s="1083"/>
      <c r="E9" s="1083"/>
      <c r="F9" s="1083"/>
      <c r="G9" s="1083"/>
      <c r="H9" s="1083"/>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c r="AF9" s="1083"/>
      <c r="AG9" s="1083"/>
      <c r="AH9" s="1083"/>
      <c r="AI9" s="1083"/>
      <c r="AJ9" s="1083"/>
      <c r="AK9" s="1083"/>
      <c r="AL9" s="1083"/>
      <c r="AM9" s="1083"/>
      <c r="AN9" s="1083"/>
      <c r="AO9" s="1083"/>
    </row>
    <row r="10" spans="1:41" hidden="1">
      <c r="A10" s="1083"/>
      <c r="B10" s="1083"/>
      <c r="C10" s="1083"/>
      <c r="D10" s="1083"/>
      <c r="E10" s="1083"/>
      <c r="F10" s="1083"/>
      <c r="G10" s="1083"/>
      <c r="H10" s="1083"/>
      <c r="I10" s="1083"/>
      <c r="J10" s="1083"/>
      <c r="K10" s="1083"/>
      <c r="L10" s="1083"/>
      <c r="M10" s="1083"/>
      <c r="N10" s="1083"/>
      <c r="O10" s="1083"/>
      <c r="P10" s="1083"/>
      <c r="Q10" s="1083"/>
      <c r="R10" s="1083"/>
      <c r="S10" s="1083"/>
      <c r="T10" s="1083"/>
      <c r="U10" s="1083"/>
      <c r="V10" s="1083"/>
      <c r="W10" s="1083"/>
      <c r="X10" s="1083"/>
      <c r="Y10" s="1083"/>
      <c r="Z10" s="1083"/>
      <c r="AA10" s="1083"/>
      <c r="AB10" s="1083"/>
      <c r="AC10" s="1083"/>
      <c r="AD10" s="1083"/>
      <c r="AE10" s="1083"/>
      <c r="AF10" s="1083"/>
      <c r="AG10" s="1083"/>
      <c r="AH10" s="1083"/>
      <c r="AI10" s="1083"/>
      <c r="AJ10" s="1083"/>
      <c r="AK10" s="1083"/>
      <c r="AL10" s="1083"/>
      <c r="AM10" s="1083"/>
      <c r="AN10" s="1083"/>
      <c r="AO10" s="1083"/>
    </row>
    <row r="11" spans="1:41" s="100" customFormat="1" ht="15" hidden="1" customHeight="1">
      <c r="A11" s="1084"/>
      <c r="B11" s="1084"/>
      <c r="C11" s="1084"/>
      <c r="D11" s="1084"/>
      <c r="E11" s="1084"/>
      <c r="F11" s="1084"/>
      <c r="G11" s="1084"/>
      <c r="H11" s="1084"/>
      <c r="I11" s="1084"/>
      <c r="J11" s="1084"/>
      <c r="K11" s="1084"/>
      <c r="L11" s="1084"/>
      <c r="M11" s="1085"/>
      <c r="N11" s="1084"/>
      <c r="O11" s="1084"/>
      <c r="P11" s="1084"/>
      <c r="Q11" s="1084"/>
      <c r="R11" s="1084"/>
      <c r="S11" s="1084"/>
      <c r="T11" s="1084"/>
      <c r="U11" s="1084"/>
      <c r="V11" s="1084"/>
      <c r="W11" s="1084"/>
      <c r="X11" s="1084"/>
      <c r="Y11" s="1084"/>
      <c r="Z11" s="1084"/>
      <c r="AA11" s="1084"/>
      <c r="AB11" s="1084"/>
      <c r="AC11" s="1084"/>
      <c r="AD11" s="1084"/>
      <c r="AE11" s="1084"/>
      <c r="AF11" s="1084"/>
      <c r="AG11" s="1084"/>
      <c r="AH11" s="1084"/>
      <c r="AI11" s="1084"/>
      <c r="AJ11" s="1084"/>
      <c r="AK11" s="1084"/>
      <c r="AL11" s="1084"/>
      <c r="AM11" s="1084"/>
      <c r="AN11" s="1084"/>
      <c r="AO11" s="1084"/>
    </row>
    <row r="12" spans="1:41" s="100" customFormat="1" ht="20.100000000000001" customHeight="1">
      <c r="A12" s="1084"/>
      <c r="B12" s="1084"/>
      <c r="C12" s="1084"/>
      <c r="D12" s="1084"/>
      <c r="E12" s="1084"/>
      <c r="F12" s="1084"/>
      <c r="G12" s="1084"/>
      <c r="H12" s="1084"/>
      <c r="I12" s="1084"/>
      <c r="J12" s="1084"/>
      <c r="K12" s="1084"/>
      <c r="L12" s="479" t="s">
        <v>1377</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1084"/>
      <c r="B13" s="1084"/>
      <c r="C13" s="1084"/>
      <c r="D13" s="1084"/>
      <c r="E13" s="1084"/>
      <c r="F13" s="1084"/>
      <c r="G13" s="1084"/>
      <c r="H13" s="1084"/>
      <c r="I13" s="1084"/>
      <c r="J13" s="1084"/>
      <c r="K13" s="1084"/>
      <c r="L13" s="1084"/>
      <c r="M13" s="1084"/>
      <c r="N13" s="1084"/>
      <c r="O13" s="1084"/>
      <c r="P13" s="1084"/>
      <c r="Q13" s="1084"/>
      <c r="R13" s="1084"/>
      <c r="S13" s="1084"/>
      <c r="T13" s="1084"/>
      <c r="U13" s="1084"/>
      <c r="V13" s="1084"/>
      <c r="W13" s="1084"/>
      <c r="X13" s="1084"/>
      <c r="Y13" s="1084"/>
      <c r="Z13" s="1084"/>
      <c r="AA13" s="1084"/>
      <c r="AB13" s="1084"/>
      <c r="AC13" s="1084"/>
      <c r="AD13" s="1084"/>
      <c r="AE13" s="1084"/>
      <c r="AF13" s="1084"/>
      <c r="AG13" s="1084"/>
      <c r="AH13" s="1084"/>
      <c r="AI13" s="1084"/>
      <c r="AJ13" s="1084"/>
      <c r="AK13" s="1084"/>
      <c r="AL13" s="1084"/>
      <c r="AM13" s="1084"/>
      <c r="AN13" s="1084"/>
      <c r="AO13" s="1084"/>
    </row>
    <row r="14" spans="1:41" s="100" customFormat="1" ht="22.5" hidden="1" customHeight="1">
      <c r="A14" s="1084"/>
      <c r="B14" s="1084"/>
      <c r="C14" s="1084"/>
      <c r="D14" s="1084"/>
      <c r="E14" s="1084"/>
      <c r="F14" s="1084"/>
      <c r="G14" s="1084"/>
      <c r="H14" s="1084"/>
      <c r="I14" s="1084"/>
      <c r="J14" s="1084"/>
      <c r="K14" s="1084"/>
      <c r="L14" s="1086" t="s">
        <v>1316</v>
      </c>
      <c r="M14" s="1086"/>
      <c r="N14" s="1087" t="s">
        <v>21</v>
      </c>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4"/>
      <c r="AL14" s="1084"/>
      <c r="AM14" s="1084"/>
      <c r="AN14" s="1084"/>
      <c r="AO14" s="1084"/>
    </row>
    <row r="15" spans="1:41" s="100" customFormat="1" ht="11.25" customHeight="1">
      <c r="A15" s="1084"/>
      <c r="B15" s="1084"/>
      <c r="C15" s="1084"/>
      <c r="D15" s="1084"/>
      <c r="E15" s="1084"/>
      <c r="F15" s="1084"/>
      <c r="G15" s="1084"/>
      <c r="H15" s="1084"/>
      <c r="I15" s="1084"/>
      <c r="J15" s="1084"/>
      <c r="K15" s="1084"/>
      <c r="L15" s="1084"/>
      <c r="M15" s="1084"/>
      <c r="N15" s="1084"/>
      <c r="O15" s="1084"/>
      <c r="P15" s="1084"/>
      <c r="Q15" s="1084"/>
      <c r="R15" s="1084"/>
      <c r="S15" s="1084"/>
      <c r="T15" s="1084"/>
      <c r="U15" s="1084"/>
      <c r="V15" s="1084"/>
      <c r="W15" s="1084"/>
      <c r="X15" s="1084"/>
      <c r="Y15" s="1084"/>
      <c r="Z15" s="1084"/>
      <c r="AA15" s="1084"/>
      <c r="AB15" s="1084"/>
      <c r="AC15" s="1084"/>
      <c r="AD15" s="1084"/>
      <c r="AE15" s="1084"/>
      <c r="AF15" s="1084"/>
      <c r="AG15" s="1084"/>
      <c r="AH15" s="1084"/>
      <c r="AI15" s="1084"/>
      <c r="AJ15" s="1084"/>
      <c r="AK15" s="1084"/>
      <c r="AL15" s="1084"/>
      <c r="AM15" s="1084"/>
      <c r="AN15" s="1084"/>
      <c r="AO15" s="1084"/>
    </row>
    <row r="16" spans="1:41" s="100" customFormat="1" ht="15" customHeight="1">
      <c r="A16" s="1084"/>
      <c r="B16" s="1084"/>
      <c r="C16" s="1084"/>
      <c r="D16" s="1084"/>
      <c r="E16" s="1084"/>
      <c r="F16" s="1084"/>
      <c r="G16" s="1084"/>
      <c r="H16" s="1084"/>
      <c r="I16" s="1084"/>
      <c r="J16" s="1084"/>
      <c r="K16" s="1084"/>
      <c r="L16" s="858" t="s">
        <v>16</v>
      </c>
      <c r="M16" s="1088" t="s">
        <v>435</v>
      </c>
      <c r="N16" s="1088" t="s">
        <v>143</v>
      </c>
      <c r="O16" s="1089" t="s">
        <v>2601</v>
      </c>
      <c r="P16" s="1089" t="s">
        <v>2601</v>
      </c>
      <c r="Q16" s="1089" t="s">
        <v>2601</v>
      </c>
      <c r="R16" s="1089" t="s">
        <v>2601</v>
      </c>
      <c r="S16" s="1090" t="s">
        <v>2602</v>
      </c>
      <c r="T16" s="1090" t="s">
        <v>2602</v>
      </c>
      <c r="U16" s="898" t="s">
        <v>2603</v>
      </c>
      <c r="V16" s="898" t="s">
        <v>2632</v>
      </c>
      <c r="W16" s="898" t="s">
        <v>2633</v>
      </c>
      <c r="X16" s="898" t="s">
        <v>2634</v>
      </c>
      <c r="Y16" s="898" t="s">
        <v>2635</v>
      </c>
      <c r="Z16" s="898" t="s">
        <v>2636</v>
      </c>
      <c r="AA16" s="898" t="s">
        <v>2637</v>
      </c>
      <c r="AB16" s="898" t="s">
        <v>2638</v>
      </c>
      <c r="AC16" s="898" t="s">
        <v>2639</v>
      </c>
      <c r="AD16" s="898" t="s">
        <v>2640</v>
      </c>
      <c r="AE16" s="898" t="s">
        <v>2603</v>
      </c>
      <c r="AF16" s="898" t="s">
        <v>2632</v>
      </c>
      <c r="AG16" s="898" t="s">
        <v>2633</v>
      </c>
      <c r="AH16" s="898" t="s">
        <v>2634</v>
      </c>
      <c r="AI16" s="898" t="s">
        <v>2635</v>
      </c>
      <c r="AJ16" s="898" t="s">
        <v>2636</v>
      </c>
      <c r="AK16" s="898" t="s">
        <v>2637</v>
      </c>
      <c r="AL16" s="898" t="s">
        <v>2638</v>
      </c>
      <c r="AM16" s="898" t="s">
        <v>2639</v>
      </c>
      <c r="AN16" s="898" t="s">
        <v>2640</v>
      </c>
      <c r="AO16" s="1091" t="s">
        <v>322</v>
      </c>
    </row>
    <row r="17" spans="1:41" s="101" customFormat="1" ht="126" customHeight="1">
      <c r="A17" s="1092"/>
      <c r="B17" s="1092"/>
      <c r="C17" s="1092"/>
      <c r="D17" s="1092"/>
      <c r="E17" s="1092"/>
      <c r="F17" s="1092"/>
      <c r="G17" s="1092"/>
      <c r="H17" s="1092"/>
      <c r="I17" s="1092"/>
      <c r="J17" s="1092"/>
      <c r="K17" s="1092"/>
      <c r="L17" s="858"/>
      <c r="M17" s="1088"/>
      <c r="N17" s="1088"/>
      <c r="O17" s="1089" t="s">
        <v>1191</v>
      </c>
      <c r="P17" s="1093" t="s">
        <v>285</v>
      </c>
      <c r="Q17" s="1093" t="s">
        <v>436</v>
      </c>
      <c r="R17" s="1093" t="s">
        <v>437</v>
      </c>
      <c r="S17" s="1093" t="s">
        <v>1191</v>
      </c>
      <c r="T17" s="1094" t="s">
        <v>285</v>
      </c>
      <c r="U17" s="901" t="s">
        <v>286</v>
      </c>
      <c r="V17" s="901" t="s">
        <v>286</v>
      </c>
      <c r="W17" s="901" t="s">
        <v>286</v>
      </c>
      <c r="X17" s="901" t="s">
        <v>286</v>
      </c>
      <c r="Y17" s="901" t="s">
        <v>286</v>
      </c>
      <c r="Z17" s="901" t="s">
        <v>286</v>
      </c>
      <c r="AA17" s="901" t="s">
        <v>286</v>
      </c>
      <c r="AB17" s="901" t="s">
        <v>286</v>
      </c>
      <c r="AC17" s="901" t="s">
        <v>286</v>
      </c>
      <c r="AD17" s="901" t="s">
        <v>286</v>
      </c>
      <c r="AE17" s="901" t="s">
        <v>285</v>
      </c>
      <c r="AF17" s="901" t="s">
        <v>285</v>
      </c>
      <c r="AG17" s="901" t="s">
        <v>285</v>
      </c>
      <c r="AH17" s="901" t="s">
        <v>285</v>
      </c>
      <c r="AI17" s="901" t="s">
        <v>285</v>
      </c>
      <c r="AJ17" s="901" t="s">
        <v>285</v>
      </c>
      <c r="AK17" s="901" t="s">
        <v>285</v>
      </c>
      <c r="AL17" s="901" t="s">
        <v>285</v>
      </c>
      <c r="AM17" s="901" t="s">
        <v>285</v>
      </c>
      <c r="AN17" s="901" t="s">
        <v>285</v>
      </c>
      <c r="AO17" s="1091"/>
    </row>
    <row r="18" spans="1:41" s="279" customFormat="1" ht="22.5" hidden="1">
      <c r="A18" s="1095"/>
      <c r="B18" s="1083" t="b">
        <v>0</v>
      </c>
      <c r="C18" s="1096"/>
      <c r="D18" s="1096"/>
      <c r="E18" s="1096"/>
      <c r="F18" s="1096"/>
      <c r="G18" s="1096"/>
      <c r="H18" s="1096"/>
      <c r="I18" s="1096"/>
      <c r="J18" s="1096"/>
      <c r="K18" s="1096"/>
      <c r="L18" s="277">
        <v>1</v>
      </c>
      <c r="M18" s="272" t="s">
        <v>438</v>
      </c>
      <c r="N18" s="278" t="s">
        <v>369</v>
      </c>
      <c r="O18" s="1097">
        <v>0</v>
      </c>
      <c r="P18" s="1097">
        <v>0</v>
      </c>
      <c r="Q18" s="1097">
        <v>0</v>
      </c>
      <c r="R18" s="1097">
        <v>0</v>
      </c>
      <c r="S18" s="1097">
        <v>0</v>
      </c>
      <c r="T18" s="1097">
        <v>0</v>
      </c>
      <c r="U18" s="1097">
        <v>0</v>
      </c>
      <c r="V18" s="1097">
        <v>0</v>
      </c>
      <c r="W18" s="1097">
        <v>0</v>
      </c>
      <c r="X18" s="1097">
        <v>0</v>
      </c>
      <c r="Y18" s="1097">
        <v>0</v>
      </c>
      <c r="Z18" s="1097">
        <v>0</v>
      </c>
      <c r="AA18" s="1097">
        <v>0</v>
      </c>
      <c r="AB18" s="1097">
        <v>0</v>
      </c>
      <c r="AC18" s="1097">
        <v>0</v>
      </c>
      <c r="AD18" s="1097">
        <v>0</v>
      </c>
      <c r="AE18" s="1097">
        <v>0</v>
      </c>
      <c r="AF18" s="1097">
        <v>0</v>
      </c>
      <c r="AG18" s="1097">
        <v>0</v>
      </c>
      <c r="AH18" s="1097">
        <v>0</v>
      </c>
      <c r="AI18" s="1097">
        <v>0</v>
      </c>
      <c r="AJ18" s="1097">
        <v>0</v>
      </c>
      <c r="AK18" s="1097">
        <v>0</v>
      </c>
      <c r="AL18" s="1097">
        <v>0</v>
      </c>
      <c r="AM18" s="1097">
        <v>0</v>
      </c>
      <c r="AN18" s="1097">
        <v>0</v>
      </c>
      <c r="AO18" s="909"/>
    </row>
    <row r="19" spans="1:41" hidden="1">
      <c r="A19" s="1095"/>
      <c r="B19" s="1083" t="b">
        <v>0</v>
      </c>
      <c r="C19" s="1083"/>
      <c r="D19" s="1083"/>
      <c r="E19" s="1083"/>
      <c r="F19" s="1083"/>
      <c r="G19" s="1083"/>
      <c r="H19" s="1083"/>
      <c r="I19" s="1083"/>
      <c r="J19" s="1083"/>
      <c r="K19" s="1083"/>
      <c r="L19" s="274" t="s">
        <v>165</v>
      </c>
      <c r="M19" s="275" t="s">
        <v>439</v>
      </c>
      <c r="N19" s="271" t="s">
        <v>369</v>
      </c>
      <c r="O19" s="1098">
        <v>0</v>
      </c>
      <c r="P19" s="1098">
        <v>0</v>
      </c>
      <c r="Q19" s="1098">
        <v>0</v>
      </c>
      <c r="R19" s="1098">
        <v>0</v>
      </c>
      <c r="S19" s="1098">
        <v>0</v>
      </c>
      <c r="T19" s="1098">
        <v>0</v>
      </c>
      <c r="U19" s="1098">
        <v>0</v>
      </c>
      <c r="V19" s="1098">
        <v>0</v>
      </c>
      <c r="W19" s="1098">
        <v>0</v>
      </c>
      <c r="X19" s="1098">
        <v>0</v>
      </c>
      <c r="Y19" s="1098">
        <v>0</v>
      </c>
      <c r="Z19" s="1098">
        <v>0</v>
      </c>
      <c r="AA19" s="1098">
        <v>0</v>
      </c>
      <c r="AB19" s="1098">
        <v>0</v>
      </c>
      <c r="AC19" s="1098">
        <v>0</v>
      </c>
      <c r="AD19" s="1098">
        <v>0</v>
      </c>
      <c r="AE19" s="1098">
        <v>0</v>
      </c>
      <c r="AF19" s="1098">
        <v>0</v>
      </c>
      <c r="AG19" s="1098">
        <v>0</v>
      </c>
      <c r="AH19" s="1098">
        <v>0</v>
      </c>
      <c r="AI19" s="1098">
        <v>0</v>
      </c>
      <c r="AJ19" s="1098">
        <v>0</v>
      </c>
      <c r="AK19" s="1098">
        <v>0</v>
      </c>
      <c r="AL19" s="1098">
        <v>0</v>
      </c>
      <c r="AM19" s="1098">
        <v>0</v>
      </c>
      <c r="AN19" s="1098">
        <v>0</v>
      </c>
      <c r="AO19" s="909"/>
    </row>
    <row r="20" spans="1:41" hidden="1">
      <c r="A20" s="1095"/>
      <c r="B20" s="1083" t="b">
        <v>0</v>
      </c>
      <c r="C20" s="1083"/>
      <c r="D20" s="1083"/>
      <c r="E20" s="1083"/>
      <c r="F20" s="1083"/>
      <c r="G20" s="1083"/>
      <c r="H20" s="1083"/>
      <c r="I20" s="1083"/>
      <c r="J20" s="1083"/>
      <c r="K20" s="1083"/>
      <c r="L20" s="274" t="s">
        <v>412</v>
      </c>
      <c r="M20" s="276" t="s">
        <v>440</v>
      </c>
      <c r="N20" s="271" t="s">
        <v>369</v>
      </c>
      <c r="O20" s="1099"/>
      <c r="P20" s="1099"/>
      <c r="Q20" s="1099"/>
      <c r="R20" s="1099"/>
      <c r="S20" s="1099"/>
      <c r="T20" s="1099"/>
      <c r="U20" s="1099"/>
      <c r="V20" s="1099"/>
      <c r="W20" s="1099"/>
      <c r="X20" s="1099"/>
      <c r="Y20" s="1099"/>
      <c r="Z20" s="1099"/>
      <c r="AA20" s="1099"/>
      <c r="AB20" s="1099"/>
      <c r="AC20" s="1099"/>
      <c r="AD20" s="1099"/>
      <c r="AE20" s="1099"/>
      <c r="AF20" s="1099"/>
      <c r="AG20" s="1099"/>
      <c r="AH20" s="1099"/>
      <c r="AI20" s="1099"/>
      <c r="AJ20" s="1099"/>
      <c r="AK20" s="1099"/>
      <c r="AL20" s="1099"/>
      <c r="AM20" s="1099"/>
      <c r="AN20" s="1099"/>
      <c r="AO20" s="909"/>
    </row>
    <row r="21" spans="1:41" hidden="1">
      <c r="A21" s="1095"/>
      <c r="B21" s="1083" t="b">
        <v>0</v>
      </c>
      <c r="C21" s="1083"/>
      <c r="D21" s="1083"/>
      <c r="E21" s="1083"/>
      <c r="F21" s="1083"/>
      <c r="G21" s="1083"/>
      <c r="H21" s="1083"/>
      <c r="I21" s="1083"/>
      <c r="J21" s="1083"/>
      <c r="K21" s="1083"/>
      <c r="L21" s="274" t="s">
        <v>414</v>
      </c>
      <c r="M21" s="276" t="s">
        <v>1123</v>
      </c>
      <c r="N21" s="271" t="s">
        <v>369</v>
      </c>
      <c r="O21" s="1099"/>
      <c r="P21" s="1099"/>
      <c r="Q21" s="1099"/>
      <c r="R21" s="1099"/>
      <c r="S21" s="1099"/>
      <c r="T21" s="1099"/>
      <c r="U21" s="1099"/>
      <c r="V21" s="1099"/>
      <c r="W21" s="1099"/>
      <c r="X21" s="1099"/>
      <c r="Y21" s="1099"/>
      <c r="Z21" s="1099"/>
      <c r="AA21" s="1099"/>
      <c r="AB21" s="1099"/>
      <c r="AC21" s="1099"/>
      <c r="AD21" s="1099"/>
      <c r="AE21" s="1099"/>
      <c r="AF21" s="1099"/>
      <c r="AG21" s="1099"/>
      <c r="AH21" s="1099"/>
      <c r="AI21" s="1099"/>
      <c r="AJ21" s="1099"/>
      <c r="AK21" s="1099"/>
      <c r="AL21" s="1099"/>
      <c r="AM21" s="1099"/>
      <c r="AN21" s="1099"/>
      <c r="AO21" s="909"/>
    </row>
    <row r="22" spans="1:41" hidden="1">
      <c r="A22" s="1095"/>
      <c r="B22" s="1083" t="b">
        <v>0</v>
      </c>
      <c r="C22" s="1083"/>
      <c r="D22" s="1083"/>
      <c r="E22" s="1083"/>
      <c r="F22" s="1083"/>
      <c r="G22" s="1083"/>
      <c r="H22" s="1083"/>
      <c r="I22" s="1083"/>
      <c r="J22" s="1083"/>
      <c r="K22" s="1083"/>
      <c r="L22" s="274" t="s">
        <v>1084</v>
      </c>
      <c r="M22" s="276" t="s">
        <v>441</v>
      </c>
      <c r="N22" s="271" t="s">
        <v>369</v>
      </c>
      <c r="O22" s="1099"/>
      <c r="P22" s="1099"/>
      <c r="Q22" s="1099"/>
      <c r="R22" s="1099"/>
      <c r="S22" s="1099"/>
      <c r="T22" s="1099"/>
      <c r="U22" s="1099"/>
      <c r="V22" s="1099"/>
      <c r="W22" s="1099"/>
      <c r="X22" s="1099"/>
      <c r="Y22" s="1099"/>
      <c r="Z22" s="1099"/>
      <c r="AA22" s="1099"/>
      <c r="AB22" s="1099"/>
      <c r="AC22" s="1099"/>
      <c r="AD22" s="1099"/>
      <c r="AE22" s="1099"/>
      <c r="AF22" s="1099"/>
      <c r="AG22" s="1099"/>
      <c r="AH22" s="1099"/>
      <c r="AI22" s="1099"/>
      <c r="AJ22" s="1099"/>
      <c r="AK22" s="1099"/>
      <c r="AL22" s="1099"/>
      <c r="AM22" s="1099"/>
      <c r="AN22" s="1099"/>
      <c r="AO22" s="909"/>
    </row>
    <row r="23" spans="1:41" hidden="1">
      <c r="A23" s="1095"/>
      <c r="B23" s="1083" t="b">
        <v>0</v>
      </c>
      <c r="C23" s="1083"/>
      <c r="D23" s="1083"/>
      <c r="E23" s="1083"/>
      <c r="F23" s="1083"/>
      <c r="G23" s="1083"/>
      <c r="H23" s="1083"/>
      <c r="I23" s="1083"/>
      <c r="J23" s="1083"/>
      <c r="K23" s="1083"/>
      <c r="L23" s="274" t="s">
        <v>1085</v>
      </c>
      <c r="M23" s="276" t="s">
        <v>442</v>
      </c>
      <c r="N23" s="271" t="s">
        <v>369</v>
      </c>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909"/>
    </row>
    <row r="24" spans="1:41" hidden="1">
      <c r="A24" s="1095"/>
      <c r="B24" s="1083" t="b">
        <v>0</v>
      </c>
      <c r="C24" s="1083"/>
      <c r="D24" s="1083"/>
      <c r="E24" s="1083"/>
      <c r="F24" s="1083"/>
      <c r="G24" s="1083"/>
      <c r="H24" s="1083"/>
      <c r="I24" s="1083"/>
      <c r="J24" s="1083"/>
      <c r="K24" s="1083"/>
      <c r="L24" s="274" t="s">
        <v>166</v>
      </c>
      <c r="M24" s="275" t="s">
        <v>443</v>
      </c>
      <c r="N24" s="271" t="s">
        <v>369</v>
      </c>
      <c r="O24" s="1098">
        <v>0</v>
      </c>
      <c r="P24" s="1098">
        <v>0</v>
      </c>
      <c r="Q24" s="1098">
        <v>0</v>
      </c>
      <c r="R24" s="1098">
        <v>0</v>
      </c>
      <c r="S24" s="1098">
        <v>0</v>
      </c>
      <c r="T24" s="1098">
        <v>0</v>
      </c>
      <c r="U24" s="1098">
        <v>0</v>
      </c>
      <c r="V24" s="1098">
        <v>0</v>
      </c>
      <c r="W24" s="1098">
        <v>0</v>
      </c>
      <c r="X24" s="1098">
        <v>0</v>
      </c>
      <c r="Y24" s="1098">
        <v>0</v>
      </c>
      <c r="Z24" s="1098">
        <v>0</v>
      </c>
      <c r="AA24" s="1098">
        <v>0</v>
      </c>
      <c r="AB24" s="1098">
        <v>0</v>
      </c>
      <c r="AC24" s="1098">
        <v>0</v>
      </c>
      <c r="AD24" s="1098">
        <v>0</v>
      </c>
      <c r="AE24" s="1098">
        <v>0</v>
      </c>
      <c r="AF24" s="1098">
        <v>0</v>
      </c>
      <c r="AG24" s="1098">
        <v>0</v>
      </c>
      <c r="AH24" s="1098">
        <v>0</v>
      </c>
      <c r="AI24" s="1098">
        <v>0</v>
      </c>
      <c r="AJ24" s="1098">
        <v>0</v>
      </c>
      <c r="AK24" s="1098">
        <v>0</v>
      </c>
      <c r="AL24" s="1098">
        <v>0</v>
      </c>
      <c r="AM24" s="1098">
        <v>0</v>
      </c>
      <c r="AN24" s="1098">
        <v>0</v>
      </c>
      <c r="AO24" s="909"/>
    </row>
    <row r="25" spans="1:41" hidden="1">
      <c r="A25" s="1095"/>
      <c r="B25" s="1083" t="b">
        <v>0</v>
      </c>
      <c r="C25" s="1083"/>
      <c r="D25" s="1083"/>
      <c r="E25" s="1083"/>
      <c r="F25" s="1083"/>
      <c r="G25" s="1083"/>
      <c r="H25" s="1083"/>
      <c r="I25" s="1083"/>
      <c r="J25" s="1083"/>
      <c r="K25" s="1083"/>
      <c r="L25" s="274" t="s">
        <v>534</v>
      </c>
      <c r="M25" s="276" t="s">
        <v>444</v>
      </c>
      <c r="N25" s="271" t="s">
        <v>369</v>
      </c>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909"/>
    </row>
    <row r="26" spans="1:41" hidden="1">
      <c r="A26" s="1095"/>
      <c r="B26" s="1083" t="b">
        <v>0</v>
      </c>
      <c r="C26" s="1083"/>
      <c r="D26" s="1083"/>
      <c r="E26" s="1083"/>
      <c r="F26" s="1083"/>
      <c r="G26" s="1083"/>
      <c r="H26" s="1083"/>
      <c r="I26" s="1083"/>
      <c r="J26" s="1083"/>
      <c r="K26" s="1083"/>
      <c r="L26" s="274" t="s">
        <v>540</v>
      </c>
      <c r="M26" s="276" t="s">
        <v>445</v>
      </c>
      <c r="N26" s="271" t="s">
        <v>369</v>
      </c>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909"/>
    </row>
    <row r="27" spans="1:41" hidden="1">
      <c r="A27" s="1095"/>
      <c r="B27" s="1083" t="b">
        <v>0</v>
      </c>
      <c r="C27" s="1083"/>
      <c r="D27" s="1083"/>
      <c r="E27" s="1083"/>
      <c r="F27" s="1083"/>
      <c r="G27" s="1083"/>
      <c r="H27" s="1083"/>
      <c r="I27" s="1083"/>
      <c r="J27" s="1083"/>
      <c r="K27" s="1083"/>
      <c r="L27" s="274" t="s">
        <v>542</v>
      </c>
      <c r="M27" s="276" t="s">
        <v>446</v>
      </c>
      <c r="N27" s="271" t="s">
        <v>369</v>
      </c>
      <c r="O27" s="1099"/>
      <c r="P27" s="1099"/>
      <c r="Q27" s="1099"/>
      <c r="R27" s="1099"/>
      <c r="S27" s="1099"/>
      <c r="T27" s="1099"/>
      <c r="U27" s="1099"/>
      <c r="V27" s="1099"/>
      <c r="W27" s="1099"/>
      <c r="X27" s="1099"/>
      <c r="Y27" s="1099"/>
      <c r="Z27" s="1099"/>
      <c r="AA27" s="1099"/>
      <c r="AB27" s="1099"/>
      <c r="AC27" s="1099"/>
      <c r="AD27" s="1099"/>
      <c r="AE27" s="1099"/>
      <c r="AF27" s="1099"/>
      <c r="AG27" s="1099"/>
      <c r="AH27" s="1099"/>
      <c r="AI27" s="1099"/>
      <c r="AJ27" s="1099"/>
      <c r="AK27" s="1099"/>
      <c r="AL27" s="1099"/>
      <c r="AM27" s="1099"/>
      <c r="AN27" s="1099"/>
      <c r="AO27" s="909"/>
    </row>
    <row r="28" spans="1:41" hidden="1">
      <c r="A28" s="1095"/>
      <c r="B28" s="1083" t="b">
        <v>0</v>
      </c>
      <c r="C28" s="1083"/>
      <c r="D28" s="1083"/>
      <c r="E28" s="1083"/>
      <c r="F28" s="1083"/>
      <c r="G28" s="1083"/>
      <c r="H28" s="1083"/>
      <c r="I28" s="1083"/>
      <c r="J28" s="1083"/>
      <c r="K28" s="1083"/>
      <c r="L28" s="274" t="s">
        <v>378</v>
      </c>
      <c r="M28" s="275" t="s">
        <v>447</v>
      </c>
      <c r="N28" s="271" t="s">
        <v>369</v>
      </c>
      <c r="O28" s="1098">
        <v>0</v>
      </c>
      <c r="P28" s="1098">
        <v>0</v>
      </c>
      <c r="Q28" s="1098">
        <v>0</v>
      </c>
      <c r="R28" s="1098">
        <v>0</v>
      </c>
      <c r="S28" s="1098">
        <v>0</v>
      </c>
      <c r="T28" s="1098">
        <v>0</v>
      </c>
      <c r="U28" s="1098">
        <v>0</v>
      </c>
      <c r="V28" s="1098">
        <v>0</v>
      </c>
      <c r="W28" s="1098">
        <v>0</v>
      </c>
      <c r="X28" s="1098">
        <v>0</v>
      </c>
      <c r="Y28" s="1098">
        <v>0</v>
      </c>
      <c r="Z28" s="1098">
        <v>0</v>
      </c>
      <c r="AA28" s="1098">
        <v>0</v>
      </c>
      <c r="AB28" s="1098">
        <v>0</v>
      </c>
      <c r="AC28" s="1098">
        <v>0</v>
      </c>
      <c r="AD28" s="1098">
        <v>0</v>
      </c>
      <c r="AE28" s="1098">
        <v>0</v>
      </c>
      <c r="AF28" s="1098">
        <v>0</v>
      </c>
      <c r="AG28" s="1098">
        <v>0</v>
      </c>
      <c r="AH28" s="1098">
        <v>0</v>
      </c>
      <c r="AI28" s="1098">
        <v>0</v>
      </c>
      <c r="AJ28" s="1098">
        <v>0</v>
      </c>
      <c r="AK28" s="1098">
        <v>0</v>
      </c>
      <c r="AL28" s="1098">
        <v>0</v>
      </c>
      <c r="AM28" s="1098">
        <v>0</v>
      </c>
      <c r="AN28" s="1098">
        <v>0</v>
      </c>
      <c r="AO28" s="909"/>
    </row>
    <row r="29" spans="1:41" hidden="1">
      <c r="A29" s="1095"/>
      <c r="B29" s="1083" t="b">
        <v>0</v>
      </c>
      <c r="C29" s="1083"/>
      <c r="D29" s="1083"/>
      <c r="E29" s="1083"/>
      <c r="F29" s="1083"/>
      <c r="G29" s="1083"/>
      <c r="H29" s="1083"/>
      <c r="I29" s="1083"/>
      <c r="J29" s="1083"/>
      <c r="K29" s="1083"/>
      <c r="L29" s="274" t="s">
        <v>564</v>
      </c>
      <c r="M29" s="276" t="s">
        <v>448</v>
      </c>
      <c r="N29" s="271" t="s">
        <v>369</v>
      </c>
      <c r="O29" s="1099"/>
      <c r="P29" s="1099"/>
      <c r="Q29" s="1099"/>
      <c r="R29" s="1099"/>
      <c r="S29" s="1099"/>
      <c r="T29" s="1099"/>
      <c r="U29" s="1099"/>
      <c r="V29" s="1099"/>
      <c r="W29" s="1099"/>
      <c r="X29" s="1099"/>
      <c r="Y29" s="1099"/>
      <c r="Z29" s="1099"/>
      <c r="AA29" s="1099"/>
      <c r="AB29" s="1099"/>
      <c r="AC29" s="1099"/>
      <c r="AD29" s="1099"/>
      <c r="AE29" s="1099"/>
      <c r="AF29" s="1099"/>
      <c r="AG29" s="1099"/>
      <c r="AH29" s="1099"/>
      <c r="AI29" s="1099"/>
      <c r="AJ29" s="1099"/>
      <c r="AK29" s="1099"/>
      <c r="AL29" s="1099"/>
      <c r="AM29" s="1099"/>
      <c r="AN29" s="1099"/>
      <c r="AO29" s="909"/>
    </row>
    <row r="30" spans="1:41" hidden="1">
      <c r="A30" s="1095"/>
      <c r="B30" s="1083" t="b">
        <v>0</v>
      </c>
      <c r="C30" s="1083"/>
      <c r="D30" s="1083"/>
      <c r="E30" s="1083"/>
      <c r="F30" s="1083"/>
      <c r="G30" s="1083"/>
      <c r="H30" s="1083"/>
      <c r="I30" s="1083"/>
      <c r="J30" s="1083"/>
      <c r="K30" s="1083"/>
      <c r="L30" s="274" t="s">
        <v>566</v>
      </c>
      <c r="M30" s="276" t="s">
        <v>449</v>
      </c>
      <c r="N30" s="271" t="s">
        <v>369</v>
      </c>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M30" s="1099"/>
      <c r="AN30" s="1099"/>
      <c r="AO30" s="909"/>
    </row>
    <row r="31" spans="1:41" hidden="1">
      <c r="A31" s="1095"/>
      <c r="B31" s="1083" t="b">
        <v>0</v>
      </c>
      <c r="C31" s="1083"/>
      <c r="D31" s="1083"/>
      <c r="E31" s="1083"/>
      <c r="F31" s="1083"/>
      <c r="G31" s="1083"/>
      <c r="H31" s="1083"/>
      <c r="I31" s="1083"/>
      <c r="J31" s="1083"/>
      <c r="K31" s="1083"/>
      <c r="L31" s="274" t="s">
        <v>568</v>
      </c>
      <c r="M31" s="276" t="s">
        <v>450</v>
      </c>
      <c r="N31" s="271" t="s">
        <v>369</v>
      </c>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1099"/>
      <c r="AO31" s="909"/>
    </row>
    <row r="32" spans="1:41" hidden="1">
      <c r="A32" s="1095"/>
      <c r="B32" s="1083" t="b">
        <v>0</v>
      </c>
      <c r="C32" s="1083"/>
      <c r="D32" s="1083"/>
      <c r="E32" s="1083"/>
      <c r="F32" s="1083"/>
      <c r="G32" s="1083"/>
      <c r="H32" s="1083"/>
      <c r="I32" s="1083"/>
      <c r="J32" s="1083"/>
      <c r="K32" s="1083"/>
      <c r="L32" s="274" t="s">
        <v>380</v>
      </c>
      <c r="M32" s="275" t="s">
        <v>451</v>
      </c>
      <c r="N32" s="271" t="s">
        <v>369</v>
      </c>
      <c r="O32" s="1098">
        <v>0</v>
      </c>
      <c r="P32" s="1098">
        <v>0</v>
      </c>
      <c r="Q32" s="1098">
        <v>0</v>
      </c>
      <c r="R32" s="1098">
        <v>0</v>
      </c>
      <c r="S32" s="1098">
        <v>0</v>
      </c>
      <c r="T32" s="1098">
        <v>0</v>
      </c>
      <c r="U32" s="1098">
        <v>0</v>
      </c>
      <c r="V32" s="1098">
        <v>0</v>
      </c>
      <c r="W32" s="1098">
        <v>0</v>
      </c>
      <c r="X32" s="1098">
        <v>0</v>
      </c>
      <c r="Y32" s="1098">
        <v>0</v>
      </c>
      <c r="Z32" s="1098">
        <v>0</v>
      </c>
      <c r="AA32" s="1098">
        <v>0</v>
      </c>
      <c r="AB32" s="1098">
        <v>0</v>
      </c>
      <c r="AC32" s="1098">
        <v>0</v>
      </c>
      <c r="AD32" s="1098">
        <v>0</v>
      </c>
      <c r="AE32" s="1098">
        <v>0</v>
      </c>
      <c r="AF32" s="1098">
        <v>0</v>
      </c>
      <c r="AG32" s="1098">
        <v>0</v>
      </c>
      <c r="AH32" s="1098">
        <v>0</v>
      </c>
      <c r="AI32" s="1098">
        <v>0</v>
      </c>
      <c r="AJ32" s="1098">
        <v>0</v>
      </c>
      <c r="AK32" s="1098">
        <v>0</v>
      </c>
      <c r="AL32" s="1098">
        <v>0</v>
      </c>
      <c r="AM32" s="1098">
        <v>0</v>
      </c>
      <c r="AN32" s="1098">
        <v>0</v>
      </c>
      <c r="AO32" s="909"/>
    </row>
    <row r="33" spans="1:41" hidden="1">
      <c r="A33" s="1095"/>
      <c r="B33" s="1083" t="b">
        <v>0</v>
      </c>
      <c r="C33" s="1083"/>
      <c r="D33" s="1083"/>
      <c r="E33" s="1083"/>
      <c r="F33" s="1083"/>
      <c r="G33" s="1083"/>
      <c r="H33" s="1083"/>
      <c r="I33" s="1083"/>
      <c r="J33" s="1083"/>
      <c r="K33" s="1083"/>
      <c r="L33" s="274" t="s">
        <v>573</v>
      </c>
      <c r="M33" s="276" t="s">
        <v>452</v>
      </c>
      <c r="N33" s="271" t="s">
        <v>369</v>
      </c>
      <c r="O33" s="1099"/>
      <c r="P33" s="1099"/>
      <c r="Q33" s="1099"/>
      <c r="R33" s="1099"/>
      <c r="S33" s="1099"/>
      <c r="T33" s="1099"/>
      <c r="U33" s="1099"/>
      <c r="V33" s="1099"/>
      <c r="W33" s="1099"/>
      <c r="X33" s="1099"/>
      <c r="Y33" s="1099"/>
      <c r="Z33" s="1099"/>
      <c r="AA33" s="1099"/>
      <c r="AB33" s="1099"/>
      <c r="AC33" s="1099"/>
      <c r="AD33" s="1099"/>
      <c r="AE33" s="1099"/>
      <c r="AF33" s="1099"/>
      <c r="AG33" s="1099"/>
      <c r="AH33" s="1099"/>
      <c r="AI33" s="1099"/>
      <c r="AJ33" s="1099"/>
      <c r="AK33" s="1099"/>
      <c r="AL33" s="1099"/>
      <c r="AM33" s="1099"/>
      <c r="AN33" s="1099"/>
      <c r="AO33" s="909"/>
    </row>
    <row r="34" spans="1:41" ht="22.5" hidden="1">
      <c r="A34" s="1095"/>
      <c r="B34" s="1083" t="b">
        <v>0</v>
      </c>
      <c r="C34" s="1083"/>
      <c r="D34" s="1083"/>
      <c r="E34" s="1083"/>
      <c r="F34" s="1083"/>
      <c r="G34" s="1083"/>
      <c r="H34" s="1083"/>
      <c r="I34" s="1083"/>
      <c r="J34" s="1083"/>
      <c r="K34" s="1083"/>
      <c r="L34" s="274" t="s">
        <v>587</v>
      </c>
      <c r="M34" s="276" t="s">
        <v>1174</v>
      </c>
      <c r="N34" s="271" t="s">
        <v>369</v>
      </c>
      <c r="O34" s="1099"/>
      <c r="P34" s="1099"/>
      <c r="Q34" s="1099"/>
      <c r="R34" s="1099"/>
      <c r="S34" s="1099"/>
      <c r="T34" s="1099"/>
      <c r="U34" s="1099"/>
      <c r="V34" s="1099"/>
      <c r="W34" s="1099"/>
      <c r="X34" s="1099"/>
      <c r="Y34" s="1099"/>
      <c r="Z34" s="1099"/>
      <c r="AA34" s="1099"/>
      <c r="AB34" s="1099"/>
      <c r="AC34" s="1099"/>
      <c r="AD34" s="1099"/>
      <c r="AE34" s="1099"/>
      <c r="AF34" s="1099"/>
      <c r="AG34" s="1099"/>
      <c r="AH34" s="1099"/>
      <c r="AI34" s="1099"/>
      <c r="AJ34" s="1099"/>
      <c r="AK34" s="1099"/>
      <c r="AL34" s="1099"/>
      <c r="AM34" s="1099"/>
      <c r="AN34" s="1099"/>
      <c r="AO34" s="909"/>
    </row>
    <row r="35" spans="1:41" ht="22.5" hidden="1">
      <c r="A35" s="1095"/>
      <c r="B35" s="1083" t="b">
        <v>0</v>
      </c>
      <c r="C35" s="1083"/>
      <c r="D35" s="1083"/>
      <c r="E35" s="1083"/>
      <c r="F35" s="1083"/>
      <c r="G35" s="1083"/>
      <c r="H35" s="1083"/>
      <c r="I35" s="1083"/>
      <c r="J35" s="1083"/>
      <c r="K35" s="1083"/>
      <c r="L35" s="274" t="s">
        <v>593</v>
      </c>
      <c r="M35" s="276" t="s">
        <v>453</v>
      </c>
      <c r="N35" s="271" t="s">
        <v>369</v>
      </c>
      <c r="O35" s="1099"/>
      <c r="P35" s="1099"/>
      <c r="Q35" s="1099"/>
      <c r="R35" s="1099"/>
      <c r="S35" s="1099"/>
      <c r="T35" s="1099"/>
      <c r="U35" s="1099"/>
      <c r="V35" s="1099"/>
      <c r="W35" s="1099"/>
      <c r="X35" s="1099"/>
      <c r="Y35" s="1099"/>
      <c r="Z35" s="1099"/>
      <c r="AA35" s="1099"/>
      <c r="AB35" s="1099"/>
      <c r="AC35" s="1099"/>
      <c r="AD35" s="1099"/>
      <c r="AE35" s="1099"/>
      <c r="AF35" s="1099"/>
      <c r="AG35" s="1099"/>
      <c r="AH35" s="1099"/>
      <c r="AI35" s="1099"/>
      <c r="AJ35" s="1099"/>
      <c r="AK35" s="1099"/>
      <c r="AL35" s="1099"/>
      <c r="AM35" s="1099"/>
      <c r="AN35" s="1099"/>
      <c r="AO35" s="909"/>
    </row>
    <row r="36" spans="1:41" hidden="1">
      <c r="A36" s="1095"/>
      <c r="B36" s="1083" t="b">
        <v>0</v>
      </c>
      <c r="C36" s="1083"/>
      <c r="D36" s="1083"/>
      <c r="E36" s="1083"/>
      <c r="F36" s="1083"/>
      <c r="G36" s="1083"/>
      <c r="H36" s="1083"/>
      <c r="I36" s="1083"/>
      <c r="J36" s="1083"/>
      <c r="K36" s="1083"/>
      <c r="L36" s="274" t="s">
        <v>595</v>
      </c>
      <c r="M36" s="276" t="s">
        <v>454</v>
      </c>
      <c r="N36" s="271" t="s">
        <v>369</v>
      </c>
      <c r="O36" s="1099"/>
      <c r="P36" s="1099"/>
      <c r="Q36" s="1099"/>
      <c r="R36" s="1099"/>
      <c r="S36" s="1099"/>
      <c r="T36" s="1099"/>
      <c r="U36" s="1099"/>
      <c r="V36" s="1099"/>
      <c r="W36" s="1099"/>
      <c r="X36" s="1099"/>
      <c r="Y36" s="1099"/>
      <c r="Z36" s="1099"/>
      <c r="AA36" s="1099"/>
      <c r="AB36" s="1099"/>
      <c r="AC36" s="1099"/>
      <c r="AD36" s="1099"/>
      <c r="AE36" s="1099"/>
      <c r="AF36" s="1099"/>
      <c r="AG36" s="1099"/>
      <c r="AH36" s="1099"/>
      <c r="AI36" s="1099"/>
      <c r="AJ36" s="1099"/>
      <c r="AK36" s="1099"/>
      <c r="AL36" s="1099"/>
      <c r="AM36" s="1099"/>
      <c r="AN36" s="1099"/>
      <c r="AO36" s="909"/>
    </row>
    <row r="37" spans="1:41" s="279" customFormat="1" ht="22.5" hidden="1">
      <c r="A37" s="1095"/>
      <c r="B37" s="1083" t="b">
        <v>0</v>
      </c>
      <c r="C37" s="1096"/>
      <c r="D37" s="1096"/>
      <c r="E37" s="1096"/>
      <c r="F37" s="1096"/>
      <c r="G37" s="1096"/>
      <c r="H37" s="1096"/>
      <c r="I37" s="1096"/>
      <c r="J37" s="1096"/>
      <c r="K37" s="1096"/>
      <c r="L37" s="277" t="s">
        <v>102</v>
      </c>
      <c r="M37" s="273" t="s">
        <v>455</v>
      </c>
      <c r="N37" s="278" t="s">
        <v>369</v>
      </c>
      <c r="O37" s="1097">
        <v>0</v>
      </c>
      <c r="P37" s="1097">
        <v>0</v>
      </c>
      <c r="Q37" s="1097">
        <v>0</v>
      </c>
      <c r="R37" s="1097">
        <v>0</v>
      </c>
      <c r="S37" s="1097">
        <v>0</v>
      </c>
      <c r="T37" s="1097">
        <v>0</v>
      </c>
      <c r="U37" s="1097">
        <v>0</v>
      </c>
      <c r="V37" s="1097">
        <v>0</v>
      </c>
      <c r="W37" s="1097">
        <v>0</v>
      </c>
      <c r="X37" s="1097">
        <v>0</v>
      </c>
      <c r="Y37" s="1097">
        <v>0</v>
      </c>
      <c r="Z37" s="1097">
        <v>0</v>
      </c>
      <c r="AA37" s="1097">
        <v>0</v>
      </c>
      <c r="AB37" s="1097">
        <v>0</v>
      </c>
      <c r="AC37" s="1097">
        <v>0</v>
      </c>
      <c r="AD37" s="1097">
        <v>0</v>
      </c>
      <c r="AE37" s="1097">
        <v>0</v>
      </c>
      <c r="AF37" s="1097">
        <v>0</v>
      </c>
      <c r="AG37" s="1097">
        <v>0</v>
      </c>
      <c r="AH37" s="1097">
        <v>0</v>
      </c>
      <c r="AI37" s="1097">
        <v>0</v>
      </c>
      <c r="AJ37" s="1097">
        <v>0</v>
      </c>
      <c r="AK37" s="1097">
        <v>0</v>
      </c>
      <c r="AL37" s="1097">
        <v>0</v>
      </c>
      <c r="AM37" s="1097">
        <v>0</v>
      </c>
      <c r="AN37" s="1097">
        <v>0</v>
      </c>
      <c r="AO37" s="909"/>
    </row>
    <row r="38" spans="1:41" hidden="1">
      <c r="A38" s="1095"/>
      <c r="B38" s="1083" t="b">
        <v>0</v>
      </c>
      <c r="C38" s="1083"/>
      <c r="D38" s="1083"/>
      <c r="E38" s="1083"/>
      <c r="F38" s="1083"/>
      <c r="G38" s="1083"/>
      <c r="H38" s="1083"/>
      <c r="I38" s="1083"/>
      <c r="J38" s="1083"/>
      <c r="K38" s="1083"/>
      <c r="L38" s="274" t="s">
        <v>17</v>
      </c>
      <c r="M38" s="275" t="s">
        <v>1185</v>
      </c>
      <c r="N38" s="271" t="s">
        <v>369</v>
      </c>
      <c r="O38" s="1099"/>
      <c r="P38" s="1099"/>
      <c r="Q38" s="1099"/>
      <c r="R38" s="1099"/>
      <c r="S38" s="1099"/>
      <c r="T38" s="1099"/>
      <c r="U38" s="1099"/>
      <c r="V38" s="1099"/>
      <c r="W38" s="1099"/>
      <c r="X38" s="1099"/>
      <c r="Y38" s="1099"/>
      <c r="Z38" s="1099"/>
      <c r="AA38" s="1099"/>
      <c r="AB38" s="1099"/>
      <c r="AC38" s="1099"/>
      <c r="AD38" s="1099"/>
      <c r="AE38" s="1099"/>
      <c r="AF38" s="1099"/>
      <c r="AG38" s="1099"/>
      <c r="AH38" s="1099"/>
      <c r="AI38" s="1099"/>
      <c r="AJ38" s="1099"/>
      <c r="AK38" s="1099"/>
      <c r="AL38" s="1099"/>
      <c r="AM38" s="1099"/>
      <c r="AN38" s="1099"/>
      <c r="AO38" s="909"/>
    </row>
    <row r="39" spans="1:41" hidden="1">
      <c r="A39" s="1095"/>
      <c r="B39" s="1083" t="b">
        <v>0</v>
      </c>
      <c r="C39" s="1083"/>
      <c r="D39" s="1083"/>
      <c r="E39" s="1083"/>
      <c r="F39" s="1083"/>
      <c r="G39" s="1083"/>
      <c r="H39" s="1083"/>
      <c r="I39" s="1083"/>
      <c r="J39" s="1083"/>
      <c r="K39" s="1083"/>
      <c r="L39" s="274" t="s">
        <v>146</v>
      </c>
      <c r="M39" s="275" t="s">
        <v>1186</v>
      </c>
      <c r="N39" s="271" t="s">
        <v>369</v>
      </c>
      <c r="O39" s="1099"/>
      <c r="P39" s="1099"/>
      <c r="Q39" s="1099"/>
      <c r="R39" s="1099"/>
      <c r="S39" s="1099"/>
      <c r="T39" s="1099"/>
      <c r="U39" s="1099"/>
      <c r="V39" s="1099"/>
      <c r="W39" s="1099"/>
      <c r="X39" s="1099"/>
      <c r="Y39" s="1099"/>
      <c r="Z39" s="1099"/>
      <c r="AA39" s="1099"/>
      <c r="AB39" s="1099"/>
      <c r="AC39" s="1099"/>
      <c r="AD39" s="1099"/>
      <c r="AE39" s="1099"/>
      <c r="AF39" s="1099"/>
      <c r="AG39" s="1099"/>
      <c r="AH39" s="1099"/>
      <c r="AI39" s="1099"/>
      <c r="AJ39" s="1099"/>
      <c r="AK39" s="1099"/>
      <c r="AL39" s="1099"/>
      <c r="AM39" s="1099"/>
      <c r="AN39" s="1099"/>
      <c r="AO39" s="909"/>
    </row>
    <row r="40" spans="1:41" hidden="1">
      <c r="A40" s="1095"/>
      <c r="B40" s="1083" t="b">
        <v>0</v>
      </c>
      <c r="C40" s="1083"/>
      <c r="D40" s="1083"/>
      <c r="E40" s="1083"/>
      <c r="F40" s="1083"/>
      <c r="G40" s="1083"/>
      <c r="H40" s="1083"/>
      <c r="I40" s="1083"/>
      <c r="J40" s="1083"/>
      <c r="K40" s="1083"/>
      <c r="L40" s="274" t="s">
        <v>167</v>
      </c>
      <c r="M40" s="275" t="s">
        <v>456</v>
      </c>
      <c r="N40" s="271" t="s">
        <v>369</v>
      </c>
      <c r="O40" s="1099"/>
      <c r="P40" s="1099"/>
      <c r="Q40" s="1099"/>
      <c r="R40" s="1099"/>
      <c r="S40" s="1099"/>
      <c r="T40" s="1099"/>
      <c r="U40" s="1099"/>
      <c r="V40" s="1099"/>
      <c r="W40" s="1099"/>
      <c r="X40" s="1099"/>
      <c r="Y40" s="1099"/>
      <c r="Z40" s="1099"/>
      <c r="AA40" s="1099"/>
      <c r="AB40" s="1099"/>
      <c r="AC40" s="1099"/>
      <c r="AD40" s="1099"/>
      <c r="AE40" s="1099"/>
      <c r="AF40" s="1099"/>
      <c r="AG40" s="1099"/>
      <c r="AH40" s="1099"/>
      <c r="AI40" s="1099"/>
      <c r="AJ40" s="1099"/>
      <c r="AK40" s="1099"/>
      <c r="AL40" s="1099"/>
      <c r="AM40" s="1099"/>
      <c r="AN40" s="1099"/>
      <c r="AO40" s="909"/>
    </row>
    <row r="41" spans="1:41" s="82" customFormat="1">
      <c r="A41" s="902" t="s">
        <v>18</v>
      </c>
      <c r="B41" s="1083" t="b">
        <v>1</v>
      </c>
      <c r="C41" s="884"/>
      <c r="D41" s="884"/>
      <c r="E41" s="884"/>
      <c r="F41" s="884"/>
      <c r="G41" s="884"/>
      <c r="H41" s="884"/>
      <c r="I41" s="884"/>
      <c r="J41" s="884"/>
      <c r="K41" s="884"/>
      <c r="L41" s="1015" t="s">
        <v>2599</v>
      </c>
      <c r="M41" s="1100"/>
      <c r="N41" s="1100"/>
      <c r="O41" s="1100"/>
      <c r="P41" s="1100"/>
      <c r="Q41" s="1100"/>
      <c r="R41" s="1100"/>
      <c r="S41" s="1100"/>
      <c r="T41" s="1100"/>
      <c r="U41" s="1100"/>
      <c r="V41" s="1100"/>
      <c r="W41" s="1100"/>
      <c r="X41" s="1100"/>
      <c r="Y41" s="1100"/>
      <c r="Z41" s="1100"/>
      <c r="AA41" s="1100"/>
      <c r="AB41" s="1100"/>
      <c r="AC41" s="1100"/>
      <c r="AD41" s="1100"/>
      <c r="AE41" s="1100"/>
      <c r="AF41" s="1100"/>
      <c r="AG41" s="1100"/>
      <c r="AH41" s="1100"/>
      <c r="AI41" s="1100"/>
      <c r="AJ41" s="1100"/>
      <c r="AK41" s="1100"/>
      <c r="AL41" s="1100"/>
      <c r="AM41" s="1100"/>
      <c r="AN41" s="1100"/>
      <c r="AO41" s="1100"/>
    </row>
    <row r="42" spans="1:41" s="279" customFormat="1" ht="22.5">
      <c r="A42" s="940">
        <v>1</v>
      </c>
      <c r="B42" s="1083" t="b">
        <v>1</v>
      </c>
      <c r="C42" s="1096"/>
      <c r="D42" s="1096"/>
      <c r="E42" s="1096"/>
      <c r="F42" s="1096"/>
      <c r="G42" s="1096"/>
      <c r="H42" s="1096"/>
      <c r="I42" s="1096"/>
      <c r="J42" s="1096"/>
      <c r="K42" s="1096"/>
      <c r="L42" s="277">
        <v>1</v>
      </c>
      <c r="M42" s="272" t="s">
        <v>438</v>
      </c>
      <c r="N42" s="278" t="s">
        <v>369</v>
      </c>
      <c r="O42" s="1097">
        <v>0</v>
      </c>
      <c r="P42" s="1097">
        <v>0</v>
      </c>
      <c r="Q42" s="1097">
        <v>0</v>
      </c>
      <c r="R42" s="1097">
        <v>0</v>
      </c>
      <c r="S42" s="1097">
        <v>0</v>
      </c>
      <c r="T42" s="1097">
        <v>0</v>
      </c>
      <c r="U42" s="1097">
        <v>0</v>
      </c>
      <c r="V42" s="1097">
        <v>0</v>
      </c>
      <c r="W42" s="1097">
        <v>0</v>
      </c>
      <c r="X42" s="1097">
        <v>0</v>
      </c>
      <c r="Y42" s="1097">
        <v>0</v>
      </c>
      <c r="Z42" s="1097">
        <v>0</v>
      </c>
      <c r="AA42" s="1097">
        <v>0</v>
      </c>
      <c r="AB42" s="1097">
        <v>0</v>
      </c>
      <c r="AC42" s="1097">
        <v>0</v>
      </c>
      <c r="AD42" s="1097">
        <v>0</v>
      </c>
      <c r="AE42" s="1097">
        <v>0</v>
      </c>
      <c r="AF42" s="1097">
        <v>0</v>
      </c>
      <c r="AG42" s="1097">
        <v>0</v>
      </c>
      <c r="AH42" s="1097">
        <v>0</v>
      </c>
      <c r="AI42" s="1097">
        <v>0</v>
      </c>
      <c r="AJ42" s="1097">
        <v>0</v>
      </c>
      <c r="AK42" s="1097">
        <v>0</v>
      </c>
      <c r="AL42" s="1097">
        <v>0</v>
      </c>
      <c r="AM42" s="1097">
        <v>0</v>
      </c>
      <c r="AN42" s="1097">
        <v>0</v>
      </c>
      <c r="AO42" s="909"/>
    </row>
    <row r="43" spans="1:41">
      <c r="A43" s="940">
        <v>1</v>
      </c>
      <c r="B43" s="1083" t="b">
        <v>1</v>
      </c>
      <c r="C43" s="1083"/>
      <c r="D43" s="1083"/>
      <c r="E43" s="1083"/>
      <c r="F43" s="1083"/>
      <c r="G43" s="1083"/>
      <c r="H43" s="1083"/>
      <c r="I43" s="1083"/>
      <c r="J43" s="1083"/>
      <c r="K43" s="1083"/>
      <c r="L43" s="274" t="s">
        <v>165</v>
      </c>
      <c r="M43" s="275" t="s">
        <v>439</v>
      </c>
      <c r="N43" s="271" t="s">
        <v>369</v>
      </c>
      <c r="O43" s="1098">
        <v>0</v>
      </c>
      <c r="P43" s="1098">
        <v>0</v>
      </c>
      <c r="Q43" s="1098">
        <v>0</v>
      </c>
      <c r="R43" s="1098">
        <v>0</v>
      </c>
      <c r="S43" s="1098">
        <v>0</v>
      </c>
      <c r="T43" s="1098">
        <v>0</v>
      </c>
      <c r="U43" s="1098">
        <v>0</v>
      </c>
      <c r="V43" s="1098">
        <v>0</v>
      </c>
      <c r="W43" s="1098">
        <v>0</v>
      </c>
      <c r="X43" s="1098">
        <v>0</v>
      </c>
      <c r="Y43" s="1098">
        <v>0</v>
      </c>
      <c r="Z43" s="1098">
        <v>0</v>
      </c>
      <c r="AA43" s="1098">
        <v>0</v>
      </c>
      <c r="AB43" s="1098">
        <v>0</v>
      </c>
      <c r="AC43" s="1098">
        <v>0</v>
      </c>
      <c r="AD43" s="1098">
        <v>0</v>
      </c>
      <c r="AE43" s="1098">
        <v>0</v>
      </c>
      <c r="AF43" s="1098">
        <v>0</v>
      </c>
      <c r="AG43" s="1098">
        <v>0</v>
      </c>
      <c r="AH43" s="1098">
        <v>0</v>
      </c>
      <c r="AI43" s="1098">
        <v>0</v>
      </c>
      <c r="AJ43" s="1098">
        <v>0</v>
      </c>
      <c r="AK43" s="1098">
        <v>0</v>
      </c>
      <c r="AL43" s="1098">
        <v>0</v>
      </c>
      <c r="AM43" s="1098">
        <v>0</v>
      </c>
      <c r="AN43" s="1098">
        <v>0</v>
      </c>
      <c r="AO43" s="909"/>
    </row>
    <row r="44" spans="1:41">
      <c r="A44" s="940">
        <v>1</v>
      </c>
      <c r="B44" s="1083" t="b">
        <v>1</v>
      </c>
      <c r="C44" s="1083"/>
      <c r="D44" s="1083"/>
      <c r="E44" s="1083"/>
      <c r="F44" s="1083"/>
      <c r="G44" s="1083"/>
      <c r="H44" s="1083"/>
      <c r="I44" s="1083"/>
      <c r="J44" s="1083"/>
      <c r="K44" s="1083"/>
      <c r="L44" s="274" t="s">
        <v>412</v>
      </c>
      <c r="M44" s="276" t="s">
        <v>440</v>
      </c>
      <c r="N44" s="271" t="s">
        <v>369</v>
      </c>
      <c r="O44" s="1099"/>
      <c r="P44" s="1099"/>
      <c r="Q44" s="1099"/>
      <c r="R44" s="1099"/>
      <c r="S44" s="1099"/>
      <c r="T44" s="1099"/>
      <c r="U44" s="1099"/>
      <c r="V44" s="1099"/>
      <c r="W44" s="1099"/>
      <c r="X44" s="1099"/>
      <c r="Y44" s="1099"/>
      <c r="Z44" s="1099"/>
      <c r="AA44" s="1099"/>
      <c r="AB44" s="1099"/>
      <c r="AC44" s="1099"/>
      <c r="AD44" s="1099"/>
      <c r="AE44" s="1099"/>
      <c r="AF44" s="1099"/>
      <c r="AG44" s="1099"/>
      <c r="AH44" s="1099"/>
      <c r="AI44" s="1099"/>
      <c r="AJ44" s="1099"/>
      <c r="AK44" s="1099"/>
      <c r="AL44" s="1099"/>
      <c r="AM44" s="1099"/>
      <c r="AN44" s="1099"/>
      <c r="AO44" s="909"/>
    </row>
    <row r="45" spans="1:41">
      <c r="A45" s="940">
        <v>1</v>
      </c>
      <c r="B45" s="1083" t="b">
        <v>1</v>
      </c>
      <c r="C45" s="1083"/>
      <c r="D45" s="1083"/>
      <c r="E45" s="1083"/>
      <c r="F45" s="1083"/>
      <c r="G45" s="1083"/>
      <c r="H45" s="1083"/>
      <c r="I45" s="1083"/>
      <c r="J45" s="1083"/>
      <c r="K45" s="1083"/>
      <c r="L45" s="274" t="s">
        <v>414</v>
      </c>
      <c r="M45" s="276" t="s">
        <v>1123</v>
      </c>
      <c r="N45" s="271" t="s">
        <v>369</v>
      </c>
      <c r="O45" s="1099"/>
      <c r="P45" s="1099"/>
      <c r="Q45" s="1099"/>
      <c r="R45" s="1099"/>
      <c r="S45" s="1099"/>
      <c r="T45" s="1099"/>
      <c r="U45" s="1099"/>
      <c r="V45" s="1099"/>
      <c r="W45" s="1099"/>
      <c r="X45" s="1099"/>
      <c r="Y45" s="1099"/>
      <c r="Z45" s="1099"/>
      <c r="AA45" s="1099"/>
      <c r="AB45" s="1099"/>
      <c r="AC45" s="1099"/>
      <c r="AD45" s="1099"/>
      <c r="AE45" s="1099"/>
      <c r="AF45" s="1099"/>
      <c r="AG45" s="1099"/>
      <c r="AH45" s="1099"/>
      <c r="AI45" s="1099"/>
      <c r="AJ45" s="1099"/>
      <c r="AK45" s="1099"/>
      <c r="AL45" s="1099"/>
      <c r="AM45" s="1099"/>
      <c r="AN45" s="1099"/>
      <c r="AO45" s="909"/>
    </row>
    <row r="46" spans="1:41">
      <c r="A46" s="940">
        <v>1</v>
      </c>
      <c r="B46" s="1083" t="b">
        <v>1</v>
      </c>
      <c r="C46" s="1083"/>
      <c r="D46" s="1083"/>
      <c r="E46" s="1083"/>
      <c r="F46" s="1083"/>
      <c r="G46" s="1083"/>
      <c r="H46" s="1083"/>
      <c r="I46" s="1083"/>
      <c r="J46" s="1083"/>
      <c r="K46" s="1083"/>
      <c r="L46" s="274" t="s">
        <v>1084</v>
      </c>
      <c r="M46" s="276" t="s">
        <v>441</v>
      </c>
      <c r="N46" s="271" t="s">
        <v>369</v>
      </c>
      <c r="O46" s="1099"/>
      <c r="P46" s="1099"/>
      <c r="Q46" s="1099"/>
      <c r="R46" s="1099"/>
      <c r="S46" s="1099"/>
      <c r="T46" s="1099"/>
      <c r="U46" s="1099"/>
      <c r="V46" s="1099"/>
      <c r="W46" s="1099"/>
      <c r="X46" s="1099"/>
      <c r="Y46" s="1099"/>
      <c r="Z46" s="1099"/>
      <c r="AA46" s="1099"/>
      <c r="AB46" s="1099"/>
      <c r="AC46" s="1099"/>
      <c r="AD46" s="1099"/>
      <c r="AE46" s="1099"/>
      <c r="AF46" s="1099"/>
      <c r="AG46" s="1099"/>
      <c r="AH46" s="1099"/>
      <c r="AI46" s="1099"/>
      <c r="AJ46" s="1099"/>
      <c r="AK46" s="1099"/>
      <c r="AL46" s="1099"/>
      <c r="AM46" s="1099"/>
      <c r="AN46" s="1099"/>
      <c r="AO46" s="909"/>
    </row>
    <row r="47" spans="1:41">
      <c r="A47" s="940">
        <v>1</v>
      </c>
      <c r="B47" s="1083" t="b">
        <v>1</v>
      </c>
      <c r="C47" s="1083"/>
      <c r="D47" s="1083"/>
      <c r="E47" s="1083"/>
      <c r="F47" s="1083"/>
      <c r="G47" s="1083"/>
      <c r="H47" s="1083"/>
      <c r="I47" s="1083"/>
      <c r="J47" s="1083"/>
      <c r="K47" s="1083"/>
      <c r="L47" s="274" t="s">
        <v>1085</v>
      </c>
      <c r="M47" s="276" t="s">
        <v>442</v>
      </c>
      <c r="N47" s="271" t="s">
        <v>369</v>
      </c>
      <c r="O47" s="1099"/>
      <c r="P47" s="1099"/>
      <c r="Q47" s="1099"/>
      <c r="R47" s="1099"/>
      <c r="S47" s="1099"/>
      <c r="T47" s="1099"/>
      <c r="U47" s="1099"/>
      <c r="V47" s="1099"/>
      <c r="W47" s="1099"/>
      <c r="X47" s="1099"/>
      <c r="Y47" s="1099"/>
      <c r="Z47" s="1099"/>
      <c r="AA47" s="1099"/>
      <c r="AB47" s="1099"/>
      <c r="AC47" s="1099"/>
      <c r="AD47" s="1099"/>
      <c r="AE47" s="1099"/>
      <c r="AF47" s="1099"/>
      <c r="AG47" s="1099"/>
      <c r="AH47" s="1099"/>
      <c r="AI47" s="1099"/>
      <c r="AJ47" s="1099"/>
      <c r="AK47" s="1099"/>
      <c r="AL47" s="1099"/>
      <c r="AM47" s="1099"/>
      <c r="AN47" s="1099"/>
      <c r="AO47" s="909"/>
    </row>
    <row r="48" spans="1:41">
      <c r="A48" s="940">
        <v>1</v>
      </c>
      <c r="B48" s="1083" t="b">
        <v>1</v>
      </c>
      <c r="C48" s="1083"/>
      <c r="D48" s="1083"/>
      <c r="E48" s="1083"/>
      <c r="F48" s="1083"/>
      <c r="G48" s="1083"/>
      <c r="H48" s="1083"/>
      <c r="I48" s="1083"/>
      <c r="J48" s="1083"/>
      <c r="K48" s="1083"/>
      <c r="L48" s="274" t="s">
        <v>166</v>
      </c>
      <c r="M48" s="275" t="s">
        <v>443</v>
      </c>
      <c r="N48" s="271" t="s">
        <v>369</v>
      </c>
      <c r="O48" s="1098">
        <v>0</v>
      </c>
      <c r="P48" s="1098">
        <v>0</v>
      </c>
      <c r="Q48" s="1098">
        <v>0</v>
      </c>
      <c r="R48" s="1098">
        <v>0</v>
      </c>
      <c r="S48" s="1098">
        <v>0</v>
      </c>
      <c r="T48" s="1098">
        <v>0</v>
      </c>
      <c r="U48" s="1098">
        <v>0</v>
      </c>
      <c r="V48" s="1098">
        <v>0</v>
      </c>
      <c r="W48" s="1098">
        <v>0</v>
      </c>
      <c r="X48" s="1098">
        <v>0</v>
      </c>
      <c r="Y48" s="1098">
        <v>0</v>
      </c>
      <c r="Z48" s="1098">
        <v>0</v>
      </c>
      <c r="AA48" s="1098">
        <v>0</v>
      </c>
      <c r="AB48" s="1098">
        <v>0</v>
      </c>
      <c r="AC48" s="1098">
        <v>0</v>
      </c>
      <c r="AD48" s="1098">
        <v>0</v>
      </c>
      <c r="AE48" s="1098">
        <v>0</v>
      </c>
      <c r="AF48" s="1098">
        <v>0</v>
      </c>
      <c r="AG48" s="1098">
        <v>0</v>
      </c>
      <c r="AH48" s="1098">
        <v>0</v>
      </c>
      <c r="AI48" s="1098">
        <v>0</v>
      </c>
      <c r="AJ48" s="1098">
        <v>0</v>
      </c>
      <c r="AK48" s="1098">
        <v>0</v>
      </c>
      <c r="AL48" s="1098">
        <v>0</v>
      </c>
      <c r="AM48" s="1098">
        <v>0</v>
      </c>
      <c r="AN48" s="1098">
        <v>0</v>
      </c>
      <c r="AO48" s="909"/>
    </row>
    <row r="49" spans="1:41">
      <c r="A49" s="940">
        <v>1</v>
      </c>
      <c r="B49" s="1083" t="b">
        <v>1</v>
      </c>
      <c r="C49" s="1083"/>
      <c r="D49" s="1083"/>
      <c r="E49" s="1083"/>
      <c r="F49" s="1083"/>
      <c r="G49" s="1083"/>
      <c r="H49" s="1083"/>
      <c r="I49" s="1083"/>
      <c r="J49" s="1083"/>
      <c r="K49" s="1083"/>
      <c r="L49" s="274" t="s">
        <v>534</v>
      </c>
      <c r="M49" s="276" t="s">
        <v>444</v>
      </c>
      <c r="N49" s="271" t="s">
        <v>369</v>
      </c>
      <c r="O49" s="1099"/>
      <c r="P49" s="1099"/>
      <c r="Q49" s="1099"/>
      <c r="R49" s="1099"/>
      <c r="S49" s="1099"/>
      <c r="T49" s="1099"/>
      <c r="U49" s="1099"/>
      <c r="V49" s="1099"/>
      <c r="W49" s="1099"/>
      <c r="X49" s="1099"/>
      <c r="Y49" s="1099"/>
      <c r="Z49" s="1099"/>
      <c r="AA49" s="1099"/>
      <c r="AB49" s="1099"/>
      <c r="AC49" s="1099"/>
      <c r="AD49" s="1099"/>
      <c r="AE49" s="1099"/>
      <c r="AF49" s="1099"/>
      <c r="AG49" s="1099"/>
      <c r="AH49" s="1099"/>
      <c r="AI49" s="1099"/>
      <c r="AJ49" s="1099"/>
      <c r="AK49" s="1099"/>
      <c r="AL49" s="1099"/>
      <c r="AM49" s="1099"/>
      <c r="AN49" s="1099"/>
      <c r="AO49" s="909"/>
    </row>
    <row r="50" spans="1:41">
      <c r="A50" s="940">
        <v>1</v>
      </c>
      <c r="B50" s="1083" t="b">
        <v>1</v>
      </c>
      <c r="C50" s="1083"/>
      <c r="D50" s="1083"/>
      <c r="E50" s="1083"/>
      <c r="F50" s="1083"/>
      <c r="G50" s="1083"/>
      <c r="H50" s="1083"/>
      <c r="I50" s="1083"/>
      <c r="J50" s="1083"/>
      <c r="K50" s="1083"/>
      <c r="L50" s="274" t="s">
        <v>540</v>
      </c>
      <c r="M50" s="276" t="s">
        <v>445</v>
      </c>
      <c r="N50" s="271" t="s">
        <v>369</v>
      </c>
      <c r="O50" s="1099"/>
      <c r="P50" s="1099"/>
      <c r="Q50" s="1099"/>
      <c r="R50" s="1099"/>
      <c r="S50" s="1099"/>
      <c r="T50" s="1099"/>
      <c r="U50" s="1099"/>
      <c r="V50" s="1099"/>
      <c r="W50" s="1099"/>
      <c r="X50" s="1099"/>
      <c r="Y50" s="1099"/>
      <c r="Z50" s="1099"/>
      <c r="AA50" s="1099"/>
      <c r="AB50" s="1099"/>
      <c r="AC50" s="1099"/>
      <c r="AD50" s="1099"/>
      <c r="AE50" s="1099"/>
      <c r="AF50" s="1099"/>
      <c r="AG50" s="1099"/>
      <c r="AH50" s="1099"/>
      <c r="AI50" s="1099"/>
      <c r="AJ50" s="1099"/>
      <c r="AK50" s="1099"/>
      <c r="AL50" s="1099"/>
      <c r="AM50" s="1099"/>
      <c r="AN50" s="1099"/>
      <c r="AO50" s="909"/>
    </row>
    <row r="51" spans="1:41">
      <c r="A51" s="940">
        <v>1</v>
      </c>
      <c r="B51" s="1083" t="b">
        <v>1</v>
      </c>
      <c r="C51" s="1083"/>
      <c r="D51" s="1083"/>
      <c r="E51" s="1083"/>
      <c r="F51" s="1083"/>
      <c r="G51" s="1083"/>
      <c r="H51" s="1083"/>
      <c r="I51" s="1083"/>
      <c r="J51" s="1083"/>
      <c r="K51" s="1083"/>
      <c r="L51" s="274" t="s">
        <v>542</v>
      </c>
      <c r="M51" s="276" t="s">
        <v>446</v>
      </c>
      <c r="N51" s="271" t="s">
        <v>369</v>
      </c>
      <c r="O51" s="1099"/>
      <c r="P51" s="1099"/>
      <c r="Q51" s="1099"/>
      <c r="R51" s="1099"/>
      <c r="S51" s="1099"/>
      <c r="T51" s="1099"/>
      <c r="U51" s="1099"/>
      <c r="V51" s="1099"/>
      <c r="W51" s="1099"/>
      <c r="X51" s="1099"/>
      <c r="Y51" s="1099"/>
      <c r="Z51" s="1099"/>
      <c r="AA51" s="1099"/>
      <c r="AB51" s="1099"/>
      <c r="AC51" s="1099"/>
      <c r="AD51" s="1099"/>
      <c r="AE51" s="1099"/>
      <c r="AF51" s="1099"/>
      <c r="AG51" s="1099"/>
      <c r="AH51" s="1099"/>
      <c r="AI51" s="1099"/>
      <c r="AJ51" s="1099"/>
      <c r="AK51" s="1099"/>
      <c r="AL51" s="1099"/>
      <c r="AM51" s="1099"/>
      <c r="AN51" s="1099"/>
      <c r="AO51" s="909"/>
    </row>
    <row r="52" spans="1:41">
      <c r="A52" s="940">
        <v>1</v>
      </c>
      <c r="B52" s="1083" t="b">
        <v>1</v>
      </c>
      <c r="C52" s="1083"/>
      <c r="D52" s="1083"/>
      <c r="E52" s="1083"/>
      <c r="F52" s="1083"/>
      <c r="G52" s="1083"/>
      <c r="H52" s="1083"/>
      <c r="I52" s="1083"/>
      <c r="J52" s="1083"/>
      <c r="K52" s="1083"/>
      <c r="L52" s="274" t="s">
        <v>378</v>
      </c>
      <c r="M52" s="275" t="s">
        <v>447</v>
      </c>
      <c r="N52" s="271" t="s">
        <v>369</v>
      </c>
      <c r="O52" s="1098">
        <v>0</v>
      </c>
      <c r="P52" s="1098">
        <v>0</v>
      </c>
      <c r="Q52" s="1098">
        <v>0</v>
      </c>
      <c r="R52" s="1098">
        <v>0</v>
      </c>
      <c r="S52" s="1098">
        <v>0</v>
      </c>
      <c r="T52" s="1098">
        <v>0</v>
      </c>
      <c r="U52" s="1098">
        <v>0</v>
      </c>
      <c r="V52" s="1098">
        <v>0</v>
      </c>
      <c r="W52" s="1098">
        <v>0</v>
      </c>
      <c r="X52" s="1098">
        <v>0</v>
      </c>
      <c r="Y52" s="1098">
        <v>0</v>
      </c>
      <c r="Z52" s="1098">
        <v>0</v>
      </c>
      <c r="AA52" s="1098">
        <v>0</v>
      </c>
      <c r="AB52" s="1098">
        <v>0</v>
      </c>
      <c r="AC52" s="1098">
        <v>0</v>
      </c>
      <c r="AD52" s="1098">
        <v>0</v>
      </c>
      <c r="AE52" s="1098">
        <v>0</v>
      </c>
      <c r="AF52" s="1098">
        <v>0</v>
      </c>
      <c r="AG52" s="1098">
        <v>0</v>
      </c>
      <c r="AH52" s="1098">
        <v>0</v>
      </c>
      <c r="AI52" s="1098">
        <v>0</v>
      </c>
      <c r="AJ52" s="1098">
        <v>0</v>
      </c>
      <c r="AK52" s="1098">
        <v>0</v>
      </c>
      <c r="AL52" s="1098">
        <v>0</v>
      </c>
      <c r="AM52" s="1098">
        <v>0</v>
      </c>
      <c r="AN52" s="1098">
        <v>0</v>
      </c>
      <c r="AO52" s="909"/>
    </row>
    <row r="53" spans="1:41">
      <c r="A53" s="940">
        <v>1</v>
      </c>
      <c r="B53" s="1083" t="b">
        <v>1</v>
      </c>
      <c r="C53" s="1083"/>
      <c r="D53" s="1083"/>
      <c r="E53" s="1083"/>
      <c r="F53" s="1083"/>
      <c r="G53" s="1083"/>
      <c r="H53" s="1083"/>
      <c r="I53" s="1083"/>
      <c r="J53" s="1083"/>
      <c r="K53" s="1083"/>
      <c r="L53" s="274" t="s">
        <v>564</v>
      </c>
      <c r="M53" s="276" t="s">
        <v>448</v>
      </c>
      <c r="N53" s="271" t="s">
        <v>369</v>
      </c>
      <c r="O53" s="1099"/>
      <c r="P53" s="1099"/>
      <c r="Q53" s="1099"/>
      <c r="R53" s="1099"/>
      <c r="S53" s="1099"/>
      <c r="T53" s="1099"/>
      <c r="U53" s="1099"/>
      <c r="V53" s="1099"/>
      <c r="W53" s="1099"/>
      <c r="X53" s="1099"/>
      <c r="Y53" s="1099"/>
      <c r="Z53" s="1099"/>
      <c r="AA53" s="1099"/>
      <c r="AB53" s="1099"/>
      <c r="AC53" s="1099"/>
      <c r="AD53" s="1099"/>
      <c r="AE53" s="1099"/>
      <c r="AF53" s="1099"/>
      <c r="AG53" s="1099"/>
      <c r="AH53" s="1099"/>
      <c r="AI53" s="1099"/>
      <c r="AJ53" s="1099"/>
      <c r="AK53" s="1099"/>
      <c r="AL53" s="1099"/>
      <c r="AM53" s="1099"/>
      <c r="AN53" s="1099"/>
      <c r="AO53" s="909"/>
    </row>
    <row r="54" spans="1:41">
      <c r="A54" s="940">
        <v>1</v>
      </c>
      <c r="B54" s="1083" t="b">
        <v>1</v>
      </c>
      <c r="C54" s="1083"/>
      <c r="D54" s="1083"/>
      <c r="E54" s="1083"/>
      <c r="F54" s="1083"/>
      <c r="G54" s="1083"/>
      <c r="H54" s="1083"/>
      <c r="I54" s="1083"/>
      <c r="J54" s="1083"/>
      <c r="K54" s="1083"/>
      <c r="L54" s="274" t="s">
        <v>566</v>
      </c>
      <c r="M54" s="276" t="s">
        <v>449</v>
      </c>
      <c r="N54" s="271" t="s">
        <v>369</v>
      </c>
      <c r="O54" s="1099"/>
      <c r="P54" s="1099"/>
      <c r="Q54" s="1099"/>
      <c r="R54" s="1099"/>
      <c r="S54" s="1099"/>
      <c r="T54" s="1099"/>
      <c r="U54" s="1099"/>
      <c r="V54" s="1099"/>
      <c r="W54" s="1099"/>
      <c r="X54" s="1099"/>
      <c r="Y54" s="1099"/>
      <c r="Z54" s="1099"/>
      <c r="AA54" s="1099"/>
      <c r="AB54" s="1099"/>
      <c r="AC54" s="1099"/>
      <c r="AD54" s="1099"/>
      <c r="AE54" s="1099"/>
      <c r="AF54" s="1099"/>
      <c r="AG54" s="1099"/>
      <c r="AH54" s="1099"/>
      <c r="AI54" s="1099"/>
      <c r="AJ54" s="1099"/>
      <c r="AK54" s="1099"/>
      <c r="AL54" s="1099"/>
      <c r="AM54" s="1099"/>
      <c r="AN54" s="1099"/>
      <c r="AO54" s="909"/>
    </row>
    <row r="55" spans="1:41">
      <c r="A55" s="940">
        <v>1</v>
      </c>
      <c r="B55" s="1083" t="b">
        <v>1</v>
      </c>
      <c r="C55" s="1083"/>
      <c r="D55" s="1083"/>
      <c r="E55" s="1083"/>
      <c r="F55" s="1083"/>
      <c r="G55" s="1083"/>
      <c r="H55" s="1083"/>
      <c r="I55" s="1083"/>
      <c r="J55" s="1083"/>
      <c r="K55" s="1083"/>
      <c r="L55" s="274" t="s">
        <v>568</v>
      </c>
      <c r="M55" s="276" t="s">
        <v>450</v>
      </c>
      <c r="N55" s="271" t="s">
        <v>369</v>
      </c>
      <c r="O55" s="1099"/>
      <c r="P55" s="1099"/>
      <c r="Q55" s="1099"/>
      <c r="R55" s="1099"/>
      <c r="S55" s="1099"/>
      <c r="T55" s="1099"/>
      <c r="U55" s="1099"/>
      <c r="V55" s="1099"/>
      <c r="W55" s="1099"/>
      <c r="X55" s="1099"/>
      <c r="Y55" s="1099"/>
      <c r="Z55" s="1099"/>
      <c r="AA55" s="1099"/>
      <c r="AB55" s="1099"/>
      <c r="AC55" s="1099"/>
      <c r="AD55" s="1099"/>
      <c r="AE55" s="1099"/>
      <c r="AF55" s="1099"/>
      <c r="AG55" s="1099"/>
      <c r="AH55" s="1099"/>
      <c r="AI55" s="1099"/>
      <c r="AJ55" s="1099"/>
      <c r="AK55" s="1099"/>
      <c r="AL55" s="1099"/>
      <c r="AM55" s="1099"/>
      <c r="AN55" s="1099"/>
      <c r="AO55" s="909"/>
    </row>
    <row r="56" spans="1:41">
      <c r="A56" s="940">
        <v>1</v>
      </c>
      <c r="B56" s="1083" t="b">
        <v>1</v>
      </c>
      <c r="C56" s="1083"/>
      <c r="D56" s="1083"/>
      <c r="E56" s="1083"/>
      <c r="F56" s="1083"/>
      <c r="G56" s="1083"/>
      <c r="H56" s="1083"/>
      <c r="I56" s="1083"/>
      <c r="J56" s="1083"/>
      <c r="K56" s="1083"/>
      <c r="L56" s="274" t="s">
        <v>380</v>
      </c>
      <c r="M56" s="275" t="s">
        <v>451</v>
      </c>
      <c r="N56" s="271" t="s">
        <v>369</v>
      </c>
      <c r="O56" s="1098">
        <v>0</v>
      </c>
      <c r="P56" s="1098">
        <v>0</v>
      </c>
      <c r="Q56" s="1098">
        <v>0</v>
      </c>
      <c r="R56" s="1098">
        <v>0</v>
      </c>
      <c r="S56" s="1098">
        <v>0</v>
      </c>
      <c r="T56" s="1098">
        <v>0</v>
      </c>
      <c r="U56" s="1098">
        <v>0</v>
      </c>
      <c r="V56" s="1098">
        <v>0</v>
      </c>
      <c r="W56" s="1098">
        <v>0</v>
      </c>
      <c r="X56" s="1098">
        <v>0</v>
      </c>
      <c r="Y56" s="1098">
        <v>0</v>
      </c>
      <c r="Z56" s="1098">
        <v>0</v>
      </c>
      <c r="AA56" s="1098">
        <v>0</v>
      </c>
      <c r="AB56" s="1098">
        <v>0</v>
      </c>
      <c r="AC56" s="1098">
        <v>0</v>
      </c>
      <c r="AD56" s="1098">
        <v>0</v>
      </c>
      <c r="AE56" s="1098">
        <v>0</v>
      </c>
      <c r="AF56" s="1098">
        <v>0</v>
      </c>
      <c r="AG56" s="1098">
        <v>0</v>
      </c>
      <c r="AH56" s="1098">
        <v>0</v>
      </c>
      <c r="AI56" s="1098">
        <v>0</v>
      </c>
      <c r="AJ56" s="1098">
        <v>0</v>
      </c>
      <c r="AK56" s="1098">
        <v>0</v>
      </c>
      <c r="AL56" s="1098">
        <v>0</v>
      </c>
      <c r="AM56" s="1098">
        <v>0</v>
      </c>
      <c r="AN56" s="1098">
        <v>0</v>
      </c>
      <c r="AO56" s="909"/>
    </row>
    <row r="57" spans="1:41">
      <c r="A57" s="940">
        <v>1</v>
      </c>
      <c r="B57" s="1083" t="b">
        <v>1</v>
      </c>
      <c r="C57" s="1083"/>
      <c r="D57" s="1083"/>
      <c r="E57" s="1083"/>
      <c r="F57" s="1083"/>
      <c r="G57" s="1083"/>
      <c r="H57" s="1083"/>
      <c r="I57" s="1083"/>
      <c r="J57" s="1083"/>
      <c r="K57" s="1083"/>
      <c r="L57" s="274" t="s">
        <v>573</v>
      </c>
      <c r="M57" s="276" t="s">
        <v>452</v>
      </c>
      <c r="N57" s="271" t="s">
        <v>369</v>
      </c>
      <c r="O57" s="1099"/>
      <c r="P57" s="1099"/>
      <c r="Q57" s="1099"/>
      <c r="R57" s="1099"/>
      <c r="S57" s="1099"/>
      <c r="T57" s="1099"/>
      <c r="U57" s="1099"/>
      <c r="V57" s="1099"/>
      <c r="W57" s="1099"/>
      <c r="X57" s="1099"/>
      <c r="Y57" s="1099"/>
      <c r="Z57" s="1099"/>
      <c r="AA57" s="1099"/>
      <c r="AB57" s="1099"/>
      <c r="AC57" s="1099"/>
      <c r="AD57" s="1099"/>
      <c r="AE57" s="1099"/>
      <c r="AF57" s="1099"/>
      <c r="AG57" s="1099"/>
      <c r="AH57" s="1099"/>
      <c r="AI57" s="1099"/>
      <c r="AJ57" s="1099"/>
      <c r="AK57" s="1099"/>
      <c r="AL57" s="1099"/>
      <c r="AM57" s="1099"/>
      <c r="AN57" s="1099"/>
      <c r="AO57" s="909"/>
    </row>
    <row r="58" spans="1:41" ht="22.5">
      <c r="A58" s="940">
        <v>1</v>
      </c>
      <c r="B58" s="1083" t="b">
        <v>1</v>
      </c>
      <c r="C58" s="1083"/>
      <c r="D58" s="1083"/>
      <c r="E58" s="1083"/>
      <c r="F58" s="1083"/>
      <c r="G58" s="1083"/>
      <c r="H58" s="1083"/>
      <c r="I58" s="1083"/>
      <c r="J58" s="1083"/>
      <c r="K58" s="1083"/>
      <c r="L58" s="274" t="s">
        <v>587</v>
      </c>
      <c r="M58" s="276" t="s">
        <v>1174</v>
      </c>
      <c r="N58" s="271" t="s">
        <v>369</v>
      </c>
      <c r="O58" s="1099"/>
      <c r="P58" s="1099"/>
      <c r="Q58" s="1099"/>
      <c r="R58" s="1099"/>
      <c r="S58" s="1099"/>
      <c r="T58" s="1099"/>
      <c r="U58" s="1099"/>
      <c r="V58" s="1099"/>
      <c r="W58" s="1099"/>
      <c r="X58" s="1099"/>
      <c r="Y58" s="1099"/>
      <c r="Z58" s="1099"/>
      <c r="AA58" s="1099"/>
      <c r="AB58" s="1099"/>
      <c r="AC58" s="1099"/>
      <c r="AD58" s="1099"/>
      <c r="AE58" s="1099"/>
      <c r="AF58" s="1099"/>
      <c r="AG58" s="1099"/>
      <c r="AH58" s="1099"/>
      <c r="AI58" s="1099"/>
      <c r="AJ58" s="1099"/>
      <c r="AK58" s="1099"/>
      <c r="AL58" s="1099"/>
      <c r="AM58" s="1099"/>
      <c r="AN58" s="1099"/>
      <c r="AO58" s="909"/>
    </row>
    <row r="59" spans="1:41" ht="22.5">
      <c r="A59" s="940">
        <v>1</v>
      </c>
      <c r="B59" s="1083" t="b">
        <v>1</v>
      </c>
      <c r="C59" s="1083"/>
      <c r="D59" s="1083"/>
      <c r="E59" s="1083"/>
      <c r="F59" s="1083"/>
      <c r="G59" s="1083"/>
      <c r="H59" s="1083"/>
      <c r="I59" s="1083"/>
      <c r="J59" s="1083"/>
      <c r="K59" s="1083"/>
      <c r="L59" s="274" t="s">
        <v>593</v>
      </c>
      <c r="M59" s="276" t="s">
        <v>453</v>
      </c>
      <c r="N59" s="271" t="s">
        <v>369</v>
      </c>
      <c r="O59" s="1099"/>
      <c r="P59" s="1099"/>
      <c r="Q59" s="1099"/>
      <c r="R59" s="1099"/>
      <c r="S59" s="1099"/>
      <c r="T59" s="1099"/>
      <c r="U59" s="1099"/>
      <c r="V59" s="1099"/>
      <c r="W59" s="1099"/>
      <c r="X59" s="1099"/>
      <c r="Y59" s="1099"/>
      <c r="Z59" s="1099"/>
      <c r="AA59" s="1099"/>
      <c r="AB59" s="1099"/>
      <c r="AC59" s="1099"/>
      <c r="AD59" s="1099"/>
      <c r="AE59" s="1099"/>
      <c r="AF59" s="1099"/>
      <c r="AG59" s="1099"/>
      <c r="AH59" s="1099"/>
      <c r="AI59" s="1099"/>
      <c r="AJ59" s="1099"/>
      <c r="AK59" s="1099"/>
      <c r="AL59" s="1099"/>
      <c r="AM59" s="1099"/>
      <c r="AN59" s="1099"/>
      <c r="AO59" s="909"/>
    </row>
    <row r="60" spans="1:41">
      <c r="A60" s="940">
        <v>1</v>
      </c>
      <c r="B60" s="1083" t="b">
        <v>1</v>
      </c>
      <c r="C60" s="1083"/>
      <c r="D60" s="1083"/>
      <c r="E60" s="1083"/>
      <c r="F60" s="1083"/>
      <c r="G60" s="1083"/>
      <c r="H60" s="1083"/>
      <c r="I60" s="1083"/>
      <c r="J60" s="1083"/>
      <c r="K60" s="1083"/>
      <c r="L60" s="274" t="s">
        <v>595</v>
      </c>
      <c r="M60" s="276" t="s">
        <v>454</v>
      </c>
      <c r="N60" s="271" t="s">
        <v>369</v>
      </c>
      <c r="O60" s="1099"/>
      <c r="P60" s="1099"/>
      <c r="Q60" s="1099"/>
      <c r="R60" s="1099"/>
      <c r="S60" s="1099"/>
      <c r="T60" s="1099"/>
      <c r="U60" s="1099"/>
      <c r="V60" s="1099"/>
      <c r="W60" s="1099"/>
      <c r="X60" s="1099"/>
      <c r="Y60" s="1099"/>
      <c r="Z60" s="1099"/>
      <c r="AA60" s="1099"/>
      <c r="AB60" s="1099"/>
      <c r="AC60" s="1099"/>
      <c r="AD60" s="1099"/>
      <c r="AE60" s="1099"/>
      <c r="AF60" s="1099"/>
      <c r="AG60" s="1099"/>
      <c r="AH60" s="1099"/>
      <c r="AI60" s="1099"/>
      <c r="AJ60" s="1099"/>
      <c r="AK60" s="1099"/>
      <c r="AL60" s="1099"/>
      <c r="AM60" s="1099"/>
      <c r="AN60" s="1099"/>
      <c r="AO60" s="909"/>
    </row>
    <row r="61" spans="1:41" s="279" customFormat="1" ht="22.5">
      <c r="A61" s="940">
        <v>1</v>
      </c>
      <c r="B61" s="1083" t="b">
        <v>1</v>
      </c>
      <c r="C61" s="1096"/>
      <c r="D61" s="1096"/>
      <c r="E61" s="1096"/>
      <c r="F61" s="1096"/>
      <c r="G61" s="1096"/>
      <c r="H61" s="1096"/>
      <c r="I61" s="1096"/>
      <c r="J61" s="1096"/>
      <c r="K61" s="1096"/>
      <c r="L61" s="277" t="s">
        <v>102</v>
      </c>
      <c r="M61" s="273" t="s">
        <v>455</v>
      </c>
      <c r="N61" s="278" t="s">
        <v>369</v>
      </c>
      <c r="O61" s="1097">
        <v>0</v>
      </c>
      <c r="P61" s="1097">
        <v>0</v>
      </c>
      <c r="Q61" s="1097">
        <v>0</v>
      </c>
      <c r="R61" s="1097">
        <v>0</v>
      </c>
      <c r="S61" s="1097">
        <v>0</v>
      </c>
      <c r="T61" s="1097">
        <v>0</v>
      </c>
      <c r="U61" s="1097">
        <v>0</v>
      </c>
      <c r="V61" s="1097">
        <v>0</v>
      </c>
      <c r="W61" s="1097">
        <v>0</v>
      </c>
      <c r="X61" s="1097">
        <v>0</v>
      </c>
      <c r="Y61" s="1097">
        <v>0</v>
      </c>
      <c r="Z61" s="1097">
        <v>0</v>
      </c>
      <c r="AA61" s="1097">
        <v>0</v>
      </c>
      <c r="AB61" s="1097">
        <v>0</v>
      </c>
      <c r="AC61" s="1097">
        <v>0</v>
      </c>
      <c r="AD61" s="1097">
        <v>0</v>
      </c>
      <c r="AE61" s="1097">
        <v>0</v>
      </c>
      <c r="AF61" s="1097">
        <v>0</v>
      </c>
      <c r="AG61" s="1097">
        <v>0</v>
      </c>
      <c r="AH61" s="1097">
        <v>0</v>
      </c>
      <c r="AI61" s="1097">
        <v>0</v>
      </c>
      <c r="AJ61" s="1097">
        <v>0</v>
      </c>
      <c r="AK61" s="1097">
        <v>0</v>
      </c>
      <c r="AL61" s="1097">
        <v>0</v>
      </c>
      <c r="AM61" s="1097">
        <v>0</v>
      </c>
      <c r="AN61" s="1097">
        <v>0</v>
      </c>
      <c r="AO61" s="909"/>
    </row>
    <row r="62" spans="1:41">
      <c r="A62" s="940">
        <v>1</v>
      </c>
      <c r="B62" s="1083" t="b">
        <v>1</v>
      </c>
      <c r="C62" s="1083"/>
      <c r="D62" s="1083"/>
      <c r="E62" s="1083"/>
      <c r="F62" s="1083"/>
      <c r="G62" s="1083"/>
      <c r="H62" s="1083"/>
      <c r="I62" s="1083"/>
      <c r="J62" s="1083"/>
      <c r="K62" s="1083"/>
      <c r="L62" s="274" t="s">
        <v>17</v>
      </c>
      <c r="M62" s="275" t="s">
        <v>1185</v>
      </c>
      <c r="N62" s="271" t="s">
        <v>369</v>
      </c>
      <c r="O62" s="1099"/>
      <c r="P62" s="1099"/>
      <c r="Q62" s="1099"/>
      <c r="R62" s="1099"/>
      <c r="S62" s="1099"/>
      <c r="T62" s="1099"/>
      <c r="U62" s="1099"/>
      <c r="V62" s="1099"/>
      <c r="W62" s="1099"/>
      <c r="X62" s="1099"/>
      <c r="Y62" s="1099"/>
      <c r="Z62" s="1099"/>
      <c r="AA62" s="1099"/>
      <c r="AB62" s="1099"/>
      <c r="AC62" s="1099"/>
      <c r="AD62" s="1099"/>
      <c r="AE62" s="1099"/>
      <c r="AF62" s="1099"/>
      <c r="AG62" s="1099"/>
      <c r="AH62" s="1099"/>
      <c r="AI62" s="1099"/>
      <c r="AJ62" s="1099"/>
      <c r="AK62" s="1099"/>
      <c r="AL62" s="1099"/>
      <c r="AM62" s="1099"/>
      <c r="AN62" s="1099"/>
      <c r="AO62" s="909"/>
    </row>
    <row r="63" spans="1:41">
      <c r="A63" s="940">
        <v>1</v>
      </c>
      <c r="B63" s="1083" t="b">
        <v>1</v>
      </c>
      <c r="C63" s="1083"/>
      <c r="D63" s="1083"/>
      <c r="E63" s="1083"/>
      <c r="F63" s="1083"/>
      <c r="G63" s="1083"/>
      <c r="H63" s="1083"/>
      <c r="I63" s="1083"/>
      <c r="J63" s="1083"/>
      <c r="K63" s="1083"/>
      <c r="L63" s="274" t="s">
        <v>146</v>
      </c>
      <c r="M63" s="275" t="s">
        <v>1186</v>
      </c>
      <c r="N63" s="271" t="s">
        <v>369</v>
      </c>
      <c r="O63" s="1099"/>
      <c r="P63" s="1099"/>
      <c r="Q63" s="1099"/>
      <c r="R63" s="1099"/>
      <c r="S63" s="1099"/>
      <c r="T63" s="1099"/>
      <c r="U63" s="1099"/>
      <c r="V63" s="1099"/>
      <c r="W63" s="1099"/>
      <c r="X63" s="1099"/>
      <c r="Y63" s="1099"/>
      <c r="Z63" s="1099"/>
      <c r="AA63" s="1099"/>
      <c r="AB63" s="1099"/>
      <c r="AC63" s="1099"/>
      <c r="AD63" s="1099"/>
      <c r="AE63" s="1099"/>
      <c r="AF63" s="1099"/>
      <c r="AG63" s="1099"/>
      <c r="AH63" s="1099"/>
      <c r="AI63" s="1099"/>
      <c r="AJ63" s="1099"/>
      <c r="AK63" s="1099"/>
      <c r="AL63" s="1099"/>
      <c r="AM63" s="1099"/>
      <c r="AN63" s="1099"/>
      <c r="AO63" s="909"/>
    </row>
    <row r="64" spans="1:41">
      <c r="A64" s="940">
        <v>1</v>
      </c>
      <c r="B64" s="1083" t="b">
        <v>1</v>
      </c>
      <c r="C64" s="1083"/>
      <c r="D64" s="1083"/>
      <c r="E64" s="1083"/>
      <c r="F64" s="1083"/>
      <c r="G64" s="1083"/>
      <c r="H64" s="1083"/>
      <c r="I64" s="1083"/>
      <c r="J64" s="1083"/>
      <c r="K64" s="1083"/>
      <c r="L64" s="274" t="s">
        <v>167</v>
      </c>
      <c r="M64" s="275" t="s">
        <v>456</v>
      </c>
      <c r="N64" s="271" t="s">
        <v>369</v>
      </c>
      <c r="O64" s="1099"/>
      <c r="P64" s="1099"/>
      <c r="Q64" s="1099"/>
      <c r="R64" s="1099"/>
      <c r="S64" s="1099"/>
      <c r="T64" s="1099"/>
      <c r="U64" s="1099"/>
      <c r="V64" s="1099"/>
      <c r="W64" s="1099"/>
      <c r="X64" s="1099"/>
      <c r="Y64" s="1099"/>
      <c r="Z64" s="1099"/>
      <c r="AA64" s="1099"/>
      <c r="AB64" s="1099"/>
      <c r="AC64" s="1099"/>
      <c r="AD64" s="1099"/>
      <c r="AE64" s="1099"/>
      <c r="AF64" s="1099"/>
      <c r="AG64" s="1099"/>
      <c r="AH64" s="1099"/>
      <c r="AI64" s="1099"/>
      <c r="AJ64" s="1099"/>
      <c r="AK64" s="1099"/>
      <c r="AL64" s="1099"/>
      <c r="AM64" s="1099"/>
      <c r="AN64" s="1099"/>
      <c r="AO64" s="909"/>
    </row>
    <row r="65" spans="1:41" ht="21.75" customHeight="1">
      <c r="A65" s="1083"/>
      <c r="B65" s="1083"/>
      <c r="C65" s="1083"/>
      <c r="D65" s="1083"/>
      <c r="E65" s="1083"/>
      <c r="F65" s="1083"/>
      <c r="G65" s="1083"/>
      <c r="H65" s="1083"/>
      <c r="I65" s="1083"/>
      <c r="J65" s="1083"/>
      <c r="K65" s="1083"/>
      <c r="L65" s="1083"/>
      <c r="M65" s="1101" t="s">
        <v>1430</v>
      </c>
      <c r="N65" s="1083"/>
      <c r="O65" s="1083"/>
      <c r="P65" s="1083"/>
      <c r="Q65" s="1083"/>
      <c r="R65" s="1083"/>
      <c r="S65" s="1083"/>
      <c r="T65" s="1083"/>
      <c r="U65" s="1083"/>
      <c r="V65" s="1083"/>
      <c r="W65" s="1083"/>
      <c r="X65" s="1083"/>
      <c r="Y65" s="1083"/>
      <c r="Z65" s="1083"/>
      <c r="AA65" s="1083"/>
      <c r="AB65" s="1083"/>
      <c r="AC65" s="1083"/>
      <c r="AD65" s="1083"/>
      <c r="AE65" s="1083"/>
      <c r="AF65" s="1083"/>
      <c r="AG65" s="1083"/>
      <c r="AH65" s="1083"/>
      <c r="AI65" s="1083"/>
      <c r="AJ65" s="1083"/>
      <c r="AK65" s="1083"/>
      <c r="AL65" s="1083"/>
      <c r="AM65" s="1083"/>
      <c r="AN65" s="1083"/>
      <c r="AO65" s="1083"/>
    </row>
    <row r="66" spans="1:41" ht="15" customHeight="1">
      <c r="A66" s="1083"/>
      <c r="B66" s="1083"/>
      <c r="C66" s="1083"/>
      <c r="D66" s="1083"/>
      <c r="E66" s="1083"/>
      <c r="F66" s="1083"/>
      <c r="G66" s="1083"/>
      <c r="H66" s="1083"/>
      <c r="I66" s="1083"/>
      <c r="J66" s="1083"/>
      <c r="K66" s="1083"/>
      <c r="L66" s="1102" t="s">
        <v>1468</v>
      </c>
      <c r="M66" s="1103"/>
      <c r="N66" s="1103"/>
      <c r="O66" s="1103"/>
      <c r="P66" s="1103"/>
      <c r="Q66" s="1103"/>
      <c r="R66" s="1103"/>
      <c r="S66" s="1103"/>
      <c r="T66" s="1103"/>
      <c r="U66" s="1103"/>
      <c r="V66" s="1103"/>
      <c r="W66" s="1103"/>
      <c r="X66" s="1103"/>
      <c r="Y66" s="1103"/>
      <c r="Z66" s="1103"/>
      <c r="AA66" s="1103"/>
      <c r="AB66" s="1103"/>
      <c r="AC66" s="1103"/>
      <c r="AD66" s="1103"/>
      <c r="AE66" s="1103"/>
      <c r="AF66" s="1103"/>
      <c r="AG66" s="1103"/>
      <c r="AH66" s="1103"/>
      <c r="AI66" s="1103"/>
      <c r="AJ66" s="1103"/>
      <c r="AK66" s="1103"/>
      <c r="AL66" s="1103"/>
      <c r="AM66" s="1103"/>
      <c r="AN66" s="1103"/>
      <c r="AO66" s="1103"/>
    </row>
    <row r="67" spans="1:41" ht="15" customHeight="1">
      <c r="A67" s="1083"/>
      <c r="B67" s="1083"/>
      <c r="C67" s="1083"/>
      <c r="D67" s="1083"/>
      <c r="E67" s="1083"/>
      <c r="F67" s="1083"/>
      <c r="G67" s="1083"/>
      <c r="H67" s="1083"/>
      <c r="I67" s="1083"/>
      <c r="J67" s="1083"/>
      <c r="K67" s="776"/>
      <c r="L67" s="1104"/>
      <c r="M67" s="1104"/>
      <c r="N67" s="1104"/>
      <c r="O67" s="1104"/>
      <c r="P67" s="1104"/>
      <c r="Q67" s="1104"/>
      <c r="R67" s="1104"/>
      <c r="S67" s="1104"/>
      <c r="T67" s="1104"/>
      <c r="U67" s="1104"/>
      <c r="V67" s="1104"/>
      <c r="W67" s="1104"/>
      <c r="X67" s="1104"/>
      <c r="Y67" s="1104"/>
      <c r="Z67" s="1104"/>
      <c r="AA67" s="1104"/>
      <c r="AB67" s="1104"/>
      <c r="AC67" s="1104"/>
      <c r="AD67" s="1104"/>
      <c r="AE67" s="1104"/>
      <c r="AF67" s="1104"/>
      <c r="AG67" s="1104"/>
      <c r="AH67" s="1104"/>
      <c r="AI67" s="1104"/>
      <c r="AJ67" s="1104"/>
      <c r="AK67" s="1104"/>
      <c r="AL67" s="1104"/>
      <c r="AM67" s="1104"/>
      <c r="AN67" s="1104"/>
      <c r="AO67" s="1104"/>
    </row>
    <row r="68" spans="1:41">
      <c r="A68" s="1083"/>
      <c r="B68" s="1083"/>
      <c r="C68" s="1083"/>
      <c r="D68" s="1083"/>
      <c r="E68" s="1083"/>
      <c r="F68" s="1083"/>
      <c r="G68" s="1083"/>
      <c r="H68" s="1083"/>
      <c r="I68" s="1083"/>
      <c r="J68" s="1083"/>
      <c r="K68" s="1083"/>
      <c r="L68" s="1083"/>
      <c r="M68" s="1083"/>
      <c r="N68" s="1083"/>
      <c r="O68" s="1083"/>
      <c r="P68" s="1083"/>
      <c r="Q68" s="1083"/>
      <c r="R68" s="1083"/>
      <c r="S68" s="1083"/>
      <c r="T68" s="1083"/>
      <c r="U68" s="1083"/>
      <c r="V68" s="1083"/>
      <c r="W68" s="1083"/>
      <c r="X68" s="1083"/>
      <c r="Y68" s="1083"/>
      <c r="Z68" s="1083"/>
      <c r="AA68" s="1083"/>
      <c r="AB68" s="1083"/>
      <c r="AC68" s="1083"/>
      <c r="AD68" s="1083"/>
      <c r="AE68" s="1083"/>
      <c r="AF68" s="1105"/>
      <c r="AG68" s="1105"/>
      <c r="AH68" s="1105"/>
      <c r="AI68" s="1105"/>
      <c r="AJ68" s="1105"/>
      <c r="AK68" s="1105"/>
      <c r="AL68" s="1105"/>
      <c r="AM68" s="1105"/>
      <c r="AN68" s="1105"/>
      <c r="AO68" s="1083"/>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9" width="13.28515625" style="102" customWidth="1"/>
    <col min="20" max="24" width="13.28515625" style="102" hidden="1" customWidth="1"/>
    <col min="25" max="29" width="13.28515625" style="102" customWidth="1"/>
    <col min="30" max="34" width="13.28515625" style="102" hidden="1" customWidth="1"/>
    <col min="35" max="35" width="20.7109375" style="102" customWidth="1"/>
    <col min="36" max="16384" width="9.140625" style="102"/>
  </cols>
  <sheetData>
    <row r="1" spans="1:35" hidden="1">
      <c r="A1" s="1083"/>
      <c r="B1" s="1083"/>
      <c r="C1" s="1083"/>
      <c r="D1" s="1083"/>
      <c r="E1" s="1083"/>
      <c r="F1" s="1083"/>
      <c r="G1" s="1083"/>
      <c r="H1" s="1083"/>
      <c r="I1" s="1083"/>
      <c r="J1" s="1083"/>
      <c r="K1" s="1083"/>
      <c r="L1" s="1083"/>
      <c r="M1" s="1083"/>
      <c r="N1" s="1083"/>
      <c r="O1" s="891">
        <v>2024</v>
      </c>
      <c r="P1" s="891">
        <v>2025</v>
      </c>
      <c r="Q1" s="891">
        <v>2026</v>
      </c>
      <c r="R1" s="891">
        <v>2027</v>
      </c>
      <c r="S1" s="891">
        <v>2028</v>
      </c>
      <c r="T1" s="891">
        <v>2029</v>
      </c>
      <c r="U1" s="891">
        <v>2030</v>
      </c>
      <c r="V1" s="891">
        <v>2031</v>
      </c>
      <c r="W1" s="891">
        <v>2032</v>
      </c>
      <c r="X1" s="891">
        <v>2033</v>
      </c>
      <c r="Y1" s="891">
        <v>2024</v>
      </c>
      <c r="Z1" s="891">
        <v>2025</v>
      </c>
      <c r="AA1" s="891">
        <v>2026</v>
      </c>
      <c r="AB1" s="891">
        <v>2027</v>
      </c>
      <c r="AC1" s="891">
        <v>2028</v>
      </c>
      <c r="AD1" s="891">
        <v>2029</v>
      </c>
      <c r="AE1" s="891">
        <v>2030</v>
      </c>
      <c r="AF1" s="891">
        <v>2031</v>
      </c>
      <c r="AG1" s="891">
        <v>2032</v>
      </c>
      <c r="AH1" s="891">
        <v>2033</v>
      </c>
      <c r="AI1" s="1083"/>
    </row>
    <row r="2" spans="1:35" hidden="1">
      <c r="A2" s="1083"/>
      <c r="B2" s="1083"/>
      <c r="C2" s="1083"/>
      <c r="D2" s="1083"/>
      <c r="E2" s="1083"/>
      <c r="F2" s="1083"/>
      <c r="G2" s="1083"/>
      <c r="H2" s="1083"/>
      <c r="I2" s="1083"/>
      <c r="J2" s="1083"/>
      <c r="K2" s="1083"/>
      <c r="L2" s="1083"/>
      <c r="M2" s="1083"/>
      <c r="N2" s="1083"/>
      <c r="O2" s="891"/>
      <c r="P2" s="891"/>
      <c r="Q2" s="891"/>
      <c r="R2" s="891"/>
      <c r="S2" s="891"/>
      <c r="T2" s="891"/>
      <c r="U2" s="891"/>
      <c r="V2" s="891"/>
      <c r="W2" s="891"/>
      <c r="X2" s="891"/>
      <c r="Y2" s="891"/>
      <c r="Z2" s="891"/>
      <c r="AA2" s="891"/>
      <c r="AB2" s="891"/>
      <c r="AC2" s="891"/>
      <c r="AD2" s="891"/>
      <c r="AE2" s="891"/>
      <c r="AF2" s="891"/>
      <c r="AG2" s="891"/>
      <c r="AH2" s="891"/>
      <c r="AI2" s="1083"/>
    </row>
    <row r="3" spans="1:35" hidden="1">
      <c r="A3" s="1083"/>
      <c r="B3" s="1083"/>
      <c r="C3" s="1083"/>
      <c r="D3" s="1083"/>
      <c r="E3" s="1083"/>
      <c r="F3" s="1083"/>
      <c r="G3" s="1083"/>
      <c r="H3" s="1083"/>
      <c r="I3" s="1083"/>
      <c r="J3" s="1083"/>
      <c r="K3" s="1083"/>
      <c r="L3" s="1083"/>
      <c r="M3" s="1083"/>
      <c r="N3" s="1083"/>
      <c r="O3" s="891"/>
      <c r="P3" s="891"/>
      <c r="Q3" s="891"/>
      <c r="R3" s="891"/>
      <c r="S3" s="891"/>
      <c r="T3" s="891"/>
      <c r="U3" s="891"/>
      <c r="V3" s="891"/>
      <c r="W3" s="891"/>
      <c r="X3" s="891"/>
      <c r="Y3" s="891"/>
      <c r="Z3" s="891"/>
      <c r="AA3" s="891"/>
      <c r="AB3" s="891"/>
      <c r="AC3" s="891"/>
      <c r="AD3" s="891"/>
      <c r="AE3" s="891"/>
      <c r="AF3" s="891"/>
      <c r="AG3" s="891"/>
      <c r="AH3" s="891"/>
      <c r="AI3" s="1083"/>
    </row>
    <row r="4" spans="1:35" hidden="1">
      <c r="A4" s="1083"/>
      <c r="B4" s="1083"/>
      <c r="C4" s="1083"/>
      <c r="D4" s="1083"/>
      <c r="E4" s="1083"/>
      <c r="F4" s="1083"/>
      <c r="G4" s="1083"/>
      <c r="H4" s="1083"/>
      <c r="I4" s="1083"/>
      <c r="J4" s="1083"/>
      <c r="K4" s="1083"/>
      <c r="L4" s="1083"/>
      <c r="M4" s="1083"/>
      <c r="N4" s="1083"/>
      <c r="O4" s="891"/>
      <c r="P4" s="891"/>
      <c r="Q4" s="891"/>
      <c r="R4" s="891"/>
      <c r="S4" s="891"/>
      <c r="T4" s="891"/>
      <c r="U4" s="891"/>
      <c r="V4" s="891"/>
      <c r="W4" s="891"/>
      <c r="X4" s="891"/>
      <c r="Y4" s="891"/>
      <c r="Z4" s="891"/>
      <c r="AA4" s="891"/>
      <c r="AB4" s="891"/>
      <c r="AC4" s="891"/>
      <c r="AD4" s="891"/>
      <c r="AE4" s="891"/>
      <c r="AF4" s="891"/>
      <c r="AG4" s="891"/>
      <c r="AH4" s="891"/>
      <c r="AI4" s="1083"/>
    </row>
    <row r="5" spans="1:35" hidden="1">
      <c r="A5" s="1083"/>
      <c r="B5" s="1083"/>
      <c r="C5" s="1083"/>
      <c r="D5" s="1083"/>
      <c r="E5" s="1083"/>
      <c r="F5" s="1083"/>
      <c r="G5" s="1083"/>
      <c r="H5" s="1083"/>
      <c r="I5" s="1083"/>
      <c r="J5" s="1083"/>
      <c r="K5" s="1083"/>
      <c r="L5" s="1083"/>
      <c r="M5" s="1083"/>
      <c r="N5" s="1083"/>
      <c r="O5" s="891"/>
      <c r="P5" s="891"/>
      <c r="Q5" s="891"/>
      <c r="R5" s="891"/>
      <c r="S5" s="891"/>
      <c r="T5" s="891"/>
      <c r="U5" s="891"/>
      <c r="V5" s="891"/>
      <c r="W5" s="891"/>
      <c r="X5" s="891"/>
      <c r="Y5" s="891"/>
      <c r="Z5" s="891"/>
      <c r="AA5" s="891"/>
      <c r="AB5" s="891"/>
      <c r="AC5" s="891"/>
      <c r="AD5" s="891"/>
      <c r="AE5" s="891"/>
      <c r="AF5" s="891"/>
      <c r="AG5" s="891"/>
      <c r="AH5" s="891"/>
      <c r="AI5" s="1083"/>
    </row>
    <row r="6" spans="1:35" hidden="1">
      <c r="A6" s="1083"/>
      <c r="B6" s="1083"/>
      <c r="C6" s="1083"/>
      <c r="D6" s="1083"/>
      <c r="E6" s="1083"/>
      <c r="F6" s="1083"/>
      <c r="G6" s="1083"/>
      <c r="H6" s="1083"/>
      <c r="I6" s="1083"/>
      <c r="J6" s="1083"/>
      <c r="K6" s="1083"/>
      <c r="L6" s="1083"/>
      <c r="M6" s="1083"/>
      <c r="N6" s="1083"/>
      <c r="O6" s="891"/>
      <c r="P6" s="891"/>
      <c r="Q6" s="891"/>
      <c r="R6" s="891"/>
      <c r="S6" s="891"/>
      <c r="T6" s="891"/>
      <c r="U6" s="891"/>
      <c r="V6" s="891"/>
      <c r="W6" s="891"/>
      <c r="X6" s="891"/>
      <c r="Y6" s="891"/>
      <c r="Z6" s="891"/>
      <c r="AA6" s="891"/>
      <c r="AB6" s="891"/>
      <c r="AC6" s="891"/>
      <c r="AD6" s="891"/>
      <c r="AE6" s="891"/>
      <c r="AF6" s="891"/>
      <c r="AG6" s="891"/>
      <c r="AH6" s="891"/>
      <c r="AI6" s="1083"/>
    </row>
    <row r="7" spans="1:35" hidden="1">
      <c r="A7" s="1083"/>
      <c r="B7" s="1083"/>
      <c r="C7" s="1083"/>
      <c r="D7" s="1083"/>
      <c r="E7" s="1083"/>
      <c r="F7" s="1083"/>
      <c r="G7" s="1083"/>
      <c r="H7" s="1083"/>
      <c r="I7" s="1083"/>
      <c r="J7" s="1083"/>
      <c r="K7" s="1083"/>
      <c r="L7" s="1083"/>
      <c r="M7" s="1083"/>
      <c r="N7" s="1083"/>
      <c r="O7" s="843" t="b">
        <v>1</v>
      </c>
      <c r="P7" s="843" t="b">
        <v>1</v>
      </c>
      <c r="Q7" s="843" t="b">
        <v>1</v>
      </c>
      <c r="R7" s="843" t="b">
        <v>1</v>
      </c>
      <c r="S7" s="843" t="b">
        <v>1</v>
      </c>
      <c r="T7" s="843" t="b">
        <v>0</v>
      </c>
      <c r="U7" s="843" t="b">
        <v>0</v>
      </c>
      <c r="V7" s="843" t="b">
        <v>0</v>
      </c>
      <c r="W7" s="843" t="b">
        <v>0</v>
      </c>
      <c r="X7" s="843" t="b">
        <v>0</v>
      </c>
      <c r="Y7" s="843" t="b">
        <v>1</v>
      </c>
      <c r="Z7" s="843" t="b">
        <v>1</v>
      </c>
      <c r="AA7" s="843" t="b">
        <v>1</v>
      </c>
      <c r="AB7" s="843" t="b">
        <v>1</v>
      </c>
      <c r="AC7" s="843" t="b">
        <v>1</v>
      </c>
      <c r="AD7" s="843" t="b">
        <v>0</v>
      </c>
      <c r="AE7" s="843" t="b">
        <v>0</v>
      </c>
      <c r="AF7" s="843" t="b">
        <v>0</v>
      </c>
      <c r="AG7" s="843" t="b">
        <v>0</v>
      </c>
      <c r="AH7" s="843" t="b">
        <v>0</v>
      </c>
      <c r="AI7" s="1083"/>
    </row>
    <row r="8" spans="1:35" hidden="1">
      <c r="A8" s="1083"/>
      <c r="B8" s="1083"/>
      <c r="C8" s="1083"/>
      <c r="D8" s="1083"/>
      <c r="E8" s="1083"/>
      <c r="F8" s="1083"/>
      <c r="G8" s="1083"/>
      <c r="H8" s="1083"/>
      <c r="I8" s="1083"/>
      <c r="J8" s="1083"/>
      <c r="K8" s="1083"/>
      <c r="L8" s="1083"/>
      <c r="M8" s="1083"/>
      <c r="N8" s="1083"/>
      <c r="O8" s="1083"/>
      <c r="P8" s="1083"/>
      <c r="Q8" s="1083"/>
      <c r="R8" s="1083"/>
      <c r="S8" s="1083"/>
      <c r="T8" s="1083"/>
      <c r="U8" s="1083"/>
      <c r="V8" s="1083"/>
      <c r="W8" s="1083"/>
      <c r="X8" s="1083"/>
      <c r="Y8" s="1083"/>
      <c r="Z8" s="1083"/>
      <c r="AA8" s="1083"/>
      <c r="AB8" s="1083"/>
      <c r="AC8" s="1083"/>
      <c r="AD8" s="1083"/>
      <c r="AE8" s="1083"/>
      <c r="AF8" s="1083"/>
      <c r="AG8" s="1083"/>
      <c r="AH8" s="1083"/>
      <c r="AI8" s="1083"/>
    </row>
    <row r="9" spans="1:35" hidden="1">
      <c r="A9" s="1083"/>
      <c r="B9" s="1083"/>
      <c r="C9" s="1083"/>
      <c r="D9" s="1083"/>
      <c r="E9" s="1083"/>
      <c r="F9" s="1083"/>
      <c r="G9" s="1083"/>
      <c r="H9" s="1083"/>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c r="AF9" s="1083"/>
      <c r="AG9" s="1083"/>
      <c r="AH9" s="1083"/>
      <c r="AI9" s="1083"/>
    </row>
    <row r="10" spans="1:35" hidden="1">
      <c r="A10" s="1083"/>
      <c r="B10" s="1083"/>
      <c r="C10" s="1083"/>
      <c r="D10" s="1083"/>
      <c r="E10" s="1083"/>
      <c r="F10" s="1083"/>
      <c r="G10" s="1083"/>
      <c r="H10" s="1083"/>
      <c r="I10" s="1083"/>
      <c r="J10" s="1083"/>
      <c r="K10" s="1083"/>
      <c r="L10" s="1083"/>
      <c r="M10" s="1083"/>
      <c r="N10" s="1083"/>
      <c r="O10" s="1083"/>
      <c r="P10" s="1083"/>
      <c r="Q10" s="1083"/>
      <c r="R10" s="1083"/>
      <c r="S10" s="1083"/>
      <c r="T10" s="1083"/>
      <c r="U10" s="1083"/>
      <c r="V10" s="1083"/>
      <c r="W10" s="1083"/>
      <c r="X10" s="1083"/>
      <c r="Y10" s="1083"/>
      <c r="Z10" s="1083"/>
      <c r="AA10" s="1083"/>
      <c r="AB10" s="1083"/>
      <c r="AC10" s="1083"/>
      <c r="AD10" s="1083"/>
      <c r="AE10" s="1083"/>
      <c r="AF10" s="1083"/>
      <c r="AG10" s="1083"/>
      <c r="AH10" s="1083"/>
      <c r="AI10" s="1083"/>
    </row>
    <row r="11" spans="1:35" ht="15" hidden="1" customHeight="1">
      <c r="A11" s="1083"/>
      <c r="B11" s="1083"/>
      <c r="C11" s="1083"/>
      <c r="D11" s="1083"/>
      <c r="E11" s="1083"/>
      <c r="F11" s="1083"/>
      <c r="G11" s="1083"/>
      <c r="H11" s="1083"/>
      <c r="I11" s="1083"/>
      <c r="J11" s="1083"/>
      <c r="K11" s="1083"/>
      <c r="L11" s="1106"/>
      <c r="M11" s="1107"/>
      <c r="N11" s="1106"/>
      <c r="O11" s="1106"/>
      <c r="P11" s="1106"/>
      <c r="Q11" s="1106"/>
      <c r="R11" s="1106"/>
      <c r="S11" s="1106"/>
      <c r="T11" s="1106"/>
      <c r="U11" s="1106"/>
      <c r="V11" s="1106"/>
      <c r="W11" s="1106"/>
      <c r="X11" s="1106"/>
      <c r="Y11" s="1106"/>
      <c r="Z11" s="1106"/>
      <c r="AA11" s="1106"/>
      <c r="AB11" s="1106"/>
      <c r="AC11" s="1106"/>
      <c r="AD11" s="1106"/>
      <c r="AE11" s="1106"/>
      <c r="AF11" s="1106"/>
      <c r="AG11" s="1106"/>
      <c r="AH11" s="1106"/>
      <c r="AI11" s="1083"/>
    </row>
    <row r="12" spans="1:35" ht="20.100000000000001" customHeight="1">
      <c r="A12" s="1083"/>
      <c r="B12" s="1083"/>
      <c r="C12" s="1083"/>
      <c r="D12" s="1083"/>
      <c r="E12" s="1083"/>
      <c r="F12" s="1083"/>
      <c r="G12" s="1083"/>
      <c r="H12" s="1083"/>
      <c r="I12" s="1083"/>
      <c r="J12" s="1083"/>
      <c r="K12" s="1083"/>
      <c r="L12" s="479" t="s">
        <v>1378</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1083"/>
      <c r="B13" s="1083"/>
      <c r="C13" s="1083"/>
      <c r="D13" s="1083"/>
      <c r="E13" s="1083"/>
      <c r="F13" s="1083"/>
      <c r="G13" s="1083"/>
      <c r="H13" s="1083"/>
      <c r="I13" s="1083"/>
      <c r="J13" s="1083"/>
      <c r="K13" s="1083"/>
      <c r="L13" s="1106"/>
      <c r="M13" s="1106"/>
      <c r="N13" s="1106"/>
      <c r="O13" s="1106"/>
      <c r="P13" s="1106"/>
      <c r="Q13" s="1106"/>
      <c r="R13" s="1106"/>
      <c r="S13" s="1106"/>
      <c r="T13" s="1106"/>
      <c r="U13" s="1106"/>
      <c r="V13" s="1106"/>
      <c r="W13" s="1106"/>
      <c r="X13" s="1106"/>
      <c r="Y13" s="1106"/>
      <c r="Z13" s="1106"/>
      <c r="AA13" s="1106"/>
      <c r="AB13" s="1106"/>
      <c r="AC13" s="1106"/>
      <c r="AD13" s="1106"/>
      <c r="AE13" s="1106"/>
      <c r="AF13" s="1106"/>
      <c r="AG13" s="1106"/>
      <c r="AH13" s="1106"/>
      <c r="AI13" s="1083"/>
    </row>
    <row r="14" spans="1:35" ht="21.6" customHeight="1">
      <c r="A14" s="1083"/>
      <c r="B14" s="1083"/>
      <c r="C14" s="1083"/>
      <c r="D14" s="1083"/>
      <c r="E14" s="1083"/>
      <c r="F14" s="1083"/>
      <c r="G14" s="1083"/>
      <c r="H14" s="1083"/>
      <c r="I14" s="1083"/>
      <c r="J14" s="1083"/>
      <c r="K14" s="1083"/>
      <c r="L14" s="858" t="s">
        <v>16</v>
      </c>
      <c r="M14" s="1108" t="s">
        <v>142</v>
      </c>
      <c r="N14" s="1108" t="s">
        <v>143</v>
      </c>
      <c r="O14" s="898" t="s">
        <v>2603</v>
      </c>
      <c r="P14" s="898" t="s">
        <v>2632</v>
      </c>
      <c r="Q14" s="898" t="s">
        <v>2633</v>
      </c>
      <c r="R14" s="898" t="s">
        <v>2634</v>
      </c>
      <c r="S14" s="898" t="s">
        <v>2635</v>
      </c>
      <c r="T14" s="898" t="s">
        <v>2636</v>
      </c>
      <c r="U14" s="898" t="s">
        <v>2637</v>
      </c>
      <c r="V14" s="898" t="s">
        <v>2638</v>
      </c>
      <c r="W14" s="898" t="s">
        <v>2639</v>
      </c>
      <c r="X14" s="898" t="s">
        <v>2640</v>
      </c>
      <c r="Y14" s="898" t="s">
        <v>2603</v>
      </c>
      <c r="Z14" s="898" t="s">
        <v>2632</v>
      </c>
      <c r="AA14" s="898" t="s">
        <v>2633</v>
      </c>
      <c r="AB14" s="898" t="s">
        <v>2634</v>
      </c>
      <c r="AC14" s="898" t="s">
        <v>2635</v>
      </c>
      <c r="AD14" s="898" t="s">
        <v>2636</v>
      </c>
      <c r="AE14" s="898" t="s">
        <v>2637</v>
      </c>
      <c r="AF14" s="898" t="s">
        <v>2638</v>
      </c>
      <c r="AG14" s="898" t="s">
        <v>2639</v>
      </c>
      <c r="AH14" s="898" t="s">
        <v>2640</v>
      </c>
      <c r="AI14" s="1091" t="s">
        <v>322</v>
      </c>
    </row>
    <row r="15" spans="1:35" ht="57.75" customHeight="1">
      <c r="A15" s="1083"/>
      <c r="B15" s="1083"/>
      <c r="C15" s="1083"/>
      <c r="D15" s="1083"/>
      <c r="E15" s="1083"/>
      <c r="F15" s="1083"/>
      <c r="G15" s="1083"/>
      <c r="H15" s="1083"/>
      <c r="I15" s="1083"/>
      <c r="J15" s="1083"/>
      <c r="K15" s="1083"/>
      <c r="L15" s="858"/>
      <c r="M15" s="1108"/>
      <c r="N15" s="1108"/>
      <c r="O15" s="1089" t="s">
        <v>457</v>
      </c>
      <c r="P15" s="1089" t="s">
        <v>457</v>
      </c>
      <c r="Q15" s="1089" t="s">
        <v>457</v>
      </c>
      <c r="R15" s="1089" t="s">
        <v>457</v>
      </c>
      <c r="S15" s="1089" t="s">
        <v>457</v>
      </c>
      <c r="T15" s="1089" t="s">
        <v>457</v>
      </c>
      <c r="U15" s="1089" t="s">
        <v>457</v>
      </c>
      <c r="V15" s="1089" t="s">
        <v>457</v>
      </c>
      <c r="W15" s="1089" t="s">
        <v>457</v>
      </c>
      <c r="X15" s="1089" t="s">
        <v>457</v>
      </c>
      <c r="Y15" s="1089" t="s">
        <v>285</v>
      </c>
      <c r="Z15" s="1089" t="s">
        <v>285</v>
      </c>
      <c r="AA15" s="1089" t="s">
        <v>285</v>
      </c>
      <c r="AB15" s="1089" t="s">
        <v>285</v>
      </c>
      <c r="AC15" s="1089" t="s">
        <v>285</v>
      </c>
      <c r="AD15" s="1089" t="s">
        <v>285</v>
      </c>
      <c r="AE15" s="1089" t="s">
        <v>285</v>
      </c>
      <c r="AF15" s="1089" t="s">
        <v>285</v>
      </c>
      <c r="AG15" s="1089" t="s">
        <v>285</v>
      </c>
      <c r="AH15" s="1089" t="s">
        <v>285</v>
      </c>
      <c r="AI15" s="1091"/>
    </row>
    <row r="16" spans="1:35" s="82" customFormat="1">
      <c r="A16" s="902" t="s">
        <v>18</v>
      </c>
      <c r="B16" s="884"/>
      <c r="C16" s="884"/>
      <c r="D16" s="884"/>
      <c r="E16" s="884"/>
      <c r="F16" s="884"/>
      <c r="G16" s="884"/>
      <c r="H16" s="884"/>
      <c r="I16" s="884"/>
      <c r="J16" s="884"/>
      <c r="K16" s="884"/>
      <c r="L16" s="1015" t="s">
        <v>2599</v>
      </c>
      <c r="M16" s="1100"/>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0"/>
      <c r="AI16" s="1100"/>
    </row>
    <row r="17" spans="1:35" s="279" customFormat="1">
      <c r="A17" s="940">
        <v>1</v>
      </c>
      <c r="B17" s="1096"/>
      <c r="C17" s="1096"/>
      <c r="D17" s="1096"/>
      <c r="E17" s="1096"/>
      <c r="F17" s="1096"/>
      <c r="G17" s="1096"/>
      <c r="H17" s="1096"/>
      <c r="I17" s="1096"/>
      <c r="J17" s="1096"/>
      <c r="K17" s="1096"/>
      <c r="L17" s="1109" t="s">
        <v>18</v>
      </c>
      <c r="M17" s="286" t="s">
        <v>458</v>
      </c>
      <c r="N17" s="287" t="s">
        <v>369</v>
      </c>
      <c r="O17" s="1110">
        <v>0</v>
      </c>
      <c r="P17" s="1111">
        <v>0</v>
      </c>
      <c r="Q17" s="1111">
        <v>0</v>
      </c>
      <c r="R17" s="1111">
        <v>0</v>
      </c>
      <c r="S17" s="1111">
        <v>0</v>
      </c>
      <c r="T17" s="1111">
        <v>0</v>
      </c>
      <c r="U17" s="1111">
        <v>0</v>
      </c>
      <c r="V17" s="1111">
        <v>0</v>
      </c>
      <c r="W17" s="1111">
        <v>0</v>
      </c>
      <c r="X17" s="1111">
        <v>0</v>
      </c>
      <c r="Y17" s="1110">
        <v>0</v>
      </c>
      <c r="Z17" s="1111">
        <v>0</v>
      </c>
      <c r="AA17" s="1111">
        <v>0</v>
      </c>
      <c r="AB17" s="1111">
        <v>0</v>
      </c>
      <c r="AC17" s="1111">
        <v>0</v>
      </c>
      <c r="AD17" s="1111">
        <v>0</v>
      </c>
      <c r="AE17" s="1111">
        <v>0</v>
      </c>
      <c r="AF17" s="1111">
        <v>0</v>
      </c>
      <c r="AG17" s="1111">
        <v>0</v>
      </c>
      <c r="AH17" s="1111">
        <v>0</v>
      </c>
      <c r="AI17" s="909"/>
    </row>
    <row r="18" spans="1:35">
      <c r="A18" s="940">
        <v>1</v>
      </c>
      <c r="B18" s="1083"/>
      <c r="C18" s="1083"/>
      <c r="D18" s="1083"/>
      <c r="E18" s="1083"/>
      <c r="F18" s="1083"/>
      <c r="G18" s="1083"/>
      <c r="H18" s="1083"/>
      <c r="I18" s="1083"/>
      <c r="J18" s="1083"/>
      <c r="K18" s="1083"/>
      <c r="L18" s="1112" t="s">
        <v>165</v>
      </c>
      <c r="M18" s="290" t="s">
        <v>459</v>
      </c>
      <c r="N18" s="289" t="s">
        <v>369</v>
      </c>
      <c r="O18" s="1113"/>
      <c r="P18" s="1114"/>
      <c r="Q18" s="1114"/>
      <c r="R18" s="1114"/>
      <c r="S18" s="1114"/>
      <c r="T18" s="1114"/>
      <c r="U18" s="1114"/>
      <c r="V18" s="1114"/>
      <c r="W18" s="1114"/>
      <c r="X18" s="1114"/>
      <c r="Y18" s="1113"/>
      <c r="Z18" s="1114"/>
      <c r="AA18" s="1114"/>
      <c r="AB18" s="1114"/>
      <c r="AC18" s="1114"/>
      <c r="AD18" s="1114"/>
      <c r="AE18" s="1114"/>
      <c r="AF18" s="1114"/>
      <c r="AG18" s="1114"/>
      <c r="AH18" s="1114"/>
      <c r="AI18" s="909"/>
    </row>
    <row r="19" spans="1:35" ht="22.5">
      <c r="A19" s="940">
        <v>1</v>
      </c>
      <c r="B19" s="1083"/>
      <c r="C19" s="1083"/>
      <c r="D19" s="1083"/>
      <c r="E19" s="1083"/>
      <c r="F19" s="1083"/>
      <c r="G19" s="1083"/>
      <c r="H19" s="1083"/>
      <c r="I19" s="1083"/>
      <c r="J19" s="1083"/>
      <c r="K19" s="1083"/>
      <c r="L19" s="1112" t="s">
        <v>166</v>
      </c>
      <c r="M19" s="290" t="s">
        <v>460</v>
      </c>
      <c r="N19" s="289" t="s">
        <v>369</v>
      </c>
      <c r="O19" s="1113"/>
      <c r="P19" s="1114"/>
      <c r="Q19" s="1114"/>
      <c r="R19" s="1114"/>
      <c r="S19" s="1114"/>
      <c r="T19" s="1114"/>
      <c r="U19" s="1114"/>
      <c r="V19" s="1114"/>
      <c r="W19" s="1114"/>
      <c r="X19" s="1114"/>
      <c r="Y19" s="1113"/>
      <c r="Z19" s="1114"/>
      <c r="AA19" s="1114"/>
      <c r="AB19" s="1114"/>
      <c r="AC19" s="1114"/>
      <c r="AD19" s="1114"/>
      <c r="AE19" s="1114"/>
      <c r="AF19" s="1114"/>
      <c r="AG19" s="1114"/>
      <c r="AH19" s="1114"/>
      <c r="AI19" s="909"/>
    </row>
    <row r="20" spans="1:35" ht="33.75">
      <c r="A20" s="940">
        <v>1</v>
      </c>
      <c r="B20" s="1083"/>
      <c r="C20" s="1083"/>
      <c r="D20" s="1083"/>
      <c r="E20" s="1083"/>
      <c r="F20" s="1083"/>
      <c r="G20" s="1083"/>
      <c r="H20" s="1083"/>
      <c r="I20" s="1083"/>
      <c r="J20" s="1083"/>
      <c r="K20" s="1083"/>
      <c r="L20" s="1112" t="s">
        <v>378</v>
      </c>
      <c r="M20" s="290" t="s">
        <v>461</v>
      </c>
      <c r="N20" s="289" t="s">
        <v>369</v>
      </c>
      <c r="O20" s="1113"/>
      <c r="P20" s="1114"/>
      <c r="Q20" s="1114"/>
      <c r="R20" s="1114"/>
      <c r="S20" s="1114"/>
      <c r="T20" s="1114"/>
      <c r="U20" s="1114"/>
      <c r="V20" s="1114"/>
      <c r="W20" s="1114"/>
      <c r="X20" s="1114"/>
      <c r="Y20" s="1113"/>
      <c r="Z20" s="1114"/>
      <c r="AA20" s="1114"/>
      <c r="AB20" s="1114"/>
      <c r="AC20" s="1114"/>
      <c r="AD20" s="1114"/>
      <c r="AE20" s="1114"/>
      <c r="AF20" s="1114"/>
      <c r="AG20" s="1114"/>
      <c r="AH20" s="1114"/>
      <c r="AI20" s="909"/>
    </row>
    <row r="21" spans="1:35">
      <c r="A21" s="940">
        <v>1</v>
      </c>
      <c r="B21" s="1083"/>
      <c r="C21" s="1083"/>
      <c r="D21" s="1083"/>
      <c r="E21" s="1083"/>
      <c r="F21" s="1083"/>
      <c r="G21" s="1083"/>
      <c r="H21" s="1083"/>
      <c r="I21" s="1083"/>
      <c r="J21" s="1083"/>
      <c r="K21" s="1083"/>
      <c r="L21" s="1112" t="s">
        <v>102</v>
      </c>
      <c r="M21" s="288" t="s">
        <v>462</v>
      </c>
      <c r="N21" s="289" t="s">
        <v>145</v>
      </c>
      <c r="O21" s="1115">
        <v>105.8</v>
      </c>
      <c r="P21" s="1115">
        <v>0</v>
      </c>
      <c r="Q21" s="1115">
        <v>0</v>
      </c>
      <c r="R21" s="1115">
        <v>0</v>
      </c>
      <c r="S21" s="1115">
        <v>0</v>
      </c>
      <c r="T21" s="1115">
        <v>0</v>
      </c>
      <c r="U21" s="1115">
        <v>0</v>
      </c>
      <c r="V21" s="1115">
        <v>0</v>
      </c>
      <c r="W21" s="1115">
        <v>0</v>
      </c>
      <c r="X21" s="1115">
        <v>0</v>
      </c>
      <c r="Y21" s="1115">
        <v>107.2</v>
      </c>
      <c r="Z21" s="1115">
        <v>0</v>
      </c>
      <c r="AA21" s="1115">
        <v>0</v>
      </c>
      <c r="AB21" s="1115">
        <v>0</v>
      </c>
      <c r="AC21" s="1115">
        <v>0</v>
      </c>
      <c r="AD21" s="1115">
        <v>0</v>
      </c>
      <c r="AE21" s="1115">
        <v>0</v>
      </c>
      <c r="AF21" s="1115">
        <v>0</v>
      </c>
      <c r="AG21" s="1115">
        <v>0</v>
      </c>
      <c r="AH21" s="1115">
        <v>0</v>
      </c>
      <c r="AI21" s="909"/>
    </row>
    <row r="22" spans="1:35">
      <c r="A22" s="940">
        <v>1</v>
      </c>
      <c r="B22" s="1083"/>
      <c r="C22" s="1083"/>
      <c r="D22" s="1083"/>
      <c r="E22" s="1083"/>
      <c r="F22" s="1083"/>
      <c r="G22" s="1083"/>
      <c r="H22" s="1083"/>
      <c r="I22" s="1083"/>
      <c r="J22" s="1083"/>
      <c r="K22" s="1083"/>
      <c r="L22" s="1116">
        <v>3</v>
      </c>
      <c r="M22" s="288" t="s">
        <v>463</v>
      </c>
      <c r="N22" s="289" t="s">
        <v>145</v>
      </c>
      <c r="O22" s="1117">
        <v>105.8</v>
      </c>
      <c r="P22" s="1118">
        <v>0</v>
      </c>
      <c r="Q22" s="1118">
        <v>0</v>
      </c>
      <c r="R22" s="1118">
        <v>0</v>
      </c>
      <c r="S22" s="1118">
        <v>0</v>
      </c>
      <c r="T22" s="1118">
        <v>0</v>
      </c>
      <c r="U22" s="1118">
        <v>0</v>
      </c>
      <c r="V22" s="1118">
        <v>0</v>
      </c>
      <c r="W22" s="1118">
        <v>0</v>
      </c>
      <c r="X22" s="1118">
        <v>0</v>
      </c>
      <c r="Y22" s="1118">
        <v>0</v>
      </c>
      <c r="Z22" s="1118">
        <v>0</v>
      </c>
      <c r="AA22" s="1118">
        <v>0</v>
      </c>
      <c r="AB22" s="1118">
        <v>0</v>
      </c>
      <c r="AC22" s="1118">
        <v>0</v>
      </c>
      <c r="AD22" s="1118">
        <v>0</v>
      </c>
      <c r="AE22" s="1118">
        <v>0</v>
      </c>
      <c r="AF22" s="1118">
        <v>0</v>
      </c>
      <c r="AG22" s="1118">
        <v>0</v>
      </c>
      <c r="AH22" s="1118">
        <v>0</v>
      </c>
      <c r="AI22" s="909"/>
    </row>
    <row r="23" spans="1:35" s="279" customFormat="1">
      <c r="A23" s="940">
        <v>1</v>
      </c>
      <c r="B23" s="1096"/>
      <c r="C23" s="1096"/>
      <c r="D23" s="1096"/>
      <c r="E23" s="1096"/>
      <c r="F23" s="1096"/>
      <c r="G23" s="1096"/>
      <c r="H23" s="1096"/>
      <c r="I23" s="1096"/>
      <c r="J23" s="1096"/>
      <c r="K23" s="1096"/>
      <c r="L23" s="1109" t="s">
        <v>104</v>
      </c>
      <c r="M23" s="286" t="s">
        <v>464</v>
      </c>
      <c r="N23" s="287" t="s">
        <v>369</v>
      </c>
      <c r="O23" s="1110">
        <v>0</v>
      </c>
      <c r="P23" s="1110">
        <v>0</v>
      </c>
      <c r="Q23" s="1110">
        <v>0</v>
      </c>
      <c r="R23" s="1110">
        <v>0</v>
      </c>
      <c r="S23" s="1110">
        <v>0</v>
      </c>
      <c r="T23" s="1110">
        <v>0</v>
      </c>
      <c r="U23" s="1110">
        <v>0</v>
      </c>
      <c r="V23" s="1110">
        <v>0</v>
      </c>
      <c r="W23" s="1110">
        <v>0</v>
      </c>
      <c r="X23" s="1110">
        <v>0</v>
      </c>
      <c r="Y23" s="1110">
        <v>0</v>
      </c>
      <c r="Z23" s="1110">
        <v>0</v>
      </c>
      <c r="AA23" s="1110">
        <v>0</v>
      </c>
      <c r="AB23" s="1110">
        <v>0</v>
      </c>
      <c r="AC23" s="1110">
        <v>0</v>
      </c>
      <c r="AD23" s="1110">
        <v>0</v>
      </c>
      <c r="AE23" s="1110">
        <v>0</v>
      </c>
      <c r="AF23" s="1110">
        <v>0</v>
      </c>
      <c r="AG23" s="1110">
        <v>0</v>
      </c>
      <c r="AH23" s="1110">
        <v>0</v>
      </c>
      <c r="AI23" s="909"/>
    </row>
    <row r="24" spans="1:35">
      <c r="A24" s="1083"/>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row>
    <row r="25" spans="1:35" ht="15" customHeight="1">
      <c r="A25" s="1083"/>
      <c r="B25" s="1083"/>
      <c r="C25" s="1083"/>
      <c r="D25" s="1083"/>
      <c r="E25" s="1083"/>
      <c r="F25" s="1083"/>
      <c r="G25" s="1083"/>
      <c r="H25" s="1083"/>
      <c r="I25" s="1083"/>
      <c r="J25" s="1083"/>
      <c r="K25" s="1083"/>
      <c r="L25" s="1102" t="s">
        <v>1468</v>
      </c>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19"/>
      <c r="AI25" s="1119"/>
    </row>
    <row r="26" spans="1:35" ht="15" customHeight="1">
      <c r="A26" s="1083"/>
      <c r="B26" s="1083"/>
      <c r="C26" s="1083"/>
      <c r="D26" s="1083"/>
      <c r="E26" s="1083"/>
      <c r="F26" s="1083"/>
      <c r="G26" s="1083"/>
      <c r="H26" s="1083"/>
      <c r="I26" s="1083"/>
      <c r="J26" s="1083"/>
      <c r="K26" s="776"/>
      <c r="L26" s="1104"/>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1"/>
      <c r="AI26" s="1121"/>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1083"/>
      <c r="L1" s="1083"/>
      <c r="M1" s="1083"/>
      <c r="N1" s="1083"/>
      <c r="O1" s="1083"/>
      <c r="P1" s="1083"/>
      <c r="Q1" s="1083"/>
      <c r="R1" s="1083"/>
      <c r="S1" s="1083"/>
      <c r="T1" s="1083"/>
      <c r="U1" s="1083"/>
      <c r="V1" s="1083"/>
      <c r="W1" s="1083"/>
    </row>
    <row r="2" spans="11:23" hidden="1">
      <c r="K2" s="1083"/>
      <c r="L2" s="1083"/>
      <c r="M2" s="1083"/>
      <c r="N2" s="1083"/>
      <c r="O2" s="1083"/>
      <c r="P2" s="1083"/>
      <c r="Q2" s="1083"/>
      <c r="R2" s="1083"/>
      <c r="S2" s="1083"/>
      <c r="T2" s="1083"/>
      <c r="U2" s="1083"/>
      <c r="V2" s="1083"/>
      <c r="W2" s="1083"/>
    </row>
    <row r="3" spans="11:23" hidden="1">
      <c r="K3" s="1083"/>
      <c r="L3" s="1083"/>
      <c r="M3" s="1083"/>
      <c r="N3" s="1083"/>
      <c r="O3" s="1083"/>
      <c r="P3" s="1083"/>
      <c r="Q3" s="1083"/>
      <c r="R3" s="1083"/>
      <c r="S3" s="1083"/>
      <c r="T3" s="1083"/>
      <c r="U3" s="1083"/>
      <c r="V3" s="1083"/>
      <c r="W3" s="1083"/>
    </row>
    <row r="4" spans="11:23" hidden="1">
      <c r="K4" s="1083"/>
      <c r="L4" s="1083"/>
      <c r="M4" s="1083"/>
      <c r="N4" s="1083"/>
      <c r="O4" s="1083"/>
      <c r="P4" s="1083"/>
      <c r="Q4" s="1083"/>
      <c r="R4" s="1083"/>
      <c r="S4" s="1083"/>
      <c r="T4" s="1083"/>
      <c r="U4" s="1083"/>
      <c r="V4" s="1083"/>
      <c r="W4" s="1083"/>
    </row>
    <row r="5" spans="11:23" hidden="1">
      <c r="K5" s="1083"/>
      <c r="L5" s="1083"/>
      <c r="M5" s="1083"/>
      <c r="N5" s="1083"/>
      <c r="O5" s="1083"/>
      <c r="P5" s="1083"/>
      <c r="Q5" s="1083"/>
      <c r="R5" s="1083"/>
      <c r="S5" s="1083"/>
      <c r="T5" s="1083"/>
      <c r="U5" s="1083"/>
      <c r="V5" s="1083"/>
      <c r="W5" s="1083"/>
    </row>
    <row r="6" spans="11:23" hidden="1">
      <c r="K6" s="1083"/>
      <c r="L6" s="1083"/>
      <c r="M6" s="1083"/>
      <c r="N6" s="1083"/>
      <c r="O6" s="1083"/>
      <c r="P6" s="1083"/>
      <c r="Q6" s="1083"/>
      <c r="R6" s="1083"/>
      <c r="S6" s="1083"/>
      <c r="T6" s="1083"/>
      <c r="U6" s="1083"/>
      <c r="V6" s="1083"/>
      <c r="W6" s="1083"/>
    </row>
    <row r="7" spans="11:23" hidden="1">
      <c r="K7" s="1083"/>
      <c r="L7" s="1083"/>
      <c r="M7" s="1083"/>
      <c r="N7" s="1083"/>
      <c r="O7" s="1083"/>
      <c r="P7" s="1083"/>
      <c r="Q7" s="1083"/>
      <c r="R7" s="1083"/>
      <c r="S7" s="1083"/>
      <c r="T7" s="1083"/>
      <c r="U7" s="1083"/>
      <c r="V7" s="1083"/>
      <c r="W7" s="1083"/>
    </row>
    <row r="8" spans="11:23" hidden="1">
      <c r="K8" s="1083"/>
      <c r="L8" s="1083"/>
      <c r="M8" s="1083"/>
      <c r="N8" s="1083"/>
      <c r="O8" s="1083"/>
      <c r="P8" s="1083"/>
      <c r="Q8" s="1083"/>
      <c r="R8" s="1083"/>
      <c r="S8" s="1083"/>
      <c r="T8" s="1083"/>
      <c r="U8" s="1083"/>
      <c r="V8" s="1083"/>
      <c r="W8" s="1083"/>
    </row>
    <row r="9" spans="11:23" hidden="1">
      <c r="K9" s="1083"/>
      <c r="L9" s="1083"/>
      <c r="M9" s="1083"/>
      <c r="N9" s="1083"/>
      <c r="O9" s="1083"/>
      <c r="P9" s="1083"/>
      <c r="Q9" s="1083"/>
      <c r="R9" s="1083"/>
      <c r="S9" s="1083"/>
      <c r="T9" s="1083"/>
      <c r="U9" s="1083"/>
      <c r="V9" s="1083"/>
      <c r="W9" s="1083"/>
    </row>
    <row r="10" spans="11:23" hidden="1">
      <c r="K10" s="1083"/>
      <c r="L10" s="1083"/>
      <c r="M10" s="1083"/>
      <c r="N10" s="1083"/>
      <c r="O10" s="1083"/>
      <c r="P10" s="1083"/>
      <c r="Q10" s="1083"/>
      <c r="R10" s="1083"/>
      <c r="S10" s="1083"/>
      <c r="T10" s="1083"/>
      <c r="U10" s="1083"/>
      <c r="V10" s="1083"/>
      <c r="W10" s="1083"/>
    </row>
    <row r="11" spans="11:23" ht="11.25" hidden="1" customHeight="1">
      <c r="K11" s="1083"/>
      <c r="L11" s="1106"/>
      <c r="M11" s="1106"/>
      <c r="N11" s="1106"/>
      <c r="O11" s="1106"/>
      <c r="P11" s="1106"/>
      <c r="Q11" s="1106"/>
      <c r="R11" s="1106"/>
      <c r="S11" s="1106"/>
      <c r="T11" s="1106"/>
      <c r="U11" s="1106"/>
      <c r="V11" s="1106"/>
      <c r="W11" s="1083"/>
    </row>
    <row r="12" spans="11:23" ht="20.100000000000001" customHeight="1">
      <c r="K12" s="1083"/>
      <c r="L12" s="479" t="s">
        <v>1424</v>
      </c>
      <c r="M12" s="296"/>
      <c r="N12" s="296"/>
      <c r="O12" s="296"/>
      <c r="P12" s="296"/>
      <c r="Q12" s="297"/>
      <c r="R12" s="297"/>
      <c r="S12" s="297"/>
      <c r="T12" s="297"/>
      <c r="U12" s="297"/>
      <c r="V12" s="297"/>
      <c r="W12" s="1122"/>
    </row>
    <row r="13" spans="11:23" ht="11.25" customHeight="1">
      <c r="K13" s="1083"/>
      <c r="L13" s="1106"/>
      <c r="M13" s="1106"/>
      <c r="N13" s="1106"/>
      <c r="O13" s="1106"/>
      <c r="P13" s="1106"/>
      <c r="Q13" s="1106"/>
      <c r="R13" s="1106"/>
      <c r="S13" s="1106"/>
      <c r="T13" s="1106"/>
      <c r="U13" s="1106"/>
      <c r="V13" s="1106"/>
      <c r="W13" s="1083"/>
    </row>
    <row r="14" spans="11:23" ht="111.75" customHeight="1">
      <c r="K14" s="1083"/>
      <c r="L14" s="1116" t="s">
        <v>301</v>
      </c>
      <c r="M14" s="1112" t="s">
        <v>142</v>
      </c>
      <c r="N14" s="1112" t="s">
        <v>143</v>
      </c>
      <c r="O14" s="1089" t="s">
        <v>1314</v>
      </c>
      <c r="P14" s="1089" t="s">
        <v>465</v>
      </c>
      <c r="Q14" s="1089" t="s">
        <v>466</v>
      </c>
      <c r="R14" s="1089" t="s">
        <v>467</v>
      </c>
      <c r="S14" s="1089" t="s">
        <v>468</v>
      </c>
      <c r="T14" s="1089" t="s">
        <v>1315</v>
      </c>
      <c r="U14" s="1089" t="s">
        <v>136</v>
      </c>
      <c r="V14" s="1089" t="s">
        <v>469</v>
      </c>
      <c r="W14" s="1083"/>
    </row>
    <row r="15" spans="11:23">
      <c r="K15" s="1083"/>
      <c r="L15" s="1083"/>
      <c r="M15" s="1083"/>
      <c r="N15" s="1083"/>
      <c r="O15" s="1083"/>
      <c r="P15" s="1083"/>
      <c r="Q15" s="1083"/>
      <c r="R15" s="1083"/>
      <c r="S15" s="1083"/>
      <c r="T15" s="1083"/>
      <c r="U15" s="1083"/>
      <c r="V15" s="1083"/>
      <c r="W15" s="1083"/>
    </row>
    <row r="16" spans="11:23">
      <c r="K16" s="1083"/>
      <c r="L16" s="1083"/>
      <c r="M16" s="1083"/>
      <c r="N16" s="1083"/>
      <c r="O16" s="1083"/>
      <c r="P16" s="1083"/>
      <c r="Q16" s="1083"/>
      <c r="R16" s="1083"/>
      <c r="S16" s="1083"/>
      <c r="T16" s="1083"/>
      <c r="U16" s="1083"/>
      <c r="V16" s="1083"/>
      <c r="W16" s="1083"/>
    </row>
    <row r="17" spans="11:23" ht="24" customHeight="1">
      <c r="K17" s="1083"/>
      <c r="L17" s="1102" t="s">
        <v>1468</v>
      </c>
      <c r="M17" s="1102"/>
      <c r="N17" s="1102"/>
      <c r="O17" s="1102"/>
      <c r="P17" s="1102"/>
      <c r="Q17" s="1102"/>
      <c r="R17" s="1102"/>
      <c r="S17" s="1102"/>
      <c r="T17" s="1102"/>
      <c r="U17" s="1102"/>
      <c r="V17" s="1119"/>
      <c r="W17" s="1083"/>
    </row>
    <row r="18" spans="11:23" ht="15">
      <c r="K18" s="776"/>
      <c r="L18" s="1104"/>
      <c r="M18" s="1104"/>
      <c r="N18" s="1104"/>
      <c r="O18" s="1104"/>
      <c r="P18" s="1104"/>
      <c r="Q18" s="1104"/>
      <c r="R18" s="1104"/>
      <c r="S18" s="1104"/>
      <c r="T18" s="1104"/>
      <c r="U18" s="1104"/>
      <c r="V18" s="1123"/>
      <c r="W18" s="1083"/>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79" activePane="bottomRight" state="frozen"/>
      <selection activeCell="M11" sqref="M11"/>
      <selection pane="topRight" activeCell="M11" sqref="M11"/>
      <selection pane="bottomLeft" activeCell="M11" sqref="M11"/>
      <selection pane="bottomRight" activeCell="Q19" sqref="Q19"/>
    </sheetView>
  </sheetViews>
  <sheetFormatPr defaultColWidth="9.140625" defaultRowHeight="11.25"/>
  <cols>
    <col min="1" max="10" width="9.140625" style="102" hidden="1" customWidth="1"/>
    <col min="11" max="11" width="3.7109375" style="102" hidden="1" customWidth="1"/>
    <col min="12" max="12" width="8.7109375" style="306"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1083"/>
      <c r="B1" s="1083"/>
      <c r="C1" s="1083"/>
      <c r="D1" s="1083"/>
      <c r="E1" s="1083"/>
      <c r="F1" s="1083"/>
      <c r="G1" s="1083"/>
      <c r="H1" s="1083"/>
      <c r="I1" s="1083"/>
      <c r="J1" s="1083"/>
      <c r="K1" s="1083"/>
      <c r="L1" s="1101"/>
      <c r="M1" s="1083"/>
      <c r="N1" s="1083"/>
      <c r="O1" s="1083"/>
      <c r="P1" s="1083"/>
      <c r="Q1" s="1083"/>
      <c r="R1" s="1083"/>
    </row>
    <row r="2" spans="1:18" hidden="1">
      <c r="A2" s="1083"/>
      <c r="B2" s="1083"/>
      <c r="C2" s="1083"/>
      <c r="D2" s="1083"/>
      <c r="E2" s="1083"/>
      <c r="F2" s="1083"/>
      <c r="G2" s="1083"/>
      <c r="H2" s="1083"/>
      <c r="I2" s="1083"/>
      <c r="J2" s="1083"/>
      <c r="K2" s="1083"/>
      <c r="L2" s="1101"/>
      <c r="M2" s="1083"/>
      <c r="N2" s="1083"/>
      <c r="O2" s="1083"/>
      <c r="P2" s="1083"/>
      <c r="Q2" s="1083"/>
      <c r="R2" s="1083"/>
    </row>
    <row r="3" spans="1:18" hidden="1">
      <c r="A3" s="1083"/>
      <c r="B3" s="1083"/>
      <c r="C3" s="1083"/>
      <c r="D3" s="1083"/>
      <c r="E3" s="1083"/>
      <c r="F3" s="1083"/>
      <c r="G3" s="1083"/>
      <c r="H3" s="1083"/>
      <c r="I3" s="1083"/>
      <c r="J3" s="1083"/>
      <c r="K3" s="1083"/>
      <c r="L3" s="1101"/>
      <c r="M3" s="1083"/>
      <c r="N3" s="1083"/>
      <c r="O3" s="1083"/>
      <c r="P3" s="1083"/>
      <c r="Q3" s="1083"/>
      <c r="R3" s="1083"/>
    </row>
    <row r="4" spans="1:18" hidden="1">
      <c r="A4" s="1083"/>
      <c r="B4" s="1083"/>
      <c r="C4" s="1083"/>
      <c r="D4" s="1083"/>
      <c r="E4" s="1083"/>
      <c r="F4" s="1083"/>
      <c r="G4" s="1083"/>
      <c r="H4" s="1083"/>
      <c r="I4" s="1083"/>
      <c r="J4" s="1083"/>
      <c r="K4" s="1083"/>
      <c r="L4" s="1101"/>
      <c r="M4" s="1083"/>
      <c r="N4" s="1083"/>
      <c r="O4" s="1083"/>
      <c r="P4" s="1083"/>
      <c r="Q4" s="1083"/>
      <c r="R4" s="1083"/>
    </row>
    <row r="5" spans="1:18" hidden="1">
      <c r="A5" s="1083"/>
      <c r="B5" s="1083"/>
      <c r="C5" s="1083"/>
      <c r="D5" s="1083"/>
      <c r="E5" s="1083"/>
      <c r="F5" s="1083"/>
      <c r="G5" s="1083"/>
      <c r="H5" s="1083"/>
      <c r="I5" s="1083"/>
      <c r="J5" s="1083"/>
      <c r="K5" s="1083"/>
      <c r="L5" s="1101"/>
      <c r="M5" s="1083"/>
      <c r="N5" s="1083"/>
      <c r="O5" s="1083"/>
      <c r="P5" s="1083"/>
      <c r="Q5" s="1083"/>
      <c r="R5" s="1083"/>
    </row>
    <row r="6" spans="1:18" hidden="1">
      <c r="A6" s="1083"/>
      <c r="B6" s="1083"/>
      <c r="C6" s="1083"/>
      <c r="D6" s="1083"/>
      <c r="E6" s="1083"/>
      <c r="F6" s="1083"/>
      <c r="G6" s="1083"/>
      <c r="H6" s="1083"/>
      <c r="I6" s="1083"/>
      <c r="J6" s="1083"/>
      <c r="K6" s="1083"/>
      <c r="L6" s="1101"/>
      <c r="M6" s="1083"/>
      <c r="N6" s="1083"/>
      <c r="O6" s="1083"/>
      <c r="P6" s="1083"/>
      <c r="Q6" s="1083"/>
      <c r="R6" s="1083"/>
    </row>
    <row r="7" spans="1:18" hidden="1">
      <c r="A7" s="1083"/>
      <c r="B7" s="1083"/>
      <c r="C7" s="1083"/>
      <c r="D7" s="1083"/>
      <c r="E7" s="1083"/>
      <c r="F7" s="1083"/>
      <c r="G7" s="1083"/>
      <c r="H7" s="1083"/>
      <c r="I7" s="1083"/>
      <c r="J7" s="1083"/>
      <c r="K7" s="1083"/>
      <c r="L7" s="1101"/>
      <c r="M7" s="1083"/>
      <c r="N7" s="1083"/>
      <c r="O7" s="1083"/>
      <c r="P7" s="1083"/>
      <c r="Q7" s="1083"/>
      <c r="R7" s="1083"/>
    </row>
    <row r="8" spans="1:18" hidden="1">
      <c r="A8" s="1083"/>
      <c r="B8" s="1083"/>
      <c r="C8" s="1083"/>
      <c r="D8" s="1083"/>
      <c r="E8" s="1083"/>
      <c r="F8" s="1083"/>
      <c r="G8" s="1083"/>
      <c r="H8" s="1083"/>
      <c r="I8" s="1083"/>
      <c r="J8" s="1083"/>
      <c r="K8" s="1083"/>
      <c r="L8" s="1101"/>
      <c r="M8" s="1083"/>
      <c r="N8" s="1083"/>
      <c r="O8" s="1083"/>
      <c r="P8" s="1083"/>
      <c r="Q8" s="1083"/>
      <c r="R8" s="1083"/>
    </row>
    <row r="9" spans="1:18" hidden="1">
      <c r="A9" s="1083"/>
      <c r="B9" s="1083"/>
      <c r="C9" s="1083"/>
      <c r="D9" s="1083"/>
      <c r="E9" s="1083"/>
      <c r="F9" s="1083"/>
      <c r="G9" s="1083"/>
      <c r="H9" s="1083"/>
      <c r="I9" s="1083"/>
      <c r="J9" s="1083"/>
      <c r="K9" s="1083"/>
      <c r="L9" s="1101"/>
      <c r="M9" s="1083"/>
      <c r="N9" s="1083"/>
      <c r="O9" s="1083"/>
      <c r="P9" s="1083"/>
      <c r="Q9" s="1083"/>
      <c r="R9" s="1083"/>
    </row>
    <row r="10" spans="1:18" hidden="1">
      <c r="A10" s="1083"/>
      <c r="B10" s="1083"/>
      <c r="C10" s="1083"/>
      <c r="D10" s="1083"/>
      <c r="E10" s="1083"/>
      <c r="F10" s="1083"/>
      <c r="G10" s="1083"/>
      <c r="H10" s="1083"/>
      <c r="I10" s="1083"/>
      <c r="J10" s="1083"/>
      <c r="K10" s="1083"/>
      <c r="L10" s="1101"/>
      <c r="M10" s="1083"/>
      <c r="N10" s="1083"/>
      <c r="O10" s="1083"/>
      <c r="P10" s="1083"/>
      <c r="Q10" s="1083"/>
      <c r="R10" s="1083"/>
    </row>
    <row r="11" spans="1:18" ht="15" hidden="1" customHeight="1">
      <c r="A11" s="1083"/>
      <c r="B11" s="1083"/>
      <c r="C11" s="1083"/>
      <c r="D11" s="1083"/>
      <c r="E11" s="1083"/>
      <c r="F11" s="1083"/>
      <c r="G11" s="1083"/>
      <c r="H11" s="1083"/>
      <c r="I11" s="1083"/>
      <c r="J11" s="1083"/>
      <c r="K11" s="1083"/>
      <c r="L11" s="1124"/>
      <c r="M11" s="1107"/>
      <c r="N11" s="1106"/>
      <c r="O11" s="1106"/>
      <c r="P11" s="1106"/>
      <c r="Q11" s="1106"/>
      <c r="R11" s="1083"/>
    </row>
    <row r="12" spans="1:18" ht="22.5" customHeight="1">
      <c r="A12" s="1083"/>
      <c r="B12" s="1083"/>
      <c r="C12" s="1083"/>
      <c r="D12" s="1083"/>
      <c r="E12" s="1083"/>
      <c r="F12" s="1083"/>
      <c r="G12" s="1083"/>
      <c r="H12" s="1083"/>
      <c r="I12" s="1083"/>
      <c r="J12" s="1083"/>
      <c r="K12" s="1083"/>
      <c r="L12" s="479" t="s">
        <v>1380</v>
      </c>
      <c r="M12" s="299"/>
      <c r="N12" s="299"/>
      <c r="O12" s="299"/>
      <c r="P12" s="299"/>
      <c r="Q12" s="300"/>
      <c r="R12" s="300"/>
    </row>
    <row r="13" spans="1:18" ht="11.25" customHeight="1">
      <c r="A13" s="1083"/>
      <c r="B13" s="1083"/>
      <c r="C13" s="1083"/>
      <c r="D13" s="1083"/>
      <c r="E13" s="1083"/>
      <c r="F13" s="1083"/>
      <c r="G13" s="1083"/>
      <c r="H13" s="1083"/>
      <c r="I13" s="1083"/>
      <c r="J13" s="1083"/>
      <c r="K13" s="1083"/>
      <c r="L13" s="1124"/>
      <c r="M13" s="1106"/>
      <c r="N13" s="1106"/>
      <c r="O13" s="1106"/>
      <c r="P13" s="1106"/>
      <c r="Q13" s="1106"/>
      <c r="R13" s="1083"/>
    </row>
    <row r="14" spans="1:18" ht="19.5" customHeight="1">
      <c r="A14" s="1083"/>
      <c r="B14" s="1083"/>
      <c r="C14" s="1083"/>
      <c r="D14" s="1083"/>
      <c r="E14" s="1083"/>
      <c r="F14" s="1083"/>
      <c r="G14" s="1083"/>
      <c r="H14" s="1083"/>
      <c r="I14" s="1083"/>
      <c r="J14" s="1083"/>
      <c r="K14" s="1083"/>
      <c r="L14" s="858" t="s">
        <v>16</v>
      </c>
      <c r="M14" s="1088" t="s">
        <v>121</v>
      </c>
      <c r="N14" s="1125" t="s">
        <v>1145</v>
      </c>
      <c r="O14" s="1088" t="s">
        <v>284</v>
      </c>
      <c r="P14" s="1126" t="s">
        <v>2601</v>
      </c>
      <c r="Q14" s="1126" t="s">
        <v>2601</v>
      </c>
      <c r="R14" s="1088" t="s">
        <v>109</v>
      </c>
    </row>
    <row r="15" spans="1:18" ht="32.25" customHeight="1">
      <c r="A15" s="1083"/>
      <c r="B15" s="1083"/>
      <c r="C15" s="1083"/>
      <c r="D15" s="1083"/>
      <c r="E15" s="1083"/>
      <c r="F15" s="1083"/>
      <c r="G15" s="1083"/>
      <c r="H15" s="1083"/>
      <c r="I15" s="1083"/>
      <c r="J15" s="1083"/>
      <c r="K15" s="1083"/>
      <c r="L15" s="858"/>
      <c r="M15" s="1088"/>
      <c r="N15" s="1125"/>
      <c r="O15" s="1088"/>
      <c r="P15" s="1126" t="s">
        <v>323</v>
      </c>
      <c r="Q15" s="1127" t="s">
        <v>285</v>
      </c>
      <c r="R15" s="1088"/>
    </row>
    <row r="16" spans="1:18">
      <c r="A16" s="902" t="s">
        <v>18</v>
      </c>
      <c r="B16" s="1083"/>
      <c r="C16" s="1083"/>
      <c r="D16" s="1083"/>
      <c r="E16" s="1083"/>
      <c r="F16" s="1083"/>
      <c r="G16" s="1083"/>
      <c r="H16" s="1083"/>
      <c r="I16" s="1083"/>
      <c r="J16" s="1083"/>
      <c r="K16" s="1083"/>
      <c r="L16" s="1128" t="s">
        <v>2599</v>
      </c>
      <c r="M16" s="1129"/>
      <c r="N16" s="1100"/>
      <c r="O16" s="1100"/>
      <c r="P16" s="1100"/>
      <c r="Q16" s="1100"/>
      <c r="R16" s="1100"/>
    </row>
    <row r="17" spans="1:18" s="279" customFormat="1" ht="56.25">
      <c r="A17" s="940">
        <v>1</v>
      </c>
      <c r="B17" s="1096"/>
      <c r="C17" s="1096"/>
      <c r="D17" s="1096"/>
      <c r="E17" s="1096"/>
      <c r="F17" s="1096"/>
      <c r="G17" s="1096"/>
      <c r="H17" s="1096"/>
      <c r="I17" s="1096"/>
      <c r="J17" s="1096"/>
      <c r="K17" s="1096"/>
      <c r="L17" s="1130" t="s">
        <v>471</v>
      </c>
      <c r="M17" s="1131" t="s">
        <v>472</v>
      </c>
      <c r="N17" s="1132" t="s">
        <v>2641</v>
      </c>
      <c r="O17" s="1133" t="s">
        <v>369</v>
      </c>
      <c r="P17" s="1134">
        <v>0</v>
      </c>
      <c r="Q17" s="1135">
        <v>13.428999999999974</v>
      </c>
      <c r="R17" s="1136"/>
    </row>
    <row r="18" spans="1:18" s="279" customFormat="1">
      <c r="A18" s="940">
        <v>1</v>
      </c>
      <c r="B18" s="1096"/>
      <c r="C18" s="1096"/>
      <c r="D18" s="1096"/>
      <c r="E18" s="1096"/>
      <c r="F18" s="1096"/>
      <c r="G18" s="1096"/>
      <c r="H18" s="1096"/>
      <c r="I18" s="1096"/>
      <c r="J18" s="1096"/>
      <c r="K18" s="1096"/>
      <c r="L18" s="1137" t="s">
        <v>18</v>
      </c>
      <c r="M18" s="1131" t="s">
        <v>473</v>
      </c>
      <c r="N18" s="1132" t="s">
        <v>2642</v>
      </c>
      <c r="O18" s="1133" t="s">
        <v>369</v>
      </c>
      <c r="P18" s="1138"/>
      <c r="Q18" s="1139">
        <v>164.99</v>
      </c>
      <c r="R18" s="1136"/>
    </row>
    <row r="19" spans="1:18" s="279" customFormat="1" ht="22.5">
      <c r="A19" s="940">
        <v>1</v>
      </c>
      <c r="B19" s="1096"/>
      <c r="C19" s="1096"/>
      <c r="D19" s="1096"/>
      <c r="E19" s="1096"/>
      <c r="F19" s="1096"/>
      <c r="G19" s="1096"/>
      <c r="H19" s="1096"/>
      <c r="I19" s="1096"/>
      <c r="J19" s="1096"/>
      <c r="K19" s="1096"/>
      <c r="L19" s="1137" t="s">
        <v>102</v>
      </c>
      <c r="M19" s="1140" t="s">
        <v>474</v>
      </c>
      <c r="N19" s="1132" t="s">
        <v>2643</v>
      </c>
      <c r="O19" s="1133" t="s">
        <v>369</v>
      </c>
      <c r="P19" s="1134">
        <v>0</v>
      </c>
      <c r="Q19" s="1134">
        <v>178.41899999999998</v>
      </c>
      <c r="R19" s="1136"/>
    </row>
    <row r="20" spans="1:18" ht="22.5">
      <c r="A20" s="940">
        <v>1</v>
      </c>
      <c r="B20" s="1083"/>
      <c r="C20" s="1083"/>
      <c r="D20" s="1083"/>
      <c r="E20" s="1083"/>
      <c r="F20" s="1083"/>
      <c r="G20" s="1083"/>
      <c r="H20" s="1083"/>
      <c r="I20" s="1083"/>
      <c r="J20" s="1083"/>
      <c r="K20" s="1083"/>
      <c r="L20" s="1141" t="s">
        <v>17</v>
      </c>
      <c r="M20" s="1142" t="s">
        <v>475</v>
      </c>
      <c r="N20" s="1143" t="s">
        <v>2644</v>
      </c>
      <c r="O20" s="1144" t="s">
        <v>369</v>
      </c>
      <c r="P20" s="1145"/>
      <c r="Q20" s="1146">
        <v>141.434</v>
      </c>
      <c r="R20" s="1147"/>
    </row>
    <row r="21" spans="1:18" ht="22.5">
      <c r="A21" s="940">
        <v>1</v>
      </c>
      <c r="B21" s="1083"/>
      <c r="C21" s="1083"/>
      <c r="D21" s="1083"/>
      <c r="E21" s="1083"/>
      <c r="F21" s="1083"/>
      <c r="G21" s="1083"/>
      <c r="H21" s="1083"/>
      <c r="I21" s="1083"/>
      <c r="J21" s="1083"/>
      <c r="K21" s="1083"/>
      <c r="L21" s="1141" t="s">
        <v>146</v>
      </c>
      <c r="M21" s="1142" t="s">
        <v>477</v>
      </c>
      <c r="N21" s="1143" t="s">
        <v>2645</v>
      </c>
      <c r="O21" s="1144" t="s">
        <v>369</v>
      </c>
      <c r="P21" s="1148">
        <v>0</v>
      </c>
      <c r="Q21" s="1149">
        <v>0</v>
      </c>
      <c r="R21" s="1147"/>
    </row>
    <row r="22" spans="1:18" ht="22.5">
      <c r="A22" s="940">
        <v>1</v>
      </c>
      <c r="B22" s="1083"/>
      <c r="C22" s="1083"/>
      <c r="D22" s="1083"/>
      <c r="E22" s="1083"/>
      <c r="F22" s="1083"/>
      <c r="G22" s="1083"/>
      <c r="H22" s="1083"/>
      <c r="I22" s="1083"/>
      <c r="J22" s="1083"/>
      <c r="K22" s="1083"/>
      <c r="L22" s="1141" t="s">
        <v>147</v>
      </c>
      <c r="M22" s="1150" t="s">
        <v>479</v>
      </c>
      <c r="N22" s="1151"/>
      <c r="O22" s="1144" t="s">
        <v>369</v>
      </c>
      <c r="P22" s="1145">
        <v>0</v>
      </c>
      <c r="Q22" s="1146">
        <v>0</v>
      </c>
      <c r="R22" s="1147"/>
    </row>
    <row r="23" spans="1:18">
      <c r="A23" s="940">
        <v>1</v>
      </c>
      <c r="B23" s="1083"/>
      <c r="C23" s="1083"/>
      <c r="D23" s="1083"/>
      <c r="E23" s="1083"/>
      <c r="F23" s="1083"/>
      <c r="G23" s="1083"/>
      <c r="H23" s="1083"/>
      <c r="I23" s="1083"/>
      <c r="J23" s="1083"/>
      <c r="K23" s="1083"/>
      <c r="L23" s="1141" t="s">
        <v>480</v>
      </c>
      <c r="M23" s="1150" t="s">
        <v>481</v>
      </c>
      <c r="N23" s="1151"/>
      <c r="O23" s="1144" t="s">
        <v>369</v>
      </c>
      <c r="P23" s="1145"/>
      <c r="Q23" s="1146">
        <v>0</v>
      </c>
      <c r="R23" s="1147"/>
    </row>
    <row r="24" spans="1:18" ht="22.5">
      <c r="A24" s="940">
        <v>1</v>
      </c>
      <c r="B24" s="1083"/>
      <c r="C24" s="1083"/>
      <c r="D24" s="1083"/>
      <c r="E24" s="1083"/>
      <c r="F24" s="1083"/>
      <c r="G24" s="1083"/>
      <c r="H24" s="1083"/>
      <c r="I24" s="1083"/>
      <c r="J24" s="1083"/>
      <c r="K24" s="1083"/>
      <c r="L24" s="1141" t="s">
        <v>482</v>
      </c>
      <c r="M24" s="1150" t="s">
        <v>483</v>
      </c>
      <c r="N24" s="1151"/>
      <c r="O24" s="1144" t="s">
        <v>369</v>
      </c>
      <c r="P24" s="1145">
        <v>0</v>
      </c>
      <c r="Q24" s="1146">
        <v>0</v>
      </c>
      <c r="R24" s="1147"/>
    </row>
    <row r="25" spans="1:18" ht="78.75">
      <c r="A25" s="940">
        <v>1</v>
      </c>
      <c r="B25" s="1050" t="s">
        <v>1465</v>
      </c>
      <c r="C25" s="1083"/>
      <c r="D25" s="1083"/>
      <c r="E25" s="1083"/>
      <c r="F25" s="1083"/>
      <c r="G25" s="1083"/>
      <c r="H25" s="1083"/>
      <c r="I25" s="1083"/>
      <c r="J25" s="1083"/>
      <c r="K25" s="1083"/>
      <c r="L25" s="1141" t="s">
        <v>484</v>
      </c>
      <c r="M25" s="1150" t="s">
        <v>485</v>
      </c>
      <c r="N25" s="1151"/>
      <c r="O25" s="1144" t="s">
        <v>369</v>
      </c>
      <c r="P25" s="1145"/>
      <c r="Q25" s="1146">
        <v>0</v>
      </c>
      <c r="R25" s="1147"/>
    </row>
    <row r="26" spans="1:18">
      <c r="A26" s="940">
        <v>1</v>
      </c>
      <c r="B26" s="1050" t="s">
        <v>642</v>
      </c>
      <c r="C26" s="1083"/>
      <c r="D26" s="1083"/>
      <c r="E26" s="1083"/>
      <c r="F26" s="1083"/>
      <c r="G26" s="1083"/>
      <c r="H26" s="1083"/>
      <c r="I26" s="1083"/>
      <c r="J26" s="1083"/>
      <c r="K26" s="1083"/>
      <c r="L26" s="1152" t="s">
        <v>486</v>
      </c>
      <c r="M26" s="1153" t="s">
        <v>487</v>
      </c>
      <c r="N26" s="1144"/>
      <c r="O26" s="1144" t="s">
        <v>369</v>
      </c>
      <c r="P26" s="1145"/>
      <c r="Q26" s="1146">
        <v>0</v>
      </c>
      <c r="R26" s="1147"/>
    </row>
    <row r="27" spans="1:18">
      <c r="A27" s="940">
        <v>1</v>
      </c>
      <c r="B27" s="1050" t="s">
        <v>645</v>
      </c>
      <c r="C27" s="1083"/>
      <c r="D27" s="1083"/>
      <c r="E27" s="1083"/>
      <c r="F27" s="1083"/>
      <c r="G27" s="1083"/>
      <c r="H27" s="1083"/>
      <c r="I27" s="1083"/>
      <c r="J27" s="1083"/>
      <c r="K27" s="1083"/>
      <c r="L27" s="1154" t="s">
        <v>488</v>
      </c>
      <c r="M27" s="1155" t="s">
        <v>1187</v>
      </c>
      <c r="N27" s="1144"/>
      <c r="O27" s="1144" t="s">
        <v>369</v>
      </c>
      <c r="P27" s="1145"/>
      <c r="Q27" s="1146">
        <v>0</v>
      </c>
      <c r="R27" s="1147"/>
    </row>
    <row r="28" spans="1:18" ht="22.5">
      <c r="A28" s="940">
        <v>1</v>
      </c>
      <c r="B28" s="1050" t="s">
        <v>646</v>
      </c>
      <c r="C28" s="1083"/>
      <c r="D28" s="1083"/>
      <c r="E28" s="1083"/>
      <c r="F28" s="1083"/>
      <c r="G28" s="1083"/>
      <c r="H28" s="1083"/>
      <c r="I28" s="1083"/>
      <c r="J28" s="1083"/>
      <c r="K28" s="1083"/>
      <c r="L28" s="1154" t="s">
        <v>489</v>
      </c>
      <c r="M28" s="1155" t="s">
        <v>1188</v>
      </c>
      <c r="N28" s="1144"/>
      <c r="O28" s="1144" t="s">
        <v>369</v>
      </c>
      <c r="P28" s="1145"/>
      <c r="Q28" s="1146">
        <v>0</v>
      </c>
      <c r="R28" s="1147"/>
    </row>
    <row r="29" spans="1:18" ht="22.5">
      <c r="A29" s="940">
        <v>1</v>
      </c>
      <c r="B29" s="1050" t="s">
        <v>647</v>
      </c>
      <c r="C29" s="1083"/>
      <c r="D29" s="1083"/>
      <c r="E29" s="1083"/>
      <c r="F29" s="1083"/>
      <c r="G29" s="1083"/>
      <c r="H29" s="1083"/>
      <c r="I29" s="1083"/>
      <c r="J29" s="1083"/>
      <c r="K29" s="1083"/>
      <c r="L29" s="1154" t="s">
        <v>490</v>
      </c>
      <c r="M29" s="1155" t="s">
        <v>491</v>
      </c>
      <c r="N29" s="1156"/>
      <c r="O29" s="1144" t="s">
        <v>369</v>
      </c>
      <c r="P29" s="1145"/>
      <c r="Q29" s="1146">
        <v>0</v>
      </c>
      <c r="R29" s="1147"/>
    </row>
    <row r="30" spans="1:18" ht="22.5">
      <c r="A30" s="940">
        <v>1</v>
      </c>
      <c r="B30" s="1050" t="s">
        <v>648</v>
      </c>
      <c r="C30" s="1083"/>
      <c r="D30" s="1083"/>
      <c r="E30" s="1083"/>
      <c r="F30" s="1083"/>
      <c r="G30" s="1083"/>
      <c r="H30" s="1083"/>
      <c r="I30" s="1083"/>
      <c r="J30" s="1083"/>
      <c r="K30" s="1083"/>
      <c r="L30" s="1154" t="s">
        <v>492</v>
      </c>
      <c r="M30" s="1155" t="s">
        <v>493</v>
      </c>
      <c r="N30" s="1156"/>
      <c r="O30" s="1144" t="s">
        <v>369</v>
      </c>
      <c r="P30" s="1145"/>
      <c r="Q30" s="1146">
        <v>0</v>
      </c>
      <c r="R30" s="1147"/>
    </row>
    <row r="31" spans="1:18">
      <c r="A31" s="940">
        <v>1</v>
      </c>
      <c r="B31" s="1050" t="s">
        <v>650</v>
      </c>
      <c r="C31" s="1083"/>
      <c r="D31" s="1083"/>
      <c r="E31" s="1083"/>
      <c r="F31" s="1083"/>
      <c r="G31" s="1083"/>
      <c r="H31" s="1083"/>
      <c r="I31" s="1083"/>
      <c r="J31" s="1083"/>
      <c r="K31" s="1083"/>
      <c r="L31" s="1154" t="s">
        <v>494</v>
      </c>
      <c r="M31" s="1155" t="s">
        <v>495</v>
      </c>
      <c r="N31" s="1156"/>
      <c r="O31" s="1144" t="s">
        <v>369</v>
      </c>
      <c r="P31" s="1145"/>
      <c r="Q31" s="1146">
        <v>0</v>
      </c>
      <c r="R31" s="1147"/>
    </row>
    <row r="32" spans="1:18" ht="33.75">
      <c r="A32" s="940">
        <v>1</v>
      </c>
      <c r="B32" s="1050" t="s">
        <v>1466</v>
      </c>
      <c r="C32" s="1083"/>
      <c r="D32" s="1083"/>
      <c r="E32" s="1083"/>
      <c r="F32" s="1083"/>
      <c r="G32" s="1083"/>
      <c r="H32" s="1083"/>
      <c r="I32" s="1083"/>
      <c r="J32" s="1083"/>
      <c r="K32" s="1083"/>
      <c r="L32" s="1154" t="s">
        <v>496</v>
      </c>
      <c r="M32" s="1155" t="s">
        <v>497</v>
      </c>
      <c r="N32" s="1156"/>
      <c r="O32" s="1144" t="s">
        <v>369</v>
      </c>
      <c r="P32" s="1145"/>
      <c r="Q32" s="1146">
        <v>0</v>
      </c>
      <c r="R32" s="1147"/>
    </row>
    <row r="33" spans="1:18">
      <c r="A33" s="940">
        <v>1</v>
      </c>
      <c r="B33" s="1083"/>
      <c r="C33" s="1083"/>
      <c r="D33" s="1083"/>
      <c r="E33" s="1083"/>
      <c r="F33" s="1083"/>
      <c r="G33" s="1083"/>
      <c r="H33" s="1083"/>
      <c r="I33" s="1083"/>
      <c r="J33" s="1083"/>
      <c r="K33" s="1083"/>
      <c r="L33" s="1154" t="s">
        <v>167</v>
      </c>
      <c r="M33" s="1157" t="s">
        <v>498</v>
      </c>
      <c r="N33" s="1158" t="s">
        <v>2646</v>
      </c>
      <c r="O33" s="1144" t="s">
        <v>369</v>
      </c>
      <c r="P33" s="1148">
        <v>0</v>
      </c>
      <c r="Q33" s="1149">
        <v>36.984999999999999</v>
      </c>
      <c r="R33" s="1147"/>
    </row>
    <row r="34" spans="1:18" ht="22.5">
      <c r="A34" s="940">
        <v>1</v>
      </c>
      <c r="B34" s="1083"/>
      <c r="C34" s="1083"/>
      <c r="D34" s="1083"/>
      <c r="E34" s="1083"/>
      <c r="F34" s="1083"/>
      <c r="G34" s="1083"/>
      <c r="H34" s="1083"/>
      <c r="I34" s="1083"/>
      <c r="J34" s="1083"/>
      <c r="K34" s="1083"/>
      <c r="L34" s="1154" t="s">
        <v>168</v>
      </c>
      <c r="M34" s="1155" t="s">
        <v>500</v>
      </c>
      <c r="N34" s="1158" t="s">
        <v>501</v>
      </c>
      <c r="O34" s="1144" t="s">
        <v>502</v>
      </c>
      <c r="P34" s="1145"/>
      <c r="Q34" s="1146">
        <v>6.5000000000000002E-2</v>
      </c>
      <c r="R34" s="1147"/>
    </row>
    <row r="35" spans="1:18">
      <c r="A35" s="940">
        <v>1</v>
      </c>
      <c r="B35" s="1083"/>
      <c r="C35" s="1083"/>
      <c r="D35" s="1083"/>
      <c r="E35" s="1083"/>
      <c r="F35" s="1083"/>
      <c r="G35" s="1083"/>
      <c r="H35" s="1083"/>
      <c r="I35" s="1083"/>
      <c r="J35" s="1083"/>
      <c r="K35" s="1083"/>
      <c r="L35" s="1154" t="s">
        <v>627</v>
      </c>
      <c r="M35" s="1155" t="s">
        <v>1176</v>
      </c>
      <c r="N35" s="1158" t="s">
        <v>503</v>
      </c>
      <c r="O35" s="1144" t="s">
        <v>504</v>
      </c>
      <c r="P35" s="1145"/>
      <c r="Q35" s="1146">
        <v>100</v>
      </c>
      <c r="R35" s="1147"/>
    </row>
    <row r="36" spans="1:18" ht="22.5">
      <c r="A36" s="940">
        <v>1</v>
      </c>
      <c r="B36" s="1083"/>
      <c r="C36" s="1083"/>
      <c r="D36" s="1083"/>
      <c r="E36" s="1083"/>
      <c r="F36" s="1083"/>
      <c r="G36" s="1083"/>
      <c r="H36" s="1083"/>
      <c r="I36" s="1083"/>
      <c r="J36" s="1083"/>
      <c r="K36" s="1083"/>
      <c r="L36" s="1154" t="s">
        <v>629</v>
      </c>
      <c r="M36" s="1155" t="s">
        <v>1119</v>
      </c>
      <c r="N36" s="1158" t="s">
        <v>505</v>
      </c>
      <c r="O36" s="1144" t="s">
        <v>506</v>
      </c>
      <c r="P36" s="1145"/>
      <c r="Q36" s="1146">
        <v>5.69</v>
      </c>
      <c r="R36" s="1147"/>
    </row>
    <row r="37" spans="1:18" ht="22.5">
      <c r="A37" s="940">
        <v>1</v>
      </c>
      <c r="B37" s="1083" t="s">
        <v>1103</v>
      </c>
      <c r="C37" s="1083"/>
      <c r="D37" s="1083"/>
      <c r="E37" s="1083"/>
      <c r="F37" s="1083"/>
      <c r="G37" s="1083"/>
      <c r="H37" s="1083"/>
      <c r="I37" s="1083"/>
      <c r="J37" s="1083"/>
      <c r="K37" s="1083"/>
      <c r="L37" s="1154" t="s">
        <v>169</v>
      </c>
      <c r="M37" s="1159" t="s">
        <v>507</v>
      </c>
      <c r="N37" s="1158" t="s">
        <v>2647</v>
      </c>
      <c r="O37" s="1144" t="s">
        <v>369</v>
      </c>
      <c r="P37" s="1145"/>
      <c r="Q37" s="1146">
        <v>0</v>
      </c>
      <c r="R37" s="1147"/>
    </row>
    <row r="38" spans="1:18">
      <c r="A38" s="940">
        <v>1</v>
      </c>
      <c r="B38" s="1083"/>
      <c r="C38" s="1083"/>
      <c r="D38" s="1083"/>
      <c r="E38" s="1083"/>
      <c r="F38" s="1083"/>
      <c r="G38" s="1083"/>
      <c r="H38" s="1083"/>
      <c r="I38" s="1083"/>
      <c r="J38" s="1083"/>
      <c r="K38" s="1083"/>
      <c r="L38" s="1154" t="s">
        <v>385</v>
      </c>
      <c r="M38" s="1160" t="s">
        <v>509</v>
      </c>
      <c r="N38" s="1158" t="s">
        <v>2648</v>
      </c>
      <c r="O38" s="1144" t="s">
        <v>369</v>
      </c>
      <c r="P38" s="1145"/>
      <c r="Q38" s="1146">
        <v>0</v>
      </c>
      <c r="R38" s="1147"/>
    </row>
    <row r="39" spans="1:18" ht="22.5">
      <c r="A39" s="940">
        <v>1</v>
      </c>
      <c r="B39" s="1050" t="s">
        <v>664</v>
      </c>
      <c r="C39" s="1083"/>
      <c r="D39" s="1083"/>
      <c r="E39" s="1083"/>
      <c r="F39" s="1083"/>
      <c r="G39" s="1083"/>
      <c r="H39" s="1083"/>
      <c r="I39" s="1083"/>
      <c r="J39" s="1083"/>
      <c r="K39" s="1083"/>
      <c r="L39" s="1154" t="s">
        <v>511</v>
      </c>
      <c r="M39" s="1159" t="s">
        <v>1189</v>
      </c>
      <c r="N39" s="1158" t="s">
        <v>2649</v>
      </c>
      <c r="O39" s="1144" t="s">
        <v>369</v>
      </c>
      <c r="P39" s="1145"/>
      <c r="Q39" s="1146">
        <v>0</v>
      </c>
      <c r="R39" s="1147"/>
    </row>
    <row r="40" spans="1:18" ht="33.75">
      <c r="A40" s="940">
        <v>1</v>
      </c>
      <c r="B40" s="1083"/>
      <c r="C40" s="1083"/>
      <c r="D40" s="1083"/>
      <c r="E40" s="1083"/>
      <c r="F40" s="1083"/>
      <c r="G40" s="1083"/>
      <c r="H40" s="1083"/>
      <c r="I40" s="1083"/>
      <c r="J40" s="1083"/>
      <c r="K40" s="1083"/>
      <c r="L40" s="1154" t="s">
        <v>513</v>
      </c>
      <c r="M40" s="1157" t="s">
        <v>514</v>
      </c>
      <c r="N40" s="1158" t="s">
        <v>2650</v>
      </c>
      <c r="O40" s="1144" t="s">
        <v>369</v>
      </c>
      <c r="P40" s="1145"/>
      <c r="Q40" s="1146"/>
      <c r="R40" s="1147"/>
    </row>
    <row r="41" spans="1:18" ht="22.5">
      <c r="A41" s="940">
        <v>1</v>
      </c>
      <c r="B41" s="1083"/>
      <c r="C41" s="1083"/>
      <c r="D41" s="1083"/>
      <c r="E41" s="1083"/>
      <c r="F41" s="1083"/>
      <c r="G41" s="1083"/>
      <c r="H41" s="1083"/>
      <c r="I41" s="1083"/>
      <c r="J41" s="1083"/>
      <c r="K41" s="1083"/>
      <c r="L41" s="1154" t="s">
        <v>516</v>
      </c>
      <c r="M41" s="1157" t="s">
        <v>517</v>
      </c>
      <c r="N41" s="1158" t="s">
        <v>2651</v>
      </c>
      <c r="O41" s="1144" t="s">
        <v>369</v>
      </c>
      <c r="P41" s="1145"/>
      <c r="Q41" s="1146"/>
      <c r="R41" s="1147"/>
    </row>
    <row r="42" spans="1:18" ht="22.5">
      <c r="A42" s="940">
        <v>1</v>
      </c>
      <c r="B42" s="1083"/>
      <c r="C42" s="1083"/>
      <c r="D42" s="1083"/>
      <c r="E42" s="1083"/>
      <c r="F42" s="1083"/>
      <c r="G42" s="1083"/>
      <c r="H42" s="1083"/>
      <c r="I42" s="1083"/>
      <c r="J42" s="1083"/>
      <c r="K42" s="1083"/>
      <c r="L42" s="1154" t="s">
        <v>519</v>
      </c>
      <c r="M42" s="1157" t="s">
        <v>1241</v>
      </c>
      <c r="N42" s="1144" t="s">
        <v>1242</v>
      </c>
      <c r="O42" s="1144" t="s">
        <v>369</v>
      </c>
      <c r="P42" s="1145"/>
      <c r="Q42" s="1146"/>
      <c r="R42" s="1147"/>
    </row>
    <row r="43" spans="1:18" ht="56.25">
      <c r="A43" s="940">
        <v>1</v>
      </c>
      <c r="B43" s="1083"/>
      <c r="C43" s="1083"/>
      <c r="D43" s="1083"/>
      <c r="E43" s="1083"/>
      <c r="F43" s="1083"/>
      <c r="G43" s="1083"/>
      <c r="H43" s="1083"/>
      <c r="I43" s="1083"/>
      <c r="J43" s="1083"/>
      <c r="K43" s="1083"/>
      <c r="L43" s="1154" t="s">
        <v>649</v>
      </c>
      <c r="M43" s="1157" t="s">
        <v>1244</v>
      </c>
      <c r="N43" s="1144" t="s">
        <v>1243</v>
      </c>
      <c r="O43" s="1144" t="s">
        <v>369</v>
      </c>
      <c r="P43" s="1145"/>
      <c r="Q43" s="1146"/>
      <c r="R43" s="1147"/>
    </row>
    <row r="44" spans="1:18" s="279" customFormat="1" ht="33.75">
      <c r="A44" s="940">
        <v>1</v>
      </c>
      <c r="B44" s="1096"/>
      <c r="C44" s="1096"/>
      <c r="D44" s="1096"/>
      <c r="E44" s="1096"/>
      <c r="F44" s="1096"/>
      <c r="G44" s="1096"/>
      <c r="H44" s="1096"/>
      <c r="I44" s="1096"/>
      <c r="J44" s="1096"/>
      <c r="K44" s="1096"/>
      <c r="L44" s="1161" t="s">
        <v>520</v>
      </c>
      <c r="M44" s="1162" t="s">
        <v>521</v>
      </c>
      <c r="N44" s="1161" t="s">
        <v>2641</v>
      </c>
      <c r="O44" s="1133" t="s">
        <v>369</v>
      </c>
      <c r="P44" s="1134">
        <v>0</v>
      </c>
      <c r="Q44" s="1135">
        <v>0</v>
      </c>
      <c r="R44" s="1136"/>
    </row>
    <row r="45" spans="1:18" ht="33.75">
      <c r="A45" s="940">
        <v>1</v>
      </c>
      <c r="B45" s="1083"/>
      <c r="C45" s="1083"/>
      <c r="D45" s="1083"/>
      <c r="E45" s="1083"/>
      <c r="F45" s="1083"/>
      <c r="G45" s="1083"/>
      <c r="H45" s="1083"/>
      <c r="I45" s="1083"/>
      <c r="J45" s="1083"/>
      <c r="K45" s="1083"/>
      <c r="L45" s="1154" t="s">
        <v>18</v>
      </c>
      <c r="M45" s="1163" t="s">
        <v>522</v>
      </c>
      <c r="N45" s="1158" t="s">
        <v>2652</v>
      </c>
      <c r="O45" s="1144" t="s">
        <v>369</v>
      </c>
      <c r="P45" s="1148">
        <v>0</v>
      </c>
      <c r="Q45" s="1149">
        <v>0</v>
      </c>
      <c r="R45" s="1147"/>
    </row>
    <row r="46" spans="1:18" ht="56.25">
      <c r="A46" s="940">
        <v>1</v>
      </c>
      <c r="B46" s="1083"/>
      <c r="C46" s="1083"/>
      <c r="D46" s="1083"/>
      <c r="E46" s="1083"/>
      <c r="F46" s="1083"/>
      <c r="G46" s="1083"/>
      <c r="H46" s="1083"/>
      <c r="I46" s="1083"/>
      <c r="J46" s="1083"/>
      <c r="K46" s="1083"/>
      <c r="L46" s="1154" t="s">
        <v>165</v>
      </c>
      <c r="M46" s="1157" t="s">
        <v>524</v>
      </c>
      <c r="N46" s="1158" t="s">
        <v>2653</v>
      </c>
      <c r="O46" s="1144" t="s">
        <v>369</v>
      </c>
      <c r="P46" s="1145"/>
      <c r="Q46" s="1146"/>
      <c r="R46" s="1147"/>
    </row>
    <row r="47" spans="1:18" ht="45">
      <c r="A47" s="940">
        <v>1</v>
      </c>
      <c r="B47" s="1083"/>
      <c r="C47" s="1083"/>
      <c r="D47" s="1083"/>
      <c r="E47" s="1083"/>
      <c r="F47" s="1083"/>
      <c r="G47" s="1083"/>
      <c r="H47" s="1083"/>
      <c r="I47" s="1083"/>
      <c r="J47" s="1083"/>
      <c r="K47" s="1083"/>
      <c r="L47" s="1154" t="s">
        <v>166</v>
      </c>
      <c r="M47" s="1157" t="s">
        <v>526</v>
      </c>
      <c r="N47" s="1158" t="s">
        <v>2654</v>
      </c>
      <c r="O47" s="1144" t="s">
        <v>369</v>
      </c>
      <c r="P47" s="1145"/>
      <c r="Q47" s="1146"/>
      <c r="R47" s="1147"/>
    </row>
    <row r="48" spans="1:18" ht="33.75">
      <c r="A48" s="940">
        <v>1</v>
      </c>
      <c r="B48" s="1083"/>
      <c r="C48" s="1083"/>
      <c r="D48" s="1083"/>
      <c r="E48" s="1083"/>
      <c r="F48" s="1083"/>
      <c r="G48" s="1083"/>
      <c r="H48" s="1083"/>
      <c r="I48" s="1083"/>
      <c r="J48" s="1083"/>
      <c r="K48" s="1083"/>
      <c r="L48" s="1133" t="s">
        <v>1154</v>
      </c>
      <c r="M48" s="1162" t="s">
        <v>1221</v>
      </c>
      <c r="N48" s="1161" t="s">
        <v>2655</v>
      </c>
      <c r="O48" s="1133" t="s">
        <v>369</v>
      </c>
      <c r="P48" s="1164"/>
      <c r="Q48" s="1165"/>
      <c r="R48" s="1147"/>
    </row>
    <row r="49" spans="1:18" ht="146.25">
      <c r="A49" s="940">
        <v>1</v>
      </c>
      <c r="B49" s="1083"/>
      <c r="C49" s="1083"/>
      <c r="D49" s="1083"/>
      <c r="E49" s="1083"/>
      <c r="F49" s="1083"/>
      <c r="G49" s="1083"/>
      <c r="H49" s="1083"/>
      <c r="I49" s="1083"/>
      <c r="J49" s="1083"/>
      <c r="K49" s="1083"/>
      <c r="L49" s="1133" t="s">
        <v>1155</v>
      </c>
      <c r="M49" s="1162" t="s">
        <v>528</v>
      </c>
      <c r="N49" s="1161" t="s">
        <v>2656</v>
      </c>
      <c r="O49" s="1133" t="s">
        <v>369</v>
      </c>
      <c r="P49" s="1164"/>
      <c r="Q49" s="1165"/>
      <c r="R49" s="1147"/>
    </row>
    <row r="50" spans="1:18">
      <c r="A50" s="1083"/>
      <c r="B50" s="1083"/>
      <c r="C50" s="1083"/>
      <c r="D50" s="1083"/>
      <c r="E50" s="1083"/>
      <c r="F50" s="1083"/>
      <c r="G50" s="1083"/>
      <c r="H50" s="1083"/>
      <c r="I50" s="1083"/>
      <c r="J50" s="1083"/>
      <c r="K50" s="1083"/>
      <c r="L50" s="1101"/>
      <c r="M50" s="1083"/>
      <c r="N50" s="1083"/>
      <c r="O50" s="1083"/>
      <c r="P50" s="1083"/>
      <c r="Q50" s="1083"/>
      <c r="R50" s="1083"/>
    </row>
    <row r="51" spans="1:18" ht="15" customHeight="1">
      <c r="A51" s="1083"/>
      <c r="B51" s="1083"/>
      <c r="C51" s="1083"/>
      <c r="D51" s="1083"/>
      <c r="E51" s="1083"/>
      <c r="F51" s="1083"/>
      <c r="G51" s="1083"/>
      <c r="H51" s="1083"/>
      <c r="I51" s="1083"/>
      <c r="J51" s="1083"/>
      <c r="K51" s="1083"/>
      <c r="L51" s="1166" t="s">
        <v>1468</v>
      </c>
      <c r="M51" s="1167"/>
      <c r="N51" s="1167"/>
      <c r="O51" s="1167"/>
      <c r="P51" s="1167"/>
      <c r="Q51" s="1168"/>
      <c r="R51" s="1083"/>
    </row>
    <row r="52" spans="1:18" ht="15" customHeight="1">
      <c r="A52" s="1083"/>
      <c r="B52" s="1083"/>
      <c r="C52" s="1083"/>
      <c r="D52" s="1083"/>
      <c r="E52" s="1083"/>
      <c r="F52" s="1083"/>
      <c r="G52" s="1083"/>
      <c r="H52" s="1083"/>
      <c r="I52" s="1083"/>
      <c r="J52" s="1083"/>
      <c r="K52" s="776"/>
      <c r="L52" s="1169"/>
      <c r="M52" s="1170"/>
      <c r="N52" s="1170"/>
      <c r="O52" s="1170"/>
      <c r="P52" s="1170"/>
      <c r="Q52" s="1171"/>
      <c r="R52" s="1083"/>
    </row>
  </sheetData>
  <sheetProtection formatColumns="0" formatRows="0" autoFilter="0"/>
  <mergeCells count="7">
    <mergeCell ref="R14:R15"/>
    <mergeCell ref="L51:Q51"/>
    <mergeCell ref="L52:Q52"/>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46:Q49 P20:Q20 P18:Q18 P23:Q32">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1"/>
  <sheetViews>
    <sheetView showGridLines="0" view="pageBreakPreview" zoomScale="90" zoomScaleNormal="100" zoomScaleSheetLayoutView="90" workbookViewId="0">
      <pane xSplit="14" ySplit="15" topLeftCell="R115" activePane="bottomRight" state="frozen"/>
      <selection activeCell="M11" sqref="M11"/>
      <selection pane="topRight" activeCell="M11" sqref="M11"/>
      <selection pane="bottomLeft" activeCell="M11" sqref="M11"/>
      <selection pane="bottomRight" activeCell="AD124" sqref="AD124"/>
    </sheetView>
  </sheetViews>
  <sheetFormatPr defaultColWidth="9.140625" defaultRowHeight="10.5"/>
  <cols>
    <col min="1" max="10" width="2.7109375" style="108" hidden="1" customWidth="1"/>
    <col min="11" max="11" width="3.7109375" style="108" hidden="1" customWidth="1"/>
    <col min="12" max="12" width="8.7109375" style="106" customWidth="1"/>
    <col min="13" max="13" width="70.7109375" style="107" customWidth="1"/>
    <col min="14" max="14" width="12.7109375" style="106" customWidth="1"/>
    <col min="15" max="17" width="13.28515625" style="108" customWidth="1"/>
    <col min="18" max="18" width="19.7109375" style="108" customWidth="1"/>
    <col min="19" max="24" width="13.28515625" style="108" customWidth="1"/>
    <col min="25" max="29" width="13.28515625" style="108" hidden="1" customWidth="1"/>
    <col min="30" max="34" width="13.28515625" style="108" customWidth="1"/>
    <col min="35" max="39" width="13.28515625" style="108" hidden="1" customWidth="1"/>
    <col min="40" max="44" width="13.28515625" style="108" customWidth="1"/>
    <col min="45" max="49" width="13.28515625" style="108" hidden="1" customWidth="1"/>
    <col min="50" max="50" width="19.5703125" style="108" customWidth="1"/>
    <col min="51" max="51" width="17.85546875" style="108" customWidth="1"/>
    <col min="52" max="52" width="31.85546875" style="108" customWidth="1"/>
    <col min="53" max="53" width="17.85546875" style="108" customWidth="1"/>
    <col min="54" max="16384" width="9.140625" style="108"/>
  </cols>
  <sheetData>
    <row r="1" spans="1:53" ht="11.25" hidden="1">
      <c r="A1" s="1050"/>
      <c r="B1" s="1050"/>
      <c r="C1" s="1050"/>
      <c r="D1" s="1050"/>
      <c r="E1" s="1050"/>
      <c r="F1" s="1050"/>
      <c r="G1" s="1050"/>
      <c r="H1" s="1050"/>
      <c r="I1" s="1050"/>
      <c r="J1" s="1050"/>
      <c r="K1" s="1050"/>
      <c r="L1" s="1172"/>
      <c r="M1" s="1173"/>
      <c r="N1" s="1172"/>
      <c r="O1" s="1050">
        <v>2022</v>
      </c>
      <c r="P1" s="1050">
        <v>2022</v>
      </c>
      <c r="Q1" s="1050">
        <v>2022</v>
      </c>
      <c r="R1" s="1050">
        <v>2022</v>
      </c>
      <c r="S1" s="891">
        <v>2023</v>
      </c>
      <c r="T1" s="891">
        <v>2024</v>
      </c>
      <c r="U1" s="891">
        <v>2025</v>
      </c>
      <c r="V1" s="891">
        <v>2026</v>
      </c>
      <c r="W1" s="891">
        <v>2027</v>
      </c>
      <c r="X1" s="891">
        <v>2028</v>
      </c>
      <c r="Y1" s="891">
        <v>2029</v>
      </c>
      <c r="Z1" s="891">
        <v>2030</v>
      </c>
      <c r="AA1" s="891">
        <v>2031</v>
      </c>
      <c r="AB1" s="891">
        <v>2032</v>
      </c>
      <c r="AC1" s="891">
        <v>2033</v>
      </c>
      <c r="AD1" s="891">
        <v>2024</v>
      </c>
      <c r="AE1" s="891">
        <v>2025</v>
      </c>
      <c r="AF1" s="891">
        <v>2026</v>
      </c>
      <c r="AG1" s="891">
        <v>2027</v>
      </c>
      <c r="AH1" s="891">
        <v>2028</v>
      </c>
      <c r="AI1" s="891">
        <v>2029</v>
      </c>
      <c r="AJ1" s="891">
        <v>2030</v>
      </c>
      <c r="AK1" s="891">
        <v>2031</v>
      </c>
      <c r="AL1" s="891">
        <v>2032</v>
      </c>
      <c r="AM1" s="891">
        <v>2033</v>
      </c>
      <c r="AN1" s="891">
        <v>2024</v>
      </c>
      <c r="AO1" s="891">
        <v>2025</v>
      </c>
      <c r="AP1" s="891">
        <v>2026</v>
      </c>
      <c r="AQ1" s="891">
        <v>2027</v>
      </c>
      <c r="AR1" s="891">
        <v>2028</v>
      </c>
      <c r="AS1" s="891">
        <v>2029</v>
      </c>
      <c r="AT1" s="891">
        <v>2030</v>
      </c>
      <c r="AU1" s="891">
        <v>2031</v>
      </c>
      <c r="AV1" s="891">
        <v>2032</v>
      </c>
      <c r="AW1" s="891">
        <v>2033</v>
      </c>
      <c r="AX1" s="1050"/>
      <c r="AY1" s="1050"/>
      <c r="AZ1" s="1050"/>
      <c r="BA1" s="1050"/>
    </row>
    <row r="2" spans="1:53" ht="11.25" hidden="1">
      <c r="A2" s="1050"/>
      <c r="B2" s="1050"/>
      <c r="C2" s="1050"/>
      <c r="D2" s="1050"/>
      <c r="E2" s="1050"/>
      <c r="F2" s="1050"/>
      <c r="G2" s="1050"/>
      <c r="H2" s="1050"/>
      <c r="I2" s="1050"/>
      <c r="J2" s="1050"/>
      <c r="K2" s="1050"/>
      <c r="L2" s="1172"/>
      <c r="M2" s="1173"/>
      <c r="N2" s="1172"/>
      <c r="O2" s="891" t="s">
        <v>285</v>
      </c>
      <c r="P2" s="891" t="s">
        <v>323</v>
      </c>
      <c r="Q2" s="891" t="s">
        <v>303</v>
      </c>
      <c r="R2" s="891" t="s">
        <v>1192</v>
      </c>
      <c r="S2" s="891" t="s">
        <v>285</v>
      </c>
      <c r="T2" s="891" t="s">
        <v>286</v>
      </c>
      <c r="U2" s="891" t="s">
        <v>286</v>
      </c>
      <c r="V2" s="891" t="s">
        <v>286</v>
      </c>
      <c r="W2" s="891" t="s">
        <v>286</v>
      </c>
      <c r="X2" s="891" t="s">
        <v>286</v>
      </c>
      <c r="Y2" s="891" t="s">
        <v>286</v>
      </c>
      <c r="Z2" s="891" t="s">
        <v>286</v>
      </c>
      <c r="AA2" s="891" t="s">
        <v>286</v>
      </c>
      <c r="AB2" s="891" t="s">
        <v>286</v>
      </c>
      <c r="AC2" s="891" t="s">
        <v>286</v>
      </c>
      <c r="AD2" s="891" t="s">
        <v>285</v>
      </c>
      <c r="AE2" s="891" t="s">
        <v>285</v>
      </c>
      <c r="AF2" s="891" t="s">
        <v>285</v>
      </c>
      <c r="AG2" s="891" t="s">
        <v>285</v>
      </c>
      <c r="AH2" s="891" t="s">
        <v>285</v>
      </c>
      <c r="AI2" s="891" t="s">
        <v>285</v>
      </c>
      <c r="AJ2" s="891" t="s">
        <v>285</v>
      </c>
      <c r="AK2" s="891" t="s">
        <v>285</v>
      </c>
      <c r="AL2" s="891" t="s">
        <v>285</v>
      </c>
      <c r="AM2" s="891" t="s">
        <v>285</v>
      </c>
      <c r="AN2" s="891"/>
      <c r="AO2" s="891"/>
      <c r="AP2" s="891"/>
      <c r="AQ2" s="891"/>
      <c r="AR2" s="891"/>
      <c r="AS2" s="891"/>
      <c r="AT2" s="891"/>
      <c r="AU2" s="891"/>
      <c r="AV2" s="891"/>
      <c r="AW2" s="891"/>
      <c r="AX2" s="1050"/>
      <c r="AY2" s="1050"/>
      <c r="AZ2" s="1050"/>
      <c r="BA2" s="1050"/>
    </row>
    <row r="3" spans="1:53" ht="11.25" hidden="1">
      <c r="A3" s="1050"/>
      <c r="B3" s="1050"/>
      <c r="C3" s="1050"/>
      <c r="D3" s="1050"/>
      <c r="E3" s="1050"/>
      <c r="F3" s="1050"/>
      <c r="G3" s="1050"/>
      <c r="H3" s="1050"/>
      <c r="I3" s="1050"/>
      <c r="J3" s="1050"/>
      <c r="K3" s="1050"/>
      <c r="L3" s="1172"/>
      <c r="M3" s="1173"/>
      <c r="N3" s="1172"/>
      <c r="O3" s="891" t="s">
        <v>2604</v>
      </c>
      <c r="P3" s="891" t="s">
        <v>2605</v>
      </c>
      <c r="Q3" s="891" t="s">
        <v>2606</v>
      </c>
      <c r="R3" s="891" t="s">
        <v>2657</v>
      </c>
      <c r="S3" s="891" t="s">
        <v>2608</v>
      </c>
      <c r="T3" s="891" t="s">
        <v>2609</v>
      </c>
      <c r="U3" s="891" t="s">
        <v>2614</v>
      </c>
      <c r="V3" s="891" t="s">
        <v>2616</v>
      </c>
      <c r="W3" s="891" t="s">
        <v>2618</v>
      </c>
      <c r="X3" s="891" t="s">
        <v>2620</v>
      </c>
      <c r="Y3" s="891" t="s">
        <v>2622</v>
      </c>
      <c r="Z3" s="891" t="s">
        <v>2624</v>
      </c>
      <c r="AA3" s="891" t="s">
        <v>2626</v>
      </c>
      <c r="AB3" s="891" t="s">
        <v>2628</v>
      </c>
      <c r="AC3" s="891" t="s">
        <v>2630</v>
      </c>
      <c r="AD3" s="891" t="s">
        <v>2610</v>
      </c>
      <c r="AE3" s="891" t="s">
        <v>2615</v>
      </c>
      <c r="AF3" s="891" t="s">
        <v>2617</v>
      </c>
      <c r="AG3" s="891" t="s">
        <v>2619</v>
      </c>
      <c r="AH3" s="891" t="s">
        <v>2621</v>
      </c>
      <c r="AI3" s="891" t="s">
        <v>2623</v>
      </c>
      <c r="AJ3" s="891" t="s">
        <v>2625</v>
      </c>
      <c r="AK3" s="891" t="s">
        <v>2627</v>
      </c>
      <c r="AL3" s="891" t="s">
        <v>2629</v>
      </c>
      <c r="AM3" s="891" t="s">
        <v>2631</v>
      </c>
      <c r="AN3" s="891"/>
      <c r="AO3" s="891"/>
      <c r="AP3" s="891"/>
      <c r="AQ3" s="891"/>
      <c r="AR3" s="891"/>
      <c r="AS3" s="891"/>
      <c r="AT3" s="891"/>
      <c r="AU3" s="891"/>
      <c r="AV3" s="891"/>
      <c r="AW3" s="891"/>
      <c r="AX3" s="1050"/>
      <c r="AY3" s="1050"/>
      <c r="AZ3" s="1050"/>
      <c r="BA3" s="1050"/>
    </row>
    <row r="4" spans="1:53" ht="11.25" hidden="1">
      <c r="A4" s="1050"/>
      <c r="B4" s="1050"/>
      <c r="C4" s="1050"/>
      <c r="D4" s="1050"/>
      <c r="E4" s="1050"/>
      <c r="F4" s="1050"/>
      <c r="G4" s="1050"/>
      <c r="H4" s="1050"/>
      <c r="I4" s="1050"/>
      <c r="J4" s="1050"/>
      <c r="K4" s="1050"/>
      <c r="L4" s="1172"/>
      <c r="M4" s="1173"/>
      <c r="N4" s="1172"/>
      <c r="O4" s="1050"/>
      <c r="P4" s="1050"/>
      <c r="Q4" s="1050"/>
      <c r="R4" s="1050"/>
      <c r="S4" s="1050"/>
      <c r="T4" s="891"/>
      <c r="U4" s="891"/>
      <c r="V4" s="891"/>
      <c r="W4" s="891"/>
      <c r="X4" s="891"/>
      <c r="Y4" s="891"/>
      <c r="Z4" s="891"/>
      <c r="AA4" s="891"/>
      <c r="AB4" s="891"/>
      <c r="AC4" s="891"/>
      <c r="AD4" s="891"/>
      <c r="AE4" s="891"/>
      <c r="AF4" s="891"/>
      <c r="AG4" s="891"/>
      <c r="AH4" s="891"/>
      <c r="AI4" s="891"/>
      <c r="AJ4" s="891"/>
      <c r="AK4" s="891"/>
      <c r="AL4" s="891"/>
      <c r="AM4" s="891"/>
      <c r="AN4" s="891"/>
      <c r="AO4" s="891"/>
      <c r="AP4" s="891"/>
      <c r="AQ4" s="891"/>
      <c r="AR4" s="891"/>
      <c r="AS4" s="891"/>
      <c r="AT4" s="891"/>
      <c r="AU4" s="891"/>
      <c r="AV4" s="891"/>
      <c r="AW4" s="891"/>
      <c r="AX4" s="1050"/>
      <c r="AY4" s="1050"/>
      <c r="AZ4" s="1050"/>
      <c r="BA4" s="1050"/>
    </row>
    <row r="5" spans="1:53" ht="11.25" hidden="1">
      <c r="A5" s="1050"/>
      <c r="B5" s="1050"/>
      <c r="C5" s="1050"/>
      <c r="D5" s="1050"/>
      <c r="E5" s="1050"/>
      <c r="F5" s="1050"/>
      <c r="G5" s="1050"/>
      <c r="H5" s="1050"/>
      <c r="I5" s="1050"/>
      <c r="J5" s="1050"/>
      <c r="K5" s="1050"/>
      <c r="L5" s="1172"/>
      <c r="M5" s="1173"/>
      <c r="N5" s="1172"/>
      <c r="O5" s="1050"/>
      <c r="P5" s="1050"/>
      <c r="Q5" s="1050"/>
      <c r="R5" s="1050"/>
      <c r="S5" s="1050"/>
      <c r="T5" s="891"/>
      <c r="U5" s="891"/>
      <c r="V5" s="891"/>
      <c r="W5" s="891"/>
      <c r="X5" s="891"/>
      <c r="Y5" s="891"/>
      <c r="Z5" s="891"/>
      <c r="AA5" s="891"/>
      <c r="AB5" s="891"/>
      <c r="AC5" s="891"/>
      <c r="AD5" s="891"/>
      <c r="AE5" s="891"/>
      <c r="AF5" s="891"/>
      <c r="AG5" s="891"/>
      <c r="AH5" s="891"/>
      <c r="AI5" s="891"/>
      <c r="AJ5" s="891"/>
      <c r="AK5" s="891"/>
      <c r="AL5" s="891"/>
      <c r="AM5" s="891"/>
      <c r="AN5" s="891"/>
      <c r="AO5" s="891"/>
      <c r="AP5" s="891"/>
      <c r="AQ5" s="891"/>
      <c r="AR5" s="891"/>
      <c r="AS5" s="891"/>
      <c r="AT5" s="891"/>
      <c r="AU5" s="891"/>
      <c r="AV5" s="891"/>
      <c r="AW5" s="891"/>
      <c r="AX5" s="1050"/>
      <c r="AY5" s="1050"/>
      <c r="AZ5" s="1050"/>
      <c r="BA5" s="1050"/>
    </row>
    <row r="6" spans="1:53" ht="11.25" hidden="1">
      <c r="A6" s="1050"/>
      <c r="B6" s="1050"/>
      <c r="C6" s="1050"/>
      <c r="D6" s="1050"/>
      <c r="E6" s="1050"/>
      <c r="F6" s="1050"/>
      <c r="G6" s="1050"/>
      <c r="H6" s="1050"/>
      <c r="I6" s="1050"/>
      <c r="J6" s="1050"/>
      <c r="K6" s="1050"/>
      <c r="L6" s="1172"/>
      <c r="M6" s="1173"/>
      <c r="N6" s="1172"/>
      <c r="O6" s="1050"/>
      <c r="P6" s="1050"/>
      <c r="Q6" s="1050"/>
      <c r="R6" s="1050"/>
      <c r="S6" s="1050"/>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1050"/>
      <c r="AY6" s="1050"/>
      <c r="AZ6" s="1050"/>
      <c r="BA6" s="1050"/>
    </row>
    <row r="7" spans="1:53" ht="11.25" hidden="1">
      <c r="A7" s="1050"/>
      <c r="B7" s="1050"/>
      <c r="C7" s="1050"/>
      <c r="D7" s="1050"/>
      <c r="E7" s="1050"/>
      <c r="F7" s="1050"/>
      <c r="G7" s="1050"/>
      <c r="H7" s="1050"/>
      <c r="I7" s="1050"/>
      <c r="J7" s="1050"/>
      <c r="K7" s="1050"/>
      <c r="L7" s="1172"/>
      <c r="M7" s="1173"/>
      <c r="N7" s="1172"/>
      <c r="O7" s="1050"/>
      <c r="P7" s="1050"/>
      <c r="Q7" s="1050"/>
      <c r="R7" s="1050"/>
      <c r="S7" s="1050"/>
      <c r="T7" s="843" t="b">
        <v>1</v>
      </c>
      <c r="U7" s="843" t="b">
        <v>1</v>
      </c>
      <c r="V7" s="843" t="b">
        <v>1</v>
      </c>
      <c r="W7" s="843" t="b">
        <v>1</v>
      </c>
      <c r="X7" s="843" t="b">
        <v>1</v>
      </c>
      <c r="Y7" s="843" t="b">
        <v>0</v>
      </c>
      <c r="Z7" s="843" t="b">
        <v>0</v>
      </c>
      <c r="AA7" s="843" t="b">
        <v>0</v>
      </c>
      <c r="AB7" s="843" t="b">
        <v>0</v>
      </c>
      <c r="AC7" s="843" t="b">
        <v>0</v>
      </c>
      <c r="AD7" s="843" t="b">
        <v>1</v>
      </c>
      <c r="AE7" s="843" t="b">
        <v>1</v>
      </c>
      <c r="AF7" s="843" t="b">
        <v>1</v>
      </c>
      <c r="AG7" s="843" t="b">
        <v>1</v>
      </c>
      <c r="AH7" s="843" t="b">
        <v>1</v>
      </c>
      <c r="AI7" s="843" t="b">
        <v>0</v>
      </c>
      <c r="AJ7" s="843" t="b">
        <v>0</v>
      </c>
      <c r="AK7" s="843" t="b">
        <v>0</v>
      </c>
      <c r="AL7" s="843" t="b">
        <v>0</v>
      </c>
      <c r="AM7" s="843" t="b">
        <v>0</v>
      </c>
      <c r="AN7" s="843" t="b">
        <v>1</v>
      </c>
      <c r="AO7" s="843" t="b">
        <v>1</v>
      </c>
      <c r="AP7" s="843" t="b">
        <v>1</v>
      </c>
      <c r="AQ7" s="843" t="b">
        <v>1</v>
      </c>
      <c r="AR7" s="843" t="b">
        <v>1</v>
      </c>
      <c r="AS7" s="843" t="b">
        <v>0</v>
      </c>
      <c r="AT7" s="843" t="b">
        <v>0</v>
      </c>
      <c r="AU7" s="843" t="b">
        <v>0</v>
      </c>
      <c r="AV7" s="843" t="b">
        <v>0</v>
      </c>
      <c r="AW7" s="843" t="b">
        <v>0</v>
      </c>
      <c r="AX7" s="1050"/>
      <c r="AY7" s="1050"/>
      <c r="AZ7" s="1050"/>
      <c r="BA7" s="1050"/>
    </row>
    <row r="8" spans="1:53" hidden="1">
      <c r="A8" s="1050"/>
      <c r="B8" s="1050"/>
      <c r="C8" s="1050"/>
      <c r="D8" s="1050"/>
      <c r="E8" s="1050"/>
      <c r="F8" s="1050"/>
      <c r="G8" s="1050"/>
      <c r="H8" s="1050"/>
      <c r="I8" s="1050"/>
      <c r="J8" s="1050"/>
      <c r="K8" s="1050"/>
      <c r="L8" s="1172"/>
      <c r="M8" s="1173"/>
      <c r="N8" s="1172"/>
      <c r="O8" s="1050"/>
      <c r="P8" s="1050"/>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0"/>
      <c r="AO8" s="1050"/>
      <c r="AP8" s="1050"/>
      <c r="AQ8" s="1050"/>
      <c r="AR8" s="1050"/>
      <c r="AS8" s="1050"/>
      <c r="AT8" s="1050"/>
      <c r="AU8" s="1050"/>
      <c r="AV8" s="1050"/>
      <c r="AW8" s="1050"/>
      <c r="AX8" s="1050"/>
      <c r="AY8" s="1050"/>
      <c r="AZ8" s="1050"/>
      <c r="BA8" s="1050"/>
    </row>
    <row r="9" spans="1:53" hidden="1">
      <c r="A9" s="1050"/>
      <c r="B9" s="1050"/>
      <c r="C9" s="1050"/>
      <c r="D9" s="1050"/>
      <c r="E9" s="1050"/>
      <c r="F9" s="1050"/>
      <c r="G9" s="1050"/>
      <c r="H9" s="1050"/>
      <c r="I9" s="1050"/>
      <c r="J9" s="1050"/>
      <c r="K9" s="1050"/>
      <c r="L9" s="1172"/>
      <c r="M9" s="1173"/>
      <c r="N9" s="1172"/>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0"/>
      <c r="AL9" s="1050"/>
      <c r="AM9" s="1050"/>
      <c r="AN9" s="1050"/>
      <c r="AO9" s="1050"/>
      <c r="AP9" s="1050"/>
      <c r="AQ9" s="1050"/>
      <c r="AR9" s="1050"/>
      <c r="AS9" s="1050"/>
      <c r="AT9" s="1050"/>
      <c r="AU9" s="1050"/>
      <c r="AV9" s="1050"/>
      <c r="AW9" s="1050"/>
      <c r="AX9" s="1050"/>
      <c r="AY9" s="1050"/>
      <c r="AZ9" s="1050"/>
      <c r="BA9" s="1050"/>
    </row>
    <row r="10" spans="1:53" hidden="1">
      <c r="A10" s="1050"/>
      <c r="B10" s="1050"/>
      <c r="C10" s="1050"/>
      <c r="D10" s="1050"/>
      <c r="E10" s="1050"/>
      <c r="F10" s="1050"/>
      <c r="G10" s="1050"/>
      <c r="H10" s="1050"/>
      <c r="I10" s="1050"/>
      <c r="J10" s="1050"/>
      <c r="K10" s="1050"/>
      <c r="L10" s="1172"/>
      <c r="M10" s="1173"/>
      <c r="N10" s="1172"/>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c r="AJ10" s="1050"/>
      <c r="AK10" s="1050"/>
      <c r="AL10" s="1050"/>
      <c r="AM10" s="1050"/>
      <c r="AN10" s="1050"/>
      <c r="AO10" s="1050"/>
      <c r="AP10" s="1050"/>
      <c r="AQ10" s="1050"/>
      <c r="AR10" s="1050"/>
      <c r="AS10" s="1050"/>
      <c r="AT10" s="1050"/>
      <c r="AU10" s="1050"/>
      <c r="AV10" s="1050"/>
      <c r="AW10" s="1050"/>
      <c r="AX10" s="1050"/>
      <c r="AY10" s="1050"/>
      <c r="AZ10" s="1050"/>
      <c r="BA10" s="1050"/>
    </row>
    <row r="11" spans="1:53" ht="15" hidden="1" customHeight="1">
      <c r="A11" s="1050"/>
      <c r="B11" s="1050"/>
      <c r="C11" s="1050"/>
      <c r="D11" s="1050"/>
      <c r="E11" s="1050"/>
      <c r="F11" s="1050"/>
      <c r="G11" s="1050"/>
      <c r="H11" s="1050"/>
      <c r="I11" s="1050"/>
      <c r="J11" s="1050"/>
      <c r="K11" s="1050"/>
      <c r="L11" s="1050"/>
      <c r="M11" s="1085"/>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0"/>
      <c r="AL11" s="1050"/>
      <c r="AM11" s="1050"/>
      <c r="AN11" s="1050"/>
      <c r="AO11" s="1050"/>
      <c r="AP11" s="1050"/>
      <c r="AQ11" s="1050"/>
      <c r="AR11" s="1050"/>
      <c r="AS11" s="1050"/>
      <c r="AT11" s="1050"/>
      <c r="AU11" s="1050"/>
      <c r="AV11" s="1050"/>
      <c r="AW11" s="1050"/>
      <c r="AX11" s="1050"/>
      <c r="AY11" s="1050"/>
      <c r="AZ11" s="1050"/>
      <c r="BA11" s="1050"/>
    </row>
    <row r="12" spans="1:53" s="109" customFormat="1" ht="20.100000000000001" customHeight="1">
      <c r="A12" s="1174"/>
      <c r="B12" s="1174"/>
      <c r="C12" s="1174"/>
      <c r="D12" s="1174"/>
      <c r="E12" s="1174"/>
      <c r="F12" s="1174"/>
      <c r="G12" s="1174"/>
      <c r="H12" s="1174"/>
      <c r="I12" s="1174"/>
      <c r="J12" s="1174"/>
      <c r="K12" s="1174"/>
      <c r="L12" s="479" t="s">
        <v>1381</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174"/>
    </row>
    <row r="13" spans="1:53" s="109" customFormat="1">
      <c r="A13" s="1174"/>
      <c r="B13" s="1174"/>
      <c r="C13" s="1174"/>
      <c r="D13" s="1174"/>
      <c r="E13" s="1174"/>
      <c r="F13" s="1174"/>
      <c r="G13" s="1174"/>
      <c r="H13" s="1174"/>
      <c r="I13" s="1174"/>
      <c r="J13" s="1174"/>
      <c r="K13" s="1174"/>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c r="AG13" s="1175"/>
      <c r="AH13" s="1175"/>
      <c r="AI13" s="1175"/>
      <c r="AJ13" s="1175"/>
      <c r="AK13" s="1175"/>
      <c r="AL13" s="1175"/>
      <c r="AM13" s="1175"/>
      <c r="AN13" s="1175"/>
      <c r="AO13" s="1175"/>
      <c r="AP13" s="1175"/>
      <c r="AQ13" s="1175"/>
      <c r="AR13" s="1175"/>
      <c r="AS13" s="1175"/>
      <c r="AT13" s="1175"/>
      <c r="AU13" s="1175"/>
      <c r="AV13" s="1175"/>
      <c r="AW13" s="1175"/>
      <c r="AX13" s="1175"/>
      <c r="AY13" s="1175"/>
      <c r="AZ13" s="1175"/>
      <c r="BA13" s="1174"/>
    </row>
    <row r="14" spans="1:53" s="107" customFormat="1" ht="24.75" customHeight="1">
      <c r="A14" s="1173"/>
      <c r="B14" s="1173"/>
      <c r="C14" s="1173"/>
      <c r="D14" s="1173"/>
      <c r="E14" s="1173"/>
      <c r="F14" s="1173"/>
      <c r="G14" s="1173"/>
      <c r="H14" s="1173"/>
      <c r="I14" s="1173"/>
      <c r="J14" s="1173"/>
      <c r="K14" s="1173"/>
      <c r="L14" s="1176" t="s">
        <v>16</v>
      </c>
      <c r="M14" s="1176" t="s">
        <v>121</v>
      </c>
      <c r="N14" s="1176" t="s">
        <v>143</v>
      </c>
      <c r="O14" s="1177" t="s">
        <v>2601</v>
      </c>
      <c r="P14" s="1177" t="s">
        <v>2601</v>
      </c>
      <c r="Q14" s="1177" t="s">
        <v>2601</v>
      </c>
      <c r="R14" s="1177" t="s">
        <v>2601</v>
      </c>
      <c r="S14" s="860" t="s">
        <v>2602</v>
      </c>
      <c r="T14" s="898" t="s">
        <v>2603</v>
      </c>
      <c r="U14" s="898" t="s">
        <v>2632</v>
      </c>
      <c r="V14" s="898" t="s">
        <v>2633</v>
      </c>
      <c r="W14" s="898" t="s">
        <v>2634</v>
      </c>
      <c r="X14" s="898" t="s">
        <v>2635</v>
      </c>
      <c r="Y14" s="898" t="s">
        <v>2636</v>
      </c>
      <c r="Z14" s="898" t="s">
        <v>2637</v>
      </c>
      <c r="AA14" s="898" t="s">
        <v>2638</v>
      </c>
      <c r="AB14" s="898" t="s">
        <v>2639</v>
      </c>
      <c r="AC14" s="898" t="s">
        <v>2640</v>
      </c>
      <c r="AD14" s="898" t="s">
        <v>2603</v>
      </c>
      <c r="AE14" s="898" t="s">
        <v>2632</v>
      </c>
      <c r="AF14" s="898" t="s">
        <v>2633</v>
      </c>
      <c r="AG14" s="898" t="s">
        <v>2634</v>
      </c>
      <c r="AH14" s="898" t="s">
        <v>2635</v>
      </c>
      <c r="AI14" s="898" t="s">
        <v>2636</v>
      </c>
      <c r="AJ14" s="898" t="s">
        <v>2637</v>
      </c>
      <c r="AK14" s="898" t="s">
        <v>2638</v>
      </c>
      <c r="AL14" s="898" t="s">
        <v>2639</v>
      </c>
      <c r="AM14" s="898" t="s">
        <v>2640</v>
      </c>
      <c r="AN14" s="898" t="s">
        <v>2603</v>
      </c>
      <c r="AO14" s="898" t="s">
        <v>2632</v>
      </c>
      <c r="AP14" s="898" t="s">
        <v>2633</v>
      </c>
      <c r="AQ14" s="898" t="s">
        <v>2634</v>
      </c>
      <c r="AR14" s="898" t="s">
        <v>2635</v>
      </c>
      <c r="AS14" s="898" t="s">
        <v>2636</v>
      </c>
      <c r="AT14" s="898" t="s">
        <v>2637</v>
      </c>
      <c r="AU14" s="898" t="s">
        <v>2638</v>
      </c>
      <c r="AV14" s="898" t="s">
        <v>2639</v>
      </c>
      <c r="AW14" s="898" t="s">
        <v>2640</v>
      </c>
      <c r="AX14" s="1178" t="s">
        <v>1118</v>
      </c>
      <c r="AY14" s="1178" t="s">
        <v>322</v>
      </c>
      <c r="AZ14" s="1178" t="s">
        <v>1125</v>
      </c>
      <c r="BA14" s="1179"/>
    </row>
    <row r="15" spans="1:53" s="107" customFormat="1" ht="45.75" customHeight="1">
      <c r="A15" s="1173"/>
      <c r="B15" s="1173"/>
      <c r="C15" s="1173"/>
      <c r="D15" s="1173"/>
      <c r="E15" s="1173"/>
      <c r="F15" s="1173"/>
      <c r="G15" s="1173"/>
      <c r="H15" s="1173"/>
      <c r="I15" s="1173"/>
      <c r="J15" s="1173"/>
      <c r="K15" s="1173"/>
      <c r="L15" s="1176"/>
      <c r="M15" s="1176"/>
      <c r="N15" s="1176"/>
      <c r="O15" s="860" t="s">
        <v>285</v>
      </c>
      <c r="P15" s="860" t="s">
        <v>323</v>
      </c>
      <c r="Q15" s="860" t="s">
        <v>303</v>
      </c>
      <c r="R15" s="1177" t="s">
        <v>1192</v>
      </c>
      <c r="S15" s="860" t="s">
        <v>285</v>
      </c>
      <c r="T15" s="901" t="s">
        <v>286</v>
      </c>
      <c r="U15" s="901" t="s">
        <v>286</v>
      </c>
      <c r="V15" s="901" t="s">
        <v>286</v>
      </c>
      <c r="W15" s="901" t="s">
        <v>286</v>
      </c>
      <c r="X15" s="901" t="s">
        <v>286</v>
      </c>
      <c r="Y15" s="901" t="s">
        <v>286</v>
      </c>
      <c r="Z15" s="901" t="s">
        <v>286</v>
      </c>
      <c r="AA15" s="901" t="s">
        <v>286</v>
      </c>
      <c r="AB15" s="901" t="s">
        <v>286</v>
      </c>
      <c r="AC15" s="901" t="s">
        <v>286</v>
      </c>
      <c r="AD15" s="901" t="s">
        <v>285</v>
      </c>
      <c r="AE15" s="901" t="s">
        <v>285</v>
      </c>
      <c r="AF15" s="901" t="s">
        <v>285</v>
      </c>
      <c r="AG15" s="901" t="s">
        <v>285</v>
      </c>
      <c r="AH15" s="901" t="s">
        <v>285</v>
      </c>
      <c r="AI15" s="901" t="s">
        <v>285</v>
      </c>
      <c r="AJ15" s="901" t="s">
        <v>285</v>
      </c>
      <c r="AK15" s="901" t="s">
        <v>285</v>
      </c>
      <c r="AL15" s="901" t="s">
        <v>285</v>
      </c>
      <c r="AM15" s="901" t="s">
        <v>285</v>
      </c>
      <c r="AN15" s="1178" t="s">
        <v>1401</v>
      </c>
      <c r="AO15" s="1178"/>
      <c r="AP15" s="1178"/>
      <c r="AQ15" s="1178"/>
      <c r="AR15" s="1178"/>
      <c r="AS15" s="1178"/>
      <c r="AT15" s="1178"/>
      <c r="AU15" s="1178"/>
      <c r="AV15" s="1178"/>
      <c r="AW15" s="1178"/>
      <c r="AX15" s="1178"/>
      <c r="AY15" s="1178"/>
      <c r="AZ15" s="1178"/>
      <c r="BA15" s="1179"/>
    </row>
    <row r="16" spans="1:53" s="82" customFormat="1" ht="11.25">
      <c r="A16" s="902" t="s">
        <v>18</v>
      </c>
      <c r="B16" s="1180" t="s">
        <v>1023</v>
      </c>
      <c r="C16" s="884"/>
      <c r="D16" s="884"/>
      <c r="E16" s="884"/>
      <c r="F16" s="884"/>
      <c r="G16" s="884"/>
      <c r="H16" s="884"/>
      <c r="I16" s="884"/>
      <c r="J16" s="884"/>
      <c r="K16" s="884"/>
      <c r="L16" s="1128" t="s">
        <v>2599</v>
      </c>
      <c r="M16" s="1129"/>
      <c r="N16" s="1129"/>
      <c r="O16" s="1129"/>
      <c r="P16" s="1129"/>
      <c r="Q16" s="1129"/>
      <c r="R16" s="1129"/>
      <c r="S16" s="1129"/>
      <c r="T16" s="1129"/>
      <c r="U16" s="1129"/>
      <c r="V16" s="1129"/>
      <c r="W16" s="1129"/>
      <c r="X16" s="1129"/>
      <c r="Y16" s="1129"/>
      <c r="Z16" s="1129"/>
      <c r="AA16" s="1129"/>
      <c r="AB16" s="1129"/>
      <c r="AC16" s="1129"/>
      <c r="AD16" s="1129"/>
      <c r="AE16" s="1129"/>
      <c r="AF16" s="1129"/>
      <c r="AG16" s="1129"/>
      <c r="AH16" s="1129"/>
      <c r="AI16" s="1129"/>
      <c r="AJ16" s="1129"/>
      <c r="AK16" s="1129"/>
      <c r="AL16" s="1129"/>
      <c r="AM16" s="1129"/>
      <c r="AN16" s="1129"/>
      <c r="AO16" s="1129"/>
      <c r="AP16" s="1129"/>
      <c r="AQ16" s="1129"/>
      <c r="AR16" s="1129"/>
      <c r="AS16" s="1129"/>
      <c r="AT16" s="1129"/>
      <c r="AU16" s="1129"/>
      <c r="AV16" s="1129"/>
      <c r="AW16" s="1129"/>
      <c r="AX16" s="1129"/>
      <c r="AY16" s="1129"/>
      <c r="AZ16" s="1129"/>
      <c r="BA16" s="884"/>
    </row>
    <row r="17" spans="1:53" s="111" customFormat="1" ht="11.25">
      <c r="A17" s="940">
        <v>1</v>
      </c>
      <c r="B17" s="1181"/>
      <c r="C17" s="1181"/>
      <c r="D17" s="1181"/>
      <c r="E17" s="1181"/>
      <c r="F17" s="1181"/>
      <c r="G17" s="1181"/>
      <c r="H17" s="1181"/>
      <c r="I17" s="1181"/>
      <c r="J17" s="1181"/>
      <c r="K17" s="1181"/>
      <c r="L17" s="1182" t="s">
        <v>18</v>
      </c>
      <c r="M17" s="1183" t="s">
        <v>531</v>
      </c>
      <c r="N17" s="1184" t="s">
        <v>369</v>
      </c>
      <c r="O17" s="1185">
        <v>134.63300000000001</v>
      </c>
      <c r="P17" s="1185">
        <v>175.29216600000001</v>
      </c>
      <c r="Q17" s="1185">
        <v>175.29216600000001</v>
      </c>
      <c r="R17" s="1185">
        <v>0</v>
      </c>
      <c r="S17" s="1185">
        <v>175.29216600000001</v>
      </c>
      <c r="T17" s="1185">
        <v>0</v>
      </c>
      <c r="U17" s="1186">
        <v>0</v>
      </c>
      <c r="V17" s="1186">
        <v>0</v>
      </c>
      <c r="W17" s="1186">
        <v>0</v>
      </c>
      <c r="X17" s="1186">
        <v>0</v>
      </c>
      <c r="Y17" s="1186">
        <v>0</v>
      </c>
      <c r="Z17" s="1186">
        <v>0</v>
      </c>
      <c r="AA17" s="1186">
        <v>0</v>
      </c>
      <c r="AB17" s="1186">
        <v>0</v>
      </c>
      <c r="AC17" s="1186">
        <v>0</v>
      </c>
      <c r="AD17" s="1185">
        <v>154.57</v>
      </c>
      <c r="AE17" s="1186">
        <v>154.57</v>
      </c>
      <c r="AF17" s="1186">
        <v>154.57</v>
      </c>
      <c r="AG17" s="1186">
        <v>154.57</v>
      </c>
      <c r="AH17" s="1186">
        <v>154.57</v>
      </c>
      <c r="AI17" s="1186">
        <v>154.57</v>
      </c>
      <c r="AJ17" s="1186">
        <v>154.57</v>
      </c>
      <c r="AK17" s="1186">
        <v>154.57</v>
      </c>
      <c r="AL17" s="1186">
        <v>154.57</v>
      </c>
      <c r="AM17" s="1186">
        <v>154.57</v>
      </c>
      <c r="AN17" s="1185">
        <v>-11.821501481132941</v>
      </c>
      <c r="AO17" s="1185">
        <v>0</v>
      </c>
      <c r="AP17" s="1185">
        <v>0</v>
      </c>
      <c r="AQ17" s="1185">
        <v>0</v>
      </c>
      <c r="AR17" s="1185">
        <v>0</v>
      </c>
      <c r="AS17" s="1185">
        <v>0</v>
      </c>
      <c r="AT17" s="1185">
        <v>0</v>
      </c>
      <c r="AU17" s="1185">
        <v>0</v>
      </c>
      <c r="AV17" s="1185">
        <v>0</v>
      </c>
      <c r="AW17" s="1185">
        <v>0</v>
      </c>
      <c r="AX17" s="909"/>
      <c r="AY17" s="909"/>
      <c r="AZ17" s="909"/>
      <c r="BA17" s="1187"/>
    </row>
    <row r="18" spans="1:53" ht="11.25">
      <c r="A18" s="940">
        <v>1</v>
      </c>
      <c r="B18" s="1050"/>
      <c r="C18" s="1050"/>
      <c r="D18" s="1050"/>
      <c r="E18" s="1050"/>
      <c r="F18" s="1050"/>
      <c r="G18" s="1050"/>
      <c r="H18" s="1050"/>
      <c r="I18" s="1050"/>
      <c r="J18" s="1050"/>
      <c r="K18" s="1050"/>
      <c r="L18" s="1188" t="s">
        <v>165</v>
      </c>
      <c r="M18" s="1189" t="s">
        <v>532</v>
      </c>
      <c r="N18" s="1190"/>
      <c r="O18" s="1191"/>
      <c r="P18" s="1191"/>
      <c r="Q18" s="1191"/>
      <c r="R18" s="1192">
        <v>0</v>
      </c>
      <c r="S18" s="1191"/>
      <c r="T18" s="1191"/>
      <c r="U18" s="1191">
        <v>1</v>
      </c>
      <c r="V18" s="1191">
        <v>1</v>
      </c>
      <c r="W18" s="1191">
        <v>1</v>
      </c>
      <c r="X18" s="1191">
        <v>1</v>
      </c>
      <c r="Y18" s="1191">
        <v>1</v>
      </c>
      <c r="Z18" s="1191">
        <v>1</v>
      </c>
      <c r="AA18" s="1191">
        <v>1</v>
      </c>
      <c r="AB18" s="1191">
        <v>1</v>
      </c>
      <c r="AC18" s="1191">
        <v>1</v>
      </c>
      <c r="AD18" s="1191">
        <v>1</v>
      </c>
      <c r="AE18" s="1191">
        <v>1</v>
      </c>
      <c r="AF18" s="1191">
        <v>1</v>
      </c>
      <c r="AG18" s="1191">
        <v>1</v>
      </c>
      <c r="AH18" s="1191">
        <v>1</v>
      </c>
      <c r="AI18" s="1191">
        <v>1</v>
      </c>
      <c r="AJ18" s="1191">
        <v>1</v>
      </c>
      <c r="AK18" s="1191">
        <v>1</v>
      </c>
      <c r="AL18" s="1191">
        <v>1</v>
      </c>
      <c r="AM18" s="1191">
        <v>1</v>
      </c>
      <c r="AN18" s="1193">
        <v>0</v>
      </c>
      <c r="AO18" s="439"/>
      <c r="AP18" s="439"/>
      <c r="AQ18" s="439"/>
      <c r="AR18" s="439"/>
      <c r="AS18" s="439"/>
      <c r="AT18" s="439"/>
      <c r="AU18" s="439"/>
      <c r="AV18" s="439"/>
      <c r="AW18" s="439"/>
      <c r="AX18" s="909"/>
      <c r="AY18" s="909"/>
      <c r="AZ18" s="909"/>
      <c r="BA18" s="1050"/>
    </row>
    <row r="19" spans="1:53" s="110" customFormat="1" ht="11.25">
      <c r="A19" s="1194">
        <v>1</v>
      </c>
      <c r="B19" s="1187"/>
      <c r="C19" s="1187"/>
      <c r="D19" s="1187"/>
      <c r="E19" s="1187"/>
      <c r="F19" s="1187"/>
      <c r="G19" s="1187"/>
      <c r="H19" s="1187"/>
      <c r="I19" s="1187"/>
      <c r="J19" s="1187"/>
      <c r="K19" s="1187"/>
      <c r="L19" s="1182" t="s">
        <v>166</v>
      </c>
      <c r="M19" s="1195" t="s">
        <v>533</v>
      </c>
      <c r="N19" s="1184" t="s">
        <v>369</v>
      </c>
      <c r="O19" s="1185">
        <v>134.63300000000001</v>
      </c>
      <c r="P19" s="1185">
        <v>175.29216600000001</v>
      </c>
      <c r="Q19" s="1185">
        <v>175.29216600000001</v>
      </c>
      <c r="R19" s="1185">
        <v>0</v>
      </c>
      <c r="S19" s="1185">
        <v>175.29216600000001</v>
      </c>
      <c r="T19" s="1185">
        <v>0</v>
      </c>
      <c r="U19" s="605"/>
      <c r="V19" s="605"/>
      <c r="W19" s="605"/>
      <c r="X19" s="605"/>
      <c r="Y19" s="605"/>
      <c r="Z19" s="605"/>
      <c r="AA19" s="605"/>
      <c r="AB19" s="605"/>
      <c r="AC19" s="605"/>
      <c r="AD19" s="1185">
        <v>154.57</v>
      </c>
      <c r="AE19" s="605"/>
      <c r="AF19" s="605"/>
      <c r="AG19" s="605"/>
      <c r="AH19" s="605"/>
      <c r="AI19" s="605"/>
      <c r="AJ19" s="605"/>
      <c r="AK19" s="605"/>
      <c r="AL19" s="605"/>
      <c r="AM19" s="605"/>
      <c r="AN19" s="1185">
        <v>-11.821501481132941</v>
      </c>
      <c r="AO19" s="605"/>
      <c r="AP19" s="605"/>
      <c r="AQ19" s="605"/>
      <c r="AR19" s="605"/>
      <c r="AS19" s="605"/>
      <c r="AT19" s="605"/>
      <c r="AU19" s="605"/>
      <c r="AV19" s="605"/>
      <c r="AW19" s="605"/>
      <c r="AX19" s="1196"/>
      <c r="AY19" s="1196"/>
      <c r="AZ19" s="1196"/>
      <c r="BA19" s="1187"/>
    </row>
    <row r="20" spans="1:53" ht="11.25">
      <c r="A20" s="940">
        <v>1</v>
      </c>
      <c r="B20" s="1050"/>
      <c r="C20" s="1050"/>
      <c r="D20" s="1050"/>
      <c r="E20" s="1050"/>
      <c r="F20" s="1050"/>
      <c r="G20" s="1050"/>
      <c r="H20" s="1050"/>
      <c r="I20" s="1050"/>
      <c r="J20" s="1050"/>
      <c r="K20" s="1050"/>
      <c r="L20" s="1188" t="s">
        <v>534</v>
      </c>
      <c r="M20" s="1197" t="s">
        <v>535</v>
      </c>
      <c r="N20" s="1093" t="s">
        <v>369</v>
      </c>
      <c r="O20" s="1193">
        <v>0</v>
      </c>
      <c r="P20" s="1193">
        <v>0</v>
      </c>
      <c r="Q20" s="1193">
        <v>0</v>
      </c>
      <c r="R20" s="1193">
        <v>0</v>
      </c>
      <c r="S20" s="1193">
        <v>0</v>
      </c>
      <c r="T20" s="1193">
        <v>0</v>
      </c>
      <c r="U20" s="439"/>
      <c r="V20" s="439"/>
      <c r="W20" s="439"/>
      <c r="X20" s="439"/>
      <c r="Y20" s="439"/>
      <c r="Z20" s="439"/>
      <c r="AA20" s="439"/>
      <c r="AB20" s="439"/>
      <c r="AC20" s="439"/>
      <c r="AD20" s="1193">
        <v>0</v>
      </c>
      <c r="AE20" s="439"/>
      <c r="AF20" s="439"/>
      <c r="AG20" s="439"/>
      <c r="AH20" s="439"/>
      <c r="AI20" s="439"/>
      <c r="AJ20" s="439"/>
      <c r="AK20" s="439"/>
      <c r="AL20" s="439"/>
      <c r="AM20" s="439"/>
      <c r="AN20" s="1193">
        <v>0</v>
      </c>
      <c r="AO20" s="439"/>
      <c r="AP20" s="439"/>
      <c r="AQ20" s="439"/>
      <c r="AR20" s="439"/>
      <c r="AS20" s="439"/>
      <c r="AT20" s="439"/>
      <c r="AU20" s="439"/>
      <c r="AV20" s="439"/>
      <c r="AW20" s="439"/>
      <c r="AX20" s="909"/>
      <c r="AY20" s="909"/>
      <c r="AZ20" s="909"/>
      <c r="BA20" s="1198"/>
    </row>
    <row r="21" spans="1:53" ht="11.25">
      <c r="A21" s="940">
        <v>1</v>
      </c>
      <c r="B21" s="1050"/>
      <c r="C21" s="1050"/>
      <c r="D21" s="1050"/>
      <c r="E21" s="1050"/>
      <c r="F21" s="1050"/>
      <c r="G21" s="1050"/>
      <c r="H21" s="1050"/>
      <c r="I21" s="1050"/>
      <c r="J21" s="1050"/>
      <c r="K21" s="1050"/>
      <c r="L21" s="1188" t="s">
        <v>536</v>
      </c>
      <c r="M21" s="1199" t="s">
        <v>537</v>
      </c>
      <c r="N21" s="1200" t="s">
        <v>369</v>
      </c>
      <c r="O21" s="941"/>
      <c r="P21" s="941"/>
      <c r="Q21" s="941"/>
      <c r="R21" s="1193">
        <v>0</v>
      </c>
      <c r="S21" s="941"/>
      <c r="T21" s="941"/>
      <c r="U21" s="439"/>
      <c r="V21" s="439"/>
      <c r="W21" s="439"/>
      <c r="X21" s="439"/>
      <c r="Y21" s="439"/>
      <c r="Z21" s="439"/>
      <c r="AA21" s="439"/>
      <c r="AB21" s="439"/>
      <c r="AC21" s="439"/>
      <c r="AD21" s="941"/>
      <c r="AE21" s="439"/>
      <c r="AF21" s="439"/>
      <c r="AG21" s="439"/>
      <c r="AH21" s="439"/>
      <c r="AI21" s="439"/>
      <c r="AJ21" s="439"/>
      <c r="AK21" s="439"/>
      <c r="AL21" s="439"/>
      <c r="AM21" s="439"/>
      <c r="AN21" s="1193">
        <v>0</v>
      </c>
      <c r="AO21" s="439"/>
      <c r="AP21" s="439"/>
      <c r="AQ21" s="439"/>
      <c r="AR21" s="439"/>
      <c r="AS21" s="439"/>
      <c r="AT21" s="439"/>
      <c r="AU21" s="439"/>
      <c r="AV21" s="439"/>
      <c r="AW21" s="439"/>
      <c r="AX21" s="909"/>
      <c r="AY21" s="909"/>
      <c r="AZ21" s="909"/>
      <c r="BA21" s="1050"/>
    </row>
    <row r="22" spans="1:53" ht="11.25">
      <c r="A22" s="940">
        <v>1</v>
      </c>
      <c r="B22" s="1050"/>
      <c r="C22" s="1050"/>
      <c r="D22" s="1050"/>
      <c r="E22" s="1050"/>
      <c r="F22" s="1050"/>
      <c r="G22" s="1050"/>
      <c r="H22" s="1050"/>
      <c r="I22" s="1050"/>
      <c r="J22" s="1050"/>
      <c r="K22" s="1050"/>
      <c r="L22" s="1188" t="s">
        <v>538</v>
      </c>
      <c r="M22" s="1201" t="s">
        <v>539</v>
      </c>
      <c r="N22" s="1200" t="s">
        <v>369</v>
      </c>
      <c r="O22" s="941"/>
      <c r="P22" s="941"/>
      <c r="Q22" s="941"/>
      <c r="R22" s="1193">
        <v>0</v>
      </c>
      <c r="S22" s="941"/>
      <c r="T22" s="941"/>
      <c r="U22" s="439"/>
      <c r="V22" s="439"/>
      <c r="W22" s="439"/>
      <c r="X22" s="439"/>
      <c r="Y22" s="439"/>
      <c r="Z22" s="439"/>
      <c r="AA22" s="439"/>
      <c r="AB22" s="439"/>
      <c r="AC22" s="439"/>
      <c r="AD22" s="941"/>
      <c r="AE22" s="439"/>
      <c r="AF22" s="439"/>
      <c r="AG22" s="439"/>
      <c r="AH22" s="439"/>
      <c r="AI22" s="439"/>
      <c r="AJ22" s="439"/>
      <c r="AK22" s="439"/>
      <c r="AL22" s="439"/>
      <c r="AM22" s="439"/>
      <c r="AN22" s="1193">
        <v>0</v>
      </c>
      <c r="AO22" s="439"/>
      <c r="AP22" s="439"/>
      <c r="AQ22" s="439"/>
      <c r="AR22" s="439"/>
      <c r="AS22" s="439"/>
      <c r="AT22" s="439"/>
      <c r="AU22" s="439"/>
      <c r="AV22" s="439"/>
      <c r="AW22" s="439"/>
      <c r="AX22" s="909"/>
      <c r="AY22" s="909"/>
      <c r="AZ22" s="909"/>
      <c r="BA22" s="1050"/>
    </row>
    <row r="23" spans="1:53" ht="22.5">
      <c r="A23" s="940">
        <v>1</v>
      </c>
      <c r="B23" s="1050"/>
      <c r="C23" s="1050"/>
      <c r="D23" s="1050"/>
      <c r="E23" s="1050"/>
      <c r="F23" s="1050"/>
      <c r="G23" s="1050"/>
      <c r="H23" s="1050"/>
      <c r="I23" s="1050"/>
      <c r="J23" s="1050"/>
      <c r="K23" s="1050"/>
      <c r="L23" s="1188" t="s">
        <v>540</v>
      </c>
      <c r="M23" s="1197" t="s">
        <v>541</v>
      </c>
      <c r="N23" s="1093" t="s">
        <v>369</v>
      </c>
      <c r="O23" s="941"/>
      <c r="P23" s="941"/>
      <c r="Q23" s="941"/>
      <c r="R23" s="1193">
        <v>0</v>
      </c>
      <c r="S23" s="941"/>
      <c r="T23" s="941"/>
      <c r="U23" s="439"/>
      <c r="V23" s="439"/>
      <c r="W23" s="439"/>
      <c r="X23" s="439"/>
      <c r="Y23" s="439"/>
      <c r="Z23" s="439"/>
      <c r="AA23" s="439"/>
      <c r="AB23" s="439"/>
      <c r="AC23" s="439"/>
      <c r="AD23" s="941"/>
      <c r="AE23" s="439"/>
      <c r="AF23" s="439"/>
      <c r="AG23" s="439"/>
      <c r="AH23" s="439"/>
      <c r="AI23" s="439"/>
      <c r="AJ23" s="439"/>
      <c r="AK23" s="439"/>
      <c r="AL23" s="439"/>
      <c r="AM23" s="439"/>
      <c r="AN23" s="1193">
        <v>0</v>
      </c>
      <c r="AO23" s="439"/>
      <c r="AP23" s="439"/>
      <c r="AQ23" s="439"/>
      <c r="AR23" s="439"/>
      <c r="AS23" s="439"/>
      <c r="AT23" s="439"/>
      <c r="AU23" s="439"/>
      <c r="AV23" s="439"/>
      <c r="AW23" s="439"/>
      <c r="AX23" s="909"/>
      <c r="AY23" s="909"/>
      <c r="AZ23" s="909"/>
      <c r="BA23" s="1050"/>
    </row>
    <row r="24" spans="1:53" ht="22.5">
      <c r="A24" s="940">
        <v>1</v>
      </c>
      <c r="B24" s="1050"/>
      <c r="C24" s="1050"/>
      <c r="D24" s="1050"/>
      <c r="E24" s="1050"/>
      <c r="F24" s="1050"/>
      <c r="G24" s="1050"/>
      <c r="H24" s="1050"/>
      <c r="I24" s="1050"/>
      <c r="J24" s="1050"/>
      <c r="K24" s="1050"/>
      <c r="L24" s="1188" t="s">
        <v>542</v>
      </c>
      <c r="M24" s="1197" t="s">
        <v>543</v>
      </c>
      <c r="N24" s="1200" t="s">
        <v>369</v>
      </c>
      <c r="O24" s="439">
        <v>134.63300000000001</v>
      </c>
      <c r="P24" s="439">
        <v>175.29216600000001</v>
      </c>
      <c r="Q24" s="439">
        <v>175.29216600000001</v>
      </c>
      <c r="R24" s="1193">
        <v>0</v>
      </c>
      <c r="S24" s="439">
        <v>175.29216600000001</v>
      </c>
      <c r="T24" s="439">
        <v>0</v>
      </c>
      <c r="U24" s="439"/>
      <c r="V24" s="439"/>
      <c r="W24" s="439"/>
      <c r="X24" s="439"/>
      <c r="Y24" s="439"/>
      <c r="Z24" s="439"/>
      <c r="AA24" s="439"/>
      <c r="AB24" s="439"/>
      <c r="AC24" s="439"/>
      <c r="AD24" s="439">
        <v>154.57</v>
      </c>
      <c r="AE24" s="439"/>
      <c r="AF24" s="439"/>
      <c r="AG24" s="439"/>
      <c r="AH24" s="439"/>
      <c r="AI24" s="439"/>
      <c r="AJ24" s="439"/>
      <c r="AK24" s="439"/>
      <c r="AL24" s="439"/>
      <c r="AM24" s="439"/>
      <c r="AN24" s="1193">
        <v>-11.821501481132941</v>
      </c>
      <c r="AO24" s="439"/>
      <c r="AP24" s="439"/>
      <c r="AQ24" s="439"/>
      <c r="AR24" s="439"/>
      <c r="AS24" s="439"/>
      <c r="AT24" s="439"/>
      <c r="AU24" s="439"/>
      <c r="AV24" s="439"/>
      <c r="AW24" s="439"/>
      <c r="AX24" s="909"/>
      <c r="AY24" s="909"/>
      <c r="AZ24" s="909"/>
      <c r="BA24" s="1050"/>
    </row>
    <row r="25" spans="1:53" ht="11.25">
      <c r="A25" s="940">
        <v>1</v>
      </c>
      <c r="B25" s="1001" t="s">
        <v>1320</v>
      </c>
      <c r="C25" s="1050"/>
      <c r="D25" s="1050"/>
      <c r="E25" s="1050"/>
      <c r="F25" s="1050"/>
      <c r="G25" s="1050"/>
      <c r="H25" s="1050"/>
      <c r="I25" s="1050"/>
      <c r="J25" s="1050"/>
      <c r="K25" s="1050"/>
      <c r="L25" s="1188" t="s">
        <v>544</v>
      </c>
      <c r="M25" s="1199" t="s">
        <v>545</v>
      </c>
      <c r="N25" s="1093" t="s">
        <v>369</v>
      </c>
      <c r="O25" s="1202">
        <v>134.63300000000001</v>
      </c>
      <c r="P25" s="1202">
        <v>134.63300000000001</v>
      </c>
      <c r="Q25" s="1202">
        <v>134.63300000000001</v>
      </c>
      <c r="R25" s="1193">
        <v>0</v>
      </c>
      <c r="S25" s="1202">
        <v>134.63300000000001</v>
      </c>
      <c r="T25" s="1202">
        <v>0</v>
      </c>
      <c r="U25" s="439"/>
      <c r="V25" s="439"/>
      <c r="W25" s="439"/>
      <c r="X25" s="439"/>
      <c r="Y25" s="439"/>
      <c r="Z25" s="439"/>
      <c r="AA25" s="439"/>
      <c r="AB25" s="439"/>
      <c r="AC25" s="439"/>
      <c r="AD25" s="1202">
        <v>118.26</v>
      </c>
      <c r="AE25" s="439"/>
      <c r="AF25" s="439"/>
      <c r="AG25" s="439"/>
      <c r="AH25" s="439"/>
      <c r="AI25" s="439"/>
      <c r="AJ25" s="439"/>
      <c r="AK25" s="439"/>
      <c r="AL25" s="439"/>
      <c r="AM25" s="439"/>
      <c r="AN25" s="1193">
        <v>-12.161208618986432</v>
      </c>
      <c r="AO25" s="439"/>
      <c r="AP25" s="439"/>
      <c r="AQ25" s="439"/>
      <c r="AR25" s="439"/>
      <c r="AS25" s="439"/>
      <c r="AT25" s="439"/>
      <c r="AU25" s="439"/>
      <c r="AV25" s="439"/>
      <c r="AW25" s="439"/>
      <c r="AX25" s="909"/>
      <c r="AY25" s="909"/>
      <c r="AZ25" s="909"/>
      <c r="BA25" s="1050"/>
    </row>
    <row r="26" spans="1:53" ht="22.5">
      <c r="A26" s="940">
        <v>1</v>
      </c>
      <c r="B26" s="1001" t="s">
        <v>1322</v>
      </c>
      <c r="C26" s="1050"/>
      <c r="D26" s="1050"/>
      <c r="E26" s="1050"/>
      <c r="F26" s="1050"/>
      <c r="G26" s="1050"/>
      <c r="H26" s="1050"/>
      <c r="I26" s="1050"/>
      <c r="J26" s="1050"/>
      <c r="K26" s="1050"/>
      <c r="L26" s="1188" t="s">
        <v>546</v>
      </c>
      <c r="M26" s="1199" t="s">
        <v>1190</v>
      </c>
      <c r="N26" s="1200" t="s">
        <v>369</v>
      </c>
      <c r="O26" s="1202">
        <v>0</v>
      </c>
      <c r="P26" s="1202">
        <v>40.659165999999999</v>
      </c>
      <c r="Q26" s="1202">
        <v>40.659165999999999</v>
      </c>
      <c r="R26" s="1193">
        <v>0</v>
      </c>
      <c r="S26" s="1202">
        <v>40.659165999999999</v>
      </c>
      <c r="T26" s="1202">
        <v>0</v>
      </c>
      <c r="U26" s="439"/>
      <c r="V26" s="439"/>
      <c r="W26" s="439"/>
      <c r="X26" s="439"/>
      <c r="Y26" s="439"/>
      <c r="Z26" s="439"/>
      <c r="AA26" s="439"/>
      <c r="AB26" s="439"/>
      <c r="AC26" s="439"/>
      <c r="AD26" s="1202">
        <v>36.31</v>
      </c>
      <c r="AE26" s="439"/>
      <c r="AF26" s="439"/>
      <c r="AG26" s="439"/>
      <c r="AH26" s="439"/>
      <c r="AI26" s="439"/>
      <c r="AJ26" s="439"/>
      <c r="AK26" s="439"/>
      <c r="AL26" s="439"/>
      <c r="AM26" s="439"/>
      <c r="AN26" s="1193">
        <v>-10.696643408770354</v>
      </c>
      <c r="AO26" s="439"/>
      <c r="AP26" s="439"/>
      <c r="AQ26" s="439"/>
      <c r="AR26" s="439"/>
      <c r="AS26" s="439"/>
      <c r="AT26" s="439"/>
      <c r="AU26" s="439"/>
      <c r="AV26" s="439"/>
      <c r="AW26" s="439"/>
      <c r="AX26" s="909"/>
      <c r="AY26" s="909"/>
      <c r="AZ26" s="909"/>
      <c r="BA26" s="1050"/>
    </row>
    <row r="27" spans="1:53" ht="11.25">
      <c r="A27" s="940">
        <v>1</v>
      </c>
      <c r="B27" s="1050"/>
      <c r="C27" s="1050"/>
      <c r="D27" s="1050"/>
      <c r="E27" s="1050"/>
      <c r="F27" s="1050"/>
      <c r="G27" s="1050"/>
      <c r="H27" s="1050"/>
      <c r="I27" s="1050"/>
      <c r="J27" s="1050"/>
      <c r="K27" s="1050"/>
      <c r="L27" s="1188" t="s">
        <v>547</v>
      </c>
      <c r="M27" s="1197" t="s">
        <v>548</v>
      </c>
      <c r="N27" s="1093" t="s">
        <v>369</v>
      </c>
      <c r="O27" s="941"/>
      <c r="P27" s="941"/>
      <c r="Q27" s="941"/>
      <c r="R27" s="1193">
        <v>0</v>
      </c>
      <c r="S27" s="941"/>
      <c r="T27" s="941"/>
      <c r="U27" s="439"/>
      <c r="V27" s="439"/>
      <c r="W27" s="439"/>
      <c r="X27" s="439"/>
      <c r="Y27" s="439"/>
      <c r="Z27" s="439"/>
      <c r="AA27" s="439"/>
      <c r="AB27" s="439"/>
      <c r="AC27" s="439"/>
      <c r="AD27" s="941"/>
      <c r="AE27" s="439"/>
      <c r="AF27" s="439"/>
      <c r="AG27" s="439"/>
      <c r="AH27" s="439"/>
      <c r="AI27" s="439"/>
      <c r="AJ27" s="439"/>
      <c r="AK27" s="439"/>
      <c r="AL27" s="439"/>
      <c r="AM27" s="439"/>
      <c r="AN27" s="1193">
        <v>0</v>
      </c>
      <c r="AO27" s="439"/>
      <c r="AP27" s="439"/>
      <c r="AQ27" s="439"/>
      <c r="AR27" s="439"/>
      <c r="AS27" s="439"/>
      <c r="AT27" s="439"/>
      <c r="AU27" s="439"/>
      <c r="AV27" s="439"/>
      <c r="AW27" s="439"/>
      <c r="AX27" s="909"/>
      <c r="AY27" s="909"/>
      <c r="AZ27" s="909"/>
      <c r="BA27" s="1050"/>
    </row>
    <row r="28" spans="1:53" ht="11.25">
      <c r="A28" s="940">
        <v>1</v>
      </c>
      <c r="B28" s="1050"/>
      <c r="C28" s="1050"/>
      <c r="D28" s="1050"/>
      <c r="E28" s="1050"/>
      <c r="F28" s="1050"/>
      <c r="G28" s="1050"/>
      <c r="H28" s="1050"/>
      <c r="I28" s="1050"/>
      <c r="J28" s="1050"/>
      <c r="K28" s="1050"/>
      <c r="L28" s="1188" t="s">
        <v>549</v>
      </c>
      <c r="M28" s="1203" t="s">
        <v>550</v>
      </c>
      <c r="N28" s="1190" t="s">
        <v>369</v>
      </c>
      <c r="O28" s="1193">
        <v>0</v>
      </c>
      <c r="P28" s="1193">
        <v>0</v>
      </c>
      <c r="Q28" s="1193">
        <v>0</v>
      </c>
      <c r="R28" s="1193">
        <v>0</v>
      </c>
      <c r="S28" s="1193">
        <v>0</v>
      </c>
      <c r="T28" s="1193">
        <v>0</v>
      </c>
      <c r="U28" s="439"/>
      <c r="V28" s="439"/>
      <c r="W28" s="439"/>
      <c r="X28" s="439"/>
      <c r="Y28" s="439"/>
      <c r="Z28" s="439"/>
      <c r="AA28" s="439"/>
      <c r="AB28" s="439"/>
      <c r="AC28" s="439"/>
      <c r="AD28" s="1193">
        <v>0</v>
      </c>
      <c r="AE28" s="439"/>
      <c r="AF28" s="439"/>
      <c r="AG28" s="439"/>
      <c r="AH28" s="439"/>
      <c r="AI28" s="439"/>
      <c r="AJ28" s="439"/>
      <c r="AK28" s="439"/>
      <c r="AL28" s="439"/>
      <c r="AM28" s="439"/>
      <c r="AN28" s="1193">
        <v>0</v>
      </c>
      <c r="AO28" s="439"/>
      <c r="AP28" s="439"/>
      <c r="AQ28" s="439"/>
      <c r="AR28" s="439"/>
      <c r="AS28" s="439"/>
      <c r="AT28" s="439"/>
      <c r="AU28" s="439"/>
      <c r="AV28" s="439"/>
      <c r="AW28" s="439"/>
      <c r="AX28" s="909"/>
      <c r="AY28" s="909"/>
      <c r="AZ28" s="909"/>
      <c r="BA28" s="1050"/>
    </row>
    <row r="29" spans="1:53" ht="11.25">
      <c r="A29" s="940">
        <v>1</v>
      </c>
      <c r="B29" s="1050"/>
      <c r="C29" s="1050"/>
      <c r="D29" s="1050"/>
      <c r="E29" s="1050"/>
      <c r="F29" s="1050"/>
      <c r="G29" s="1050"/>
      <c r="H29" s="1050"/>
      <c r="I29" s="1050"/>
      <c r="J29" s="1050"/>
      <c r="K29" s="1050"/>
      <c r="L29" s="1188" t="s">
        <v>551</v>
      </c>
      <c r="M29" s="1201" t="s">
        <v>552</v>
      </c>
      <c r="N29" s="1190" t="s">
        <v>369</v>
      </c>
      <c r="O29" s="941"/>
      <c r="P29" s="941"/>
      <c r="Q29" s="941"/>
      <c r="R29" s="1193">
        <v>0</v>
      </c>
      <c r="S29" s="941"/>
      <c r="T29" s="941"/>
      <c r="U29" s="439"/>
      <c r="V29" s="439"/>
      <c r="W29" s="439"/>
      <c r="X29" s="439"/>
      <c r="Y29" s="439"/>
      <c r="Z29" s="439"/>
      <c r="AA29" s="439"/>
      <c r="AB29" s="439"/>
      <c r="AC29" s="439"/>
      <c r="AD29" s="941"/>
      <c r="AE29" s="439"/>
      <c r="AF29" s="439"/>
      <c r="AG29" s="439"/>
      <c r="AH29" s="439"/>
      <c r="AI29" s="439"/>
      <c r="AJ29" s="439"/>
      <c r="AK29" s="439"/>
      <c r="AL29" s="439"/>
      <c r="AM29" s="439"/>
      <c r="AN29" s="1193">
        <v>0</v>
      </c>
      <c r="AO29" s="439"/>
      <c r="AP29" s="439"/>
      <c r="AQ29" s="439"/>
      <c r="AR29" s="439"/>
      <c r="AS29" s="439"/>
      <c r="AT29" s="439"/>
      <c r="AU29" s="439"/>
      <c r="AV29" s="439"/>
      <c r="AW29" s="439"/>
      <c r="AX29" s="909"/>
      <c r="AY29" s="909"/>
      <c r="AZ29" s="909"/>
      <c r="BA29" s="1050"/>
    </row>
    <row r="30" spans="1:53" ht="22.5">
      <c r="A30" s="940">
        <v>1</v>
      </c>
      <c r="B30" s="1050"/>
      <c r="C30" s="1050"/>
      <c r="D30" s="1050"/>
      <c r="E30" s="1050"/>
      <c r="F30" s="1050"/>
      <c r="G30" s="1050"/>
      <c r="H30" s="1050"/>
      <c r="I30" s="1050"/>
      <c r="J30" s="1050"/>
      <c r="K30" s="1050"/>
      <c r="L30" s="1188" t="s">
        <v>553</v>
      </c>
      <c r="M30" s="1201" t="s">
        <v>554</v>
      </c>
      <c r="N30" s="1190" t="s">
        <v>369</v>
      </c>
      <c r="O30" s="941"/>
      <c r="P30" s="941"/>
      <c r="Q30" s="941"/>
      <c r="R30" s="1193">
        <v>0</v>
      </c>
      <c r="S30" s="941"/>
      <c r="T30" s="941"/>
      <c r="U30" s="439"/>
      <c r="V30" s="439"/>
      <c r="W30" s="439"/>
      <c r="X30" s="439"/>
      <c r="Y30" s="439"/>
      <c r="Z30" s="439"/>
      <c r="AA30" s="439"/>
      <c r="AB30" s="439"/>
      <c r="AC30" s="439"/>
      <c r="AD30" s="941"/>
      <c r="AE30" s="439"/>
      <c r="AF30" s="439"/>
      <c r="AG30" s="439"/>
      <c r="AH30" s="439"/>
      <c r="AI30" s="439"/>
      <c r="AJ30" s="439"/>
      <c r="AK30" s="439"/>
      <c r="AL30" s="439"/>
      <c r="AM30" s="439"/>
      <c r="AN30" s="1193">
        <v>0</v>
      </c>
      <c r="AO30" s="439"/>
      <c r="AP30" s="439"/>
      <c r="AQ30" s="439"/>
      <c r="AR30" s="439"/>
      <c r="AS30" s="439"/>
      <c r="AT30" s="439"/>
      <c r="AU30" s="439"/>
      <c r="AV30" s="439"/>
      <c r="AW30" s="439"/>
      <c r="AX30" s="909"/>
      <c r="AY30" s="909"/>
      <c r="AZ30" s="909"/>
      <c r="BA30" s="1050"/>
    </row>
    <row r="31" spans="1:53" ht="22.5">
      <c r="A31" s="940">
        <v>1</v>
      </c>
      <c r="B31" s="1050"/>
      <c r="C31" s="1050"/>
      <c r="D31" s="1050"/>
      <c r="E31" s="1050"/>
      <c r="F31" s="1050"/>
      <c r="G31" s="1050"/>
      <c r="H31" s="1050"/>
      <c r="I31" s="1050"/>
      <c r="J31" s="1050"/>
      <c r="K31" s="1050"/>
      <c r="L31" s="1188" t="s">
        <v>555</v>
      </c>
      <c r="M31" s="1201" t="s">
        <v>556</v>
      </c>
      <c r="N31" s="1190" t="s">
        <v>369</v>
      </c>
      <c r="O31" s="941"/>
      <c r="P31" s="941"/>
      <c r="Q31" s="941"/>
      <c r="R31" s="1193">
        <v>0</v>
      </c>
      <c r="S31" s="941"/>
      <c r="T31" s="941"/>
      <c r="U31" s="439"/>
      <c r="V31" s="439"/>
      <c r="W31" s="439"/>
      <c r="X31" s="439"/>
      <c r="Y31" s="439"/>
      <c r="Z31" s="439"/>
      <c r="AA31" s="439"/>
      <c r="AB31" s="439"/>
      <c r="AC31" s="439"/>
      <c r="AD31" s="941"/>
      <c r="AE31" s="439"/>
      <c r="AF31" s="439"/>
      <c r="AG31" s="439"/>
      <c r="AH31" s="439"/>
      <c r="AI31" s="439"/>
      <c r="AJ31" s="439"/>
      <c r="AK31" s="439"/>
      <c r="AL31" s="439"/>
      <c r="AM31" s="439"/>
      <c r="AN31" s="1193">
        <v>0</v>
      </c>
      <c r="AO31" s="439"/>
      <c r="AP31" s="439"/>
      <c r="AQ31" s="439"/>
      <c r="AR31" s="439"/>
      <c r="AS31" s="439"/>
      <c r="AT31" s="439"/>
      <c r="AU31" s="439"/>
      <c r="AV31" s="439"/>
      <c r="AW31" s="439"/>
      <c r="AX31" s="909"/>
      <c r="AY31" s="909"/>
      <c r="AZ31" s="909"/>
      <c r="BA31" s="1050"/>
    </row>
    <row r="32" spans="1:53" ht="22.5">
      <c r="A32" s="940">
        <v>1</v>
      </c>
      <c r="B32" s="1050"/>
      <c r="C32" s="1050"/>
      <c r="D32" s="1050"/>
      <c r="E32" s="1050"/>
      <c r="F32" s="1050"/>
      <c r="G32" s="1050"/>
      <c r="H32" s="1050"/>
      <c r="I32" s="1050"/>
      <c r="J32" s="1050"/>
      <c r="K32" s="1050"/>
      <c r="L32" s="1188" t="s">
        <v>557</v>
      </c>
      <c r="M32" s="1201" t="s">
        <v>558</v>
      </c>
      <c r="N32" s="1190" t="s">
        <v>369</v>
      </c>
      <c r="O32" s="941"/>
      <c r="P32" s="941"/>
      <c r="Q32" s="941"/>
      <c r="R32" s="1193">
        <v>0</v>
      </c>
      <c r="S32" s="941"/>
      <c r="T32" s="941"/>
      <c r="U32" s="439"/>
      <c r="V32" s="439"/>
      <c r="W32" s="439"/>
      <c r="X32" s="439"/>
      <c r="Y32" s="439"/>
      <c r="Z32" s="439"/>
      <c r="AA32" s="439"/>
      <c r="AB32" s="439"/>
      <c r="AC32" s="439"/>
      <c r="AD32" s="941"/>
      <c r="AE32" s="439"/>
      <c r="AF32" s="439"/>
      <c r="AG32" s="439"/>
      <c r="AH32" s="439"/>
      <c r="AI32" s="439"/>
      <c r="AJ32" s="439"/>
      <c r="AK32" s="439"/>
      <c r="AL32" s="439"/>
      <c r="AM32" s="439"/>
      <c r="AN32" s="1193">
        <v>0</v>
      </c>
      <c r="AO32" s="439"/>
      <c r="AP32" s="439"/>
      <c r="AQ32" s="439"/>
      <c r="AR32" s="439"/>
      <c r="AS32" s="439"/>
      <c r="AT32" s="439"/>
      <c r="AU32" s="439"/>
      <c r="AV32" s="439"/>
      <c r="AW32" s="439"/>
      <c r="AX32" s="909"/>
      <c r="AY32" s="909"/>
      <c r="AZ32" s="909"/>
      <c r="BA32" s="1050"/>
    </row>
    <row r="33" spans="1:53" ht="45">
      <c r="A33" s="940">
        <v>1</v>
      </c>
      <c r="B33" s="1050"/>
      <c r="C33" s="1050"/>
      <c r="D33" s="1050"/>
      <c r="E33" s="1050"/>
      <c r="F33" s="1050"/>
      <c r="G33" s="1050"/>
      <c r="H33" s="1050"/>
      <c r="I33" s="1050"/>
      <c r="J33" s="1050"/>
      <c r="K33" s="1050"/>
      <c r="L33" s="1188" t="s">
        <v>559</v>
      </c>
      <c r="M33" s="1201" t="s">
        <v>560</v>
      </c>
      <c r="N33" s="1190" t="s">
        <v>369</v>
      </c>
      <c r="O33" s="941"/>
      <c r="P33" s="941"/>
      <c r="Q33" s="941"/>
      <c r="R33" s="1193">
        <v>0</v>
      </c>
      <c r="S33" s="941"/>
      <c r="T33" s="941"/>
      <c r="U33" s="439"/>
      <c r="V33" s="439"/>
      <c r="W33" s="439"/>
      <c r="X33" s="439"/>
      <c r="Y33" s="439"/>
      <c r="Z33" s="439"/>
      <c r="AA33" s="439"/>
      <c r="AB33" s="439"/>
      <c r="AC33" s="439"/>
      <c r="AD33" s="941"/>
      <c r="AE33" s="439"/>
      <c r="AF33" s="439"/>
      <c r="AG33" s="439"/>
      <c r="AH33" s="439"/>
      <c r="AI33" s="439"/>
      <c r="AJ33" s="439"/>
      <c r="AK33" s="439"/>
      <c r="AL33" s="439"/>
      <c r="AM33" s="439"/>
      <c r="AN33" s="1193">
        <v>0</v>
      </c>
      <c r="AO33" s="439"/>
      <c r="AP33" s="439"/>
      <c r="AQ33" s="439"/>
      <c r="AR33" s="439"/>
      <c r="AS33" s="439"/>
      <c r="AT33" s="439"/>
      <c r="AU33" s="439"/>
      <c r="AV33" s="439"/>
      <c r="AW33" s="439"/>
      <c r="AX33" s="909"/>
      <c r="AY33" s="909"/>
      <c r="AZ33" s="909"/>
      <c r="BA33" s="1050"/>
    </row>
    <row r="34" spans="1:53" ht="11.25">
      <c r="A34" s="940">
        <v>1</v>
      </c>
      <c r="B34" s="1050"/>
      <c r="C34" s="1050"/>
      <c r="D34" s="1050"/>
      <c r="E34" s="1050"/>
      <c r="F34" s="1050"/>
      <c r="G34" s="1050"/>
      <c r="H34" s="1050"/>
      <c r="I34" s="1050"/>
      <c r="J34" s="1050"/>
      <c r="K34" s="1050"/>
      <c r="L34" s="1188" t="s">
        <v>561</v>
      </c>
      <c r="M34" s="1201" t="s">
        <v>562</v>
      </c>
      <c r="N34" s="1190" t="s">
        <v>369</v>
      </c>
      <c r="O34" s="941"/>
      <c r="P34" s="941"/>
      <c r="Q34" s="941"/>
      <c r="R34" s="1193">
        <v>0</v>
      </c>
      <c r="S34" s="941"/>
      <c r="T34" s="941"/>
      <c r="U34" s="439"/>
      <c r="V34" s="439"/>
      <c r="W34" s="439"/>
      <c r="X34" s="439"/>
      <c r="Y34" s="439"/>
      <c r="Z34" s="439"/>
      <c r="AA34" s="439"/>
      <c r="AB34" s="439"/>
      <c r="AC34" s="439"/>
      <c r="AD34" s="941"/>
      <c r="AE34" s="439"/>
      <c r="AF34" s="439"/>
      <c r="AG34" s="439"/>
      <c r="AH34" s="439"/>
      <c r="AI34" s="439"/>
      <c r="AJ34" s="439"/>
      <c r="AK34" s="439"/>
      <c r="AL34" s="439"/>
      <c r="AM34" s="439"/>
      <c r="AN34" s="1193">
        <v>0</v>
      </c>
      <c r="AO34" s="439"/>
      <c r="AP34" s="439"/>
      <c r="AQ34" s="439"/>
      <c r="AR34" s="439"/>
      <c r="AS34" s="439"/>
      <c r="AT34" s="439"/>
      <c r="AU34" s="439"/>
      <c r="AV34" s="439"/>
      <c r="AW34" s="439"/>
      <c r="AX34" s="909"/>
      <c r="AY34" s="909"/>
      <c r="AZ34" s="909"/>
      <c r="BA34" s="1050"/>
    </row>
    <row r="35" spans="1:53" ht="11.25">
      <c r="A35" s="940">
        <v>1</v>
      </c>
      <c r="B35" s="1050"/>
      <c r="C35" s="1050"/>
      <c r="D35" s="1050"/>
      <c r="E35" s="1050"/>
      <c r="F35" s="1050"/>
      <c r="G35" s="1050"/>
      <c r="H35" s="1050"/>
      <c r="I35" s="1050"/>
      <c r="J35" s="1050"/>
      <c r="K35" s="1050"/>
      <c r="L35" s="1188" t="s">
        <v>1507</v>
      </c>
      <c r="M35" s="1201" t="s">
        <v>1508</v>
      </c>
      <c r="N35" s="1190" t="s">
        <v>369</v>
      </c>
      <c r="O35" s="941"/>
      <c r="P35" s="941"/>
      <c r="Q35" s="941"/>
      <c r="R35" s="1193">
        <v>0</v>
      </c>
      <c r="S35" s="941"/>
      <c r="T35" s="941"/>
      <c r="U35" s="439"/>
      <c r="V35" s="439"/>
      <c r="W35" s="439"/>
      <c r="X35" s="439"/>
      <c r="Y35" s="439"/>
      <c r="Z35" s="439"/>
      <c r="AA35" s="439"/>
      <c r="AB35" s="439"/>
      <c r="AC35" s="439"/>
      <c r="AD35" s="941"/>
      <c r="AE35" s="439"/>
      <c r="AF35" s="439"/>
      <c r="AG35" s="439"/>
      <c r="AH35" s="439"/>
      <c r="AI35" s="439"/>
      <c r="AJ35" s="439"/>
      <c r="AK35" s="439"/>
      <c r="AL35" s="439"/>
      <c r="AM35" s="439"/>
      <c r="AN35" s="1193">
        <v>0</v>
      </c>
      <c r="AO35" s="439"/>
      <c r="AP35" s="439"/>
      <c r="AQ35" s="439"/>
      <c r="AR35" s="439"/>
      <c r="AS35" s="439"/>
      <c r="AT35" s="439"/>
      <c r="AU35" s="439"/>
      <c r="AV35" s="439"/>
      <c r="AW35" s="439"/>
      <c r="AX35" s="909"/>
      <c r="AY35" s="909"/>
      <c r="AZ35" s="909"/>
      <c r="BA35" s="1050"/>
    </row>
    <row r="36" spans="1:53" s="113" customFormat="1" ht="11.25">
      <c r="A36" s="1194">
        <v>1</v>
      </c>
      <c r="B36" s="1204"/>
      <c r="C36" s="1204"/>
      <c r="D36" s="1204"/>
      <c r="E36" s="1204"/>
      <c r="F36" s="1204"/>
      <c r="G36" s="1204"/>
      <c r="H36" s="1204"/>
      <c r="I36" s="1204"/>
      <c r="J36" s="1204"/>
      <c r="K36" s="1204"/>
      <c r="L36" s="1205" t="s">
        <v>378</v>
      </c>
      <c r="M36" s="1206" t="s">
        <v>563</v>
      </c>
      <c r="N36" s="1207" t="s">
        <v>369</v>
      </c>
      <c r="O36" s="605">
        <v>0</v>
      </c>
      <c r="P36" s="605">
        <v>0</v>
      </c>
      <c r="Q36" s="605">
        <v>0</v>
      </c>
      <c r="R36" s="1185">
        <v>0</v>
      </c>
      <c r="S36" s="605">
        <v>0</v>
      </c>
      <c r="T36" s="605">
        <v>0</v>
      </c>
      <c r="U36" s="605"/>
      <c r="V36" s="605"/>
      <c r="W36" s="605"/>
      <c r="X36" s="605"/>
      <c r="Y36" s="605"/>
      <c r="Z36" s="605"/>
      <c r="AA36" s="605"/>
      <c r="AB36" s="605"/>
      <c r="AC36" s="605"/>
      <c r="AD36" s="605">
        <v>0</v>
      </c>
      <c r="AE36" s="605"/>
      <c r="AF36" s="605"/>
      <c r="AG36" s="605"/>
      <c r="AH36" s="605"/>
      <c r="AI36" s="605"/>
      <c r="AJ36" s="605"/>
      <c r="AK36" s="605"/>
      <c r="AL36" s="605"/>
      <c r="AM36" s="605"/>
      <c r="AN36" s="1185">
        <v>0</v>
      </c>
      <c r="AO36" s="605"/>
      <c r="AP36" s="605"/>
      <c r="AQ36" s="605"/>
      <c r="AR36" s="605"/>
      <c r="AS36" s="605"/>
      <c r="AT36" s="605"/>
      <c r="AU36" s="605"/>
      <c r="AV36" s="605"/>
      <c r="AW36" s="605"/>
      <c r="AX36" s="1196"/>
      <c r="AY36" s="1196"/>
      <c r="AZ36" s="1196"/>
      <c r="BA36" s="1204"/>
    </row>
    <row r="37" spans="1:53" ht="22.5">
      <c r="A37" s="940">
        <v>1</v>
      </c>
      <c r="B37" s="1050"/>
      <c r="C37" s="1050"/>
      <c r="D37" s="1050"/>
      <c r="E37" s="1050"/>
      <c r="F37" s="1050"/>
      <c r="G37" s="1050"/>
      <c r="H37" s="1050"/>
      <c r="I37" s="1050"/>
      <c r="J37" s="1050"/>
      <c r="K37" s="1050"/>
      <c r="L37" s="1188" t="s">
        <v>564</v>
      </c>
      <c r="M37" s="1197" t="s">
        <v>565</v>
      </c>
      <c r="N37" s="1190" t="s">
        <v>369</v>
      </c>
      <c r="O37" s="941"/>
      <c r="P37" s="941"/>
      <c r="Q37" s="941"/>
      <c r="R37" s="1193">
        <v>0</v>
      </c>
      <c r="S37" s="941"/>
      <c r="T37" s="941"/>
      <c r="U37" s="439"/>
      <c r="V37" s="439"/>
      <c r="W37" s="439"/>
      <c r="X37" s="439"/>
      <c r="Y37" s="439"/>
      <c r="Z37" s="439"/>
      <c r="AA37" s="439"/>
      <c r="AB37" s="439"/>
      <c r="AC37" s="439"/>
      <c r="AD37" s="941"/>
      <c r="AE37" s="439"/>
      <c r="AF37" s="439"/>
      <c r="AG37" s="439"/>
      <c r="AH37" s="439"/>
      <c r="AI37" s="439"/>
      <c r="AJ37" s="439"/>
      <c r="AK37" s="439"/>
      <c r="AL37" s="439"/>
      <c r="AM37" s="439"/>
      <c r="AN37" s="1193">
        <v>0</v>
      </c>
      <c r="AO37" s="439"/>
      <c r="AP37" s="439"/>
      <c r="AQ37" s="439"/>
      <c r="AR37" s="439"/>
      <c r="AS37" s="439"/>
      <c r="AT37" s="439"/>
      <c r="AU37" s="439"/>
      <c r="AV37" s="439"/>
      <c r="AW37" s="439"/>
      <c r="AX37" s="909"/>
      <c r="AY37" s="909"/>
      <c r="AZ37" s="909"/>
      <c r="BA37" s="1050"/>
    </row>
    <row r="38" spans="1:53" ht="22.5">
      <c r="A38" s="940">
        <v>1</v>
      </c>
      <c r="B38" s="1050"/>
      <c r="C38" s="1050"/>
      <c r="D38" s="1050"/>
      <c r="E38" s="1050"/>
      <c r="F38" s="1050"/>
      <c r="G38" s="1050"/>
      <c r="H38" s="1050"/>
      <c r="I38" s="1050"/>
      <c r="J38" s="1050"/>
      <c r="K38" s="1050"/>
      <c r="L38" s="1188" t="s">
        <v>566</v>
      </c>
      <c r="M38" s="1203" t="s">
        <v>567</v>
      </c>
      <c r="N38" s="1190" t="s">
        <v>369</v>
      </c>
      <c r="O38" s="941"/>
      <c r="P38" s="941"/>
      <c r="Q38" s="941"/>
      <c r="R38" s="1193">
        <v>0</v>
      </c>
      <c r="S38" s="941"/>
      <c r="T38" s="941"/>
      <c r="U38" s="439"/>
      <c r="V38" s="439"/>
      <c r="W38" s="439"/>
      <c r="X38" s="439"/>
      <c r="Y38" s="439"/>
      <c r="Z38" s="439"/>
      <c r="AA38" s="439"/>
      <c r="AB38" s="439"/>
      <c r="AC38" s="439"/>
      <c r="AD38" s="941"/>
      <c r="AE38" s="439"/>
      <c r="AF38" s="439"/>
      <c r="AG38" s="439"/>
      <c r="AH38" s="439"/>
      <c r="AI38" s="439"/>
      <c r="AJ38" s="439"/>
      <c r="AK38" s="439"/>
      <c r="AL38" s="439"/>
      <c r="AM38" s="439"/>
      <c r="AN38" s="1193">
        <v>0</v>
      </c>
      <c r="AO38" s="439"/>
      <c r="AP38" s="439"/>
      <c r="AQ38" s="439"/>
      <c r="AR38" s="439"/>
      <c r="AS38" s="439"/>
      <c r="AT38" s="439"/>
      <c r="AU38" s="439"/>
      <c r="AV38" s="439"/>
      <c r="AW38" s="439"/>
      <c r="AX38" s="909"/>
      <c r="AY38" s="909"/>
      <c r="AZ38" s="909"/>
      <c r="BA38" s="1050"/>
    </row>
    <row r="39" spans="1:53" ht="22.5">
      <c r="A39" s="940">
        <v>1</v>
      </c>
      <c r="B39" s="1050"/>
      <c r="C39" s="1050"/>
      <c r="D39" s="1050"/>
      <c r="E39" s="1050"/>
      <c r="F39" s="1050"/>
      <c r="G39" s="1050"/>
      <c r="H39" s="1050"/>
      <c r="I39" s="1050"/>
      <c r="J39" s="1050"/>
      <c r="K39" s="1050"/>
      <c r="L39" s="1188" t="s">
        <v>568</v>
      </c>
      <c r="M39" s="1203" t="s">
        <v>569</v>
      </c>
      <c r="N39" s="1190" t="s">
        <v>369</v>
      </c>
      <c r="O39" s="439">
        <v>0</v>
      </c>
      <c r="P39" s="439">
        <v>0</v>
      </c>
      <c r="Q39" s="439">
        <v>0</v>
      </c>
      <c r="R39" s="1193">
        <v>0</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1193">
        <v>0</v>
      </c>
      <c r="AO39" s="439"/>
      <c r="AP39" s="439"/>
      <c r="AQ39" s="439"/>
      <c r="AR39" s="439"/>
      <c r="AS39" s="439"/>
      <c r="AT39" s="439"/>
      <c r="AU39" s="439"/>
      <c r="AV39" s="439"/>
      <c r="AW39" s="439"/>
      <c r="AX39" s="909"/>
      <c r="AY39" s="909"/>
      <c r="AZ39" s="909"/>
      <c r="BA39" s="1050"/>
    </row>
    <row r="40" spans="1:53" ht="15">
      <c r="A40" s="940">
        <v>1</v>
      </c>
      <c r="B40" s="1208" t="s">
        <v>1324</v>
      </c>
      <c r="C40" s="1050"/>
      <c r="D40" s="1050"/>
      <c r="E40" s="1050"/>
      <c r="F40" s="1050"/>
      <c r="G40" s="1050"/>
      <c r="H40" s="1050"/>
      <c r="I40" s="1050"/>
      <c r="J40" s="1050"/>
      <c r="K40" s="1050"/>
      <c r="L40" s="1188" t="s">
        <v>1178</v>
      </c>
      <c r="M40" s="1199" t="s">
        <v>570</v>
      </c>
      <c r="N40" s="1190" t="s">
        <v>369</v>
      </c>
      <c r="O40" s="1202">
        <v>0</v>
      </c>
      <c r="P40" s="1202">
        <v>0</v>
      </c>
      <c r="Q40" s="1202">
        <v>0</v>
      </c>
      <c r="R40" s="1193">
        <v>0</v>
      </c>
      <c r="S40" s="1202">
        <v>0</v>
      </c>
      <c r="T40" s="1202">
        <v>0</v>
      </c>
      <c r="U40" s="439"/>
      <c r="V40" s="439"/>
      <c r="W40" s="439"/>
      <c r="X40" s="439"/>
      <c r="Y40" s="439"/>
      <c r="Z40" s="439"/>
      <c r="AA40" s="439"/>
      <c r="AB40" s="439"/>
      <c r="AC40" s="439"/>
      <c r="AD40" s="1202">
        <v>0</v>
      </c>
      <c r="AE40" s="439"/>
      <c r="AF40" s="439"/>
      <c r="AG40" s="439"/>
      <c r="AH40" s="439"/>
      <c r="AI40" s="439"/>
      <c r="AJ40" s="439"/>
      <c r="AK40" s="439"/>
      <c r="AL40" s="439"/>
      <c r="AM40" s="439"/>
      <c r="AN40" s="1193">
        <v>0</v>
      </c>
      <c r="AO40" s="439"/>
      <c r="AP40" s="439"/>
      <c r="AQ40" s="439"/>
      <c r="AR40" s="439"/>
      <c r="AS40" s="439"/>
      <c r="AT40" s="439"/>
      <c r="AU40" s="439"/>
      <c r="AV40" s="439"/>
      <c r="AW40" s="439"/>
      <c r="AX40" s="909"/>
      <c r="AY40" s="909"/>
      <c r="AZ40" s="909"/>
      <c r="BA40" s="1050"/>
    </row>
    <row r="41" spans="1:53" ht="15">
      <c r="A41" s="940">
        <v>1</v>
      </c>
      <c r="B41" s="1208" t="s">
        <v>1326</v>
      </c>
      <c r="C41" s="1050"/>
      <c r="D41" s="1050"/>
      <c r="E41" s="1050"/>
      <c r="F41" s="1050"/>
      <c r="G41" s="1050"/>
      <c r="H41" s="1050"/>
      <c r="I41" s="1050"/>
      <c r="J41" s="1050"/>
      <c r="K41" s="1050"/>
      <c r="L41" s="1188" t="s">
        <v>1179</v>
      </c>
      <c r="M41" s="1199" t="s">
        <v>571</v>
      </c>
      <c r="N41" s="1190" t="s">
        <v>369</v>
      </c>
      <c r="O41" s="1202">
        <v>0</v>
      </c>
      <c r="P41" s="1202">
        <v>0</v>
      </c>
      <c r="Q41" s="1202">
        <v>0</v>
      </c>
      <c r="R41" s="1193">
        <v>0</v>
      </c>
      <c r="S41" s="1202">
        <v>0</v>
      </c>
      <c r="T41" s="1202">
        <v>0</v>
      </c>
      <c r="U41" s="439"/>
      <c r="V41" s="439"/>
      <c r="W41" s="439"/>
      <c r="X41" s="439"/>
      <c r="Y41" s="439"/>
      <c r="Z41" s="439"/>
      <c r="AA41" s="439"/>
      <c r="AB41" s="439"/>
      <c r="AC41" s="439"/>
      <c r="AD41" s="1202">
        <v>0</v>
      </c>
      <c r="AE41" s="439"/>
      <c r="AF41" s="439"/>
      <c r="AG41" s="439"/>
      <c r="AH41" s="439"/>
      <c r="AI41" s="439"/>
      <c r="AJ41" s="439"/>
      <c r="AK41" s="439"/>
      <c r="AL41" s="439"/>
      <c r="AM41" s="439"/>
      <c r="AN41" s="1193">
        <v>0</v>
      </c>
      <c r="AO41" s="439"/>
      <c r="AP41" s="439"/>
      <c r="AQ41" s="439"/>
      <c r="AR41" s="439"/>
      <c r="AS41" s="439"/>
      <c r="AT41" s="439"/>
      <c r="AU41" s="439"/>
      <c r="AV41" s="439"/>
      <c r="AW41" s="439"/>
      <c r="AX41" s="909"/>
      <c r="AY41" s="909"/>
      <c r="AZ41" s="909"/>
      <c r="BA41" s="1050"/>
    </row>
    <row r="42" spans="1:53" s="113" customFormat="1" ht="11.25">
      <c r="A42" s="1194">
        <v>1</v>
      </c>
      <c r="B42" s="1204"/>
      <c r="C42" s="1204"/>
      <c r="D42" s="1204"/>
      <c r="E42" s="1204"/>
      <c r="F42" s="1204"/>
      <c r="G42" s="1204"/>
      <c r="H42" s="1204"/>
      <c r="I42" s="1204"/>
      <c r="J42" s="1204"/>
      <c r="K42" s="1204"/>
      <c r="L42" s="1205" t="s">
        <v>380</v>
      </c>
      <c r="M42" s="1206" t="s">
        <v>572</v>
      </c>
      <c r="N42" s="1207" t="s">
        <v>369</v>
      </c>
      <c r="O42" s="605">
        <v>0</v>
      </c>
      <c r="P42" s="605">
        <v>0</v>
      </c>
      <c r="Q42" s="605">
        <v>0</v>
      </c>
      <c r="R42" s="1185">
        <v>0</v>
      </c>
      <c r="S42" s="605">
        <v>0</v>
      </c>
      <c r="T42" s="605">
        <v>0</v>
      </c>
      <c r="U42" s="605"/>
      <c r="V42" s="605"/>
      <c r="W42" s="605"/>
      <c r="X42" s="605"/>
      <c r="Y42" s="605"/>
      <c r="Z42" s="605"/>
      <c r="AA42" s="605"/>
      <c r="AB42" s="605"/>
      <c r="AC42" s="605"/>
      <c r="AD42" s="605">
        <v>0</v>
      </c>
      <c r="AE42" s="605"/>
      <c r="AF42" s="605"/>
      <c r="AG42" s="605"/>
      <c r="AH42" s="605"/>
      <c r="AI42" s="605"/>
      <c r="AJ42" s="605"/>
      <c r="AK42" s="605"/>
      <c r="AL42" s="605"/>
      <c r="AM42" s="605"/>
      <c r="AN42" s="1185">
        <v>0</v>
      </c>
      <c r="AO42" s="605"/>
      <c r="AP42" s="605"/>
      <c r="AQ42" s="605"/>
      <c r="AR42" s="605"/>
      <c r="AS42" s="605"/>
      <c r="AT42" s="605"/>
      <c r="AU42" s="605"/>
      <c r="AV42" s="605"/>
      <c r="AW42" s="605"/>
      <c r="AX42" s="1196"/>
      <c r="AY42" s="1196"/>
      <c r="AZ42" s="1196"/>
      <c r="BA42" s="1204"/>
    </row>
    <row r="43" spans="1:53" ht="22.5">
      <c r="A43" s="940">
        <v>1</v>
      </c>
      <c r="B43" s="1050" t="s">
        <v>1338</v>
      </c>
      <c r="C43" s="1050"/>
      <c r="D43" s="1050"/>
      <c r="E43" s="1050"/>
      <c r="F43" s="1050"/>
      <c r="G43" s="1050"/>
      <c r="H43" s="1050"/>
      <c r="I43" s="1050"/>
      <c r="J43" s="1050"/>
      <c r="K43" s="1050"/>
      <c r="L43" s="1188" t="s">
        <v>573</v>
      </c>
      <c r="M43" s="1197" t="s">
        <v>574</v>
      </c>
      <c r="N43" s="1190" t="s">
        <v>369</v>
      </c>
      <c r="O43" s="1202">
        <v>0</v>
      </c>
      <c r="P43" s="1202">
        <v>0</v>
      </c>
      <c r="Q43" s="1202">
        <v>0</v>
      </c>
      <c r="R43" s="1193">
        <v>0</v>
      </c>
      <c r="S43" s="1202">
        <v>0</v>
      </c>
      <c r="T43" s="1202">
        <v>0</v>
      </c>
      <c r="U43" s="439"/>
      <c r="V43" s="439"/>
      <c r="W43" s="439"/>
      <c r="X43" s="439"/>
      <c r="Y43" s="439"/>
      <c r="Z43" s="439"/>
      <c r="AA43" s="439"/>
      <c r="AB43" s="439"/>
      <c r="AC43" s="439"/>
      <c r="AD43" s="1202">
        <v>0</v>
      </c>
      <c r="AE43" s="439"/>
      <c r="AF43" s="439"/>
      <c r="AG43" s="439"/>
      <c r="AH43" s="439"/>
      <c r="AI43" s="439"/>
      <c r="AJ43" s="439"/>
      <c r="AK43" s="439"/>
      <c r="AL43" s="439"/>
      <c r="AM43" s="439"/>
      <c r="AN43" s="1193">
        <v>0</v>
      </c>
      <c r="AO43" s="439"/>
      <c r="AP43" s="439"/>
      <c r="AQ43" s="439"/>
      <c r="AR43" s="439"/>
      <c r="AS43" s="439"/>
      <c r="AT43" s="439"/>
      <c r="AU43" s="439"/>
      <c r="AV43" s="439"/>
      <c r="AW43" s="439"/>
      <c r="AX43" s="909"/>
      <c r="AY43" s="909"/>
      <c r="AZ43" s="909"/>
      <c r="BA43" s="1050"/>
    </row>
    <row r="44" spans="1:53" ht="11.25">
      <c r="A44" s="940">
        <v>1</v>
      </c>
      <c r="B44" s="1050" t="s">
        <v>1388</v>
      </c>
      <c r="C44" s="1050"/>
      <c r="D44" s="1050"/>
      <c r="E44" s="1050"/>
      <c r="F44" s="1050"/>
      <c r="G44" s="1050"/>
      <c r="H44" s="1050"/>
      <c r="I44" s="1050"/>
      <c r="J44" s="1050"/>
      <c r="K44" s="1050"/>
      <c r="L44" s="1188" t="s">
        <v>575</v>
      </c>
      <c r="M44" s="1199" t="s">
        <v>576</v>
      </c>
      <c r="N44" s="1190" t="s">
        <v>369</v>
      </c>
      <c r="O44" s="1202">
        <v>0</v>
      </c>
      <c r="P44" s="1202">
        <v>0</v>
      </c>
      <c r="Q44" s="1202">
        <v>0</v>
      </c>
      <c r="R44" s="1193">
        <v>0</v>
      </c>
      <c r="S44" s="1202">
        <v>0</v>
      </c>
      <c r="T44" s="1202">
        <v>0</v>
      </c>
      <c r="U44" s="439"/>
      <c r="V44" s="439"/>
      <c r="W44" s="439"/>
      <c r="X44" s="439"/>
      <c r="Y44" s="439"/>
      <c r="Z44" s="439"/>
      <c r="AA44" s="439"/>
      <c r="AB44" s="439"/>
      <c r="AC44" s="439"/>
      <c r="AD44" s="1202">
        <v>0</v>
      </c>
      <c r="AE44" s="439"/>
      <c r="AF44" s="439"/>
      <c r="AG44" s="439"/>
      <c r="AH44" s="439"/>
      <c r="AI44" s="439"/>
      <c r="AJ44" s="439"/>
      <c r="AK44" s="439"/>
      <c r="AL44" s="439"/>
      <c r="AM44" s="439"/>
      <c r="AN44" s="1193">
        <v>0</v>
      </c>
      <c r="AO44" s="439"/>
      <c r="AP44" s="439"/>
      <c r="AQ44" s="439"/>
      <c r="AR44" s="439"/>
      <c r="AS44" s="439"/>
      <c r="AT44" s="439"/>
      <c r="AU44" s="439"/>
      <c r="AV44" s="439"/>
      <c r="AW44" s="439"/>
      <c r="AX44" s="909"/>
      <c r="AY44" s="909"/>
      <c r="AZ44" s="909"/>
      <c r="BA44" s="1050"/>
    </row>
    <row r="45" spans="1:53" ht="11.25">
      <c r="A45" s="940">
        <v>1</v>
      </c>
      <c r="B45" s="1050" t="s">
        <v>1387</v>
      </c>
      <c r="C45" s="1050"/>
      <c r="D45" s="1050"/>
      <c r="E45" s="1050"/>
      <c r="F45" s="1050"/>
      <c r="G45" s="1050"/>
      <c r="H45" s="1050"/>
      <c r="I45" s="1050"/>
      <c r="J45" s="1050"/>
      <c r="K45" s="1050"/>
      <c r="L45" s="1188" t="s">
        <v>577</v>
      </c>
      <c r="M45" s="1199" t="s">
        <v>578</v>
      </c>
      <c r="N45" s="1190" t="s">
        <v>369</v>
      </c>
      <c r="O45" s="1202">
        <v>0</v>
      </c>
      <c r="P45" s="1202">
        <v>0</v>
      </c>
      <c r="Q45" s="1202">
        <v>0</v>
      </c>
      <c r="R45" s="1193">
        <v>0</v>
      </c>
      <c r="S45" s="1202">
        <v>0</v>
      </c>
      <c r="T45" s="1202">
        <v>0</v>
      </c>
      <c r="U45" s="439"/>
      <c r="V45" s="439"/>
      <c r="W45" s="439"/>
      <c r="X45" s="439"/>
      <c r="Y45" s="439"/>
      <c r="Z45" s="439"/>
      <c r="AA45" s="439"/>
      <c r="AB45" s="439"/>
      <c r="AC45" s="439"/>
      <c r="AD45" s="1202">
        <v>0</v>
      </c>
      <c r="AE45" s="439"/>
      <c r="AF45" s="439"/>
      <c r="AG45" s="439"/>
      <c r="AH45" s="439"/>
      <c r="AI45" s="439"/>
      <c r="AJ45" s="439"/>
      <c r="AK45" s="439"/>
      <c r="AL45" s="439"/>
      <c r="AM45" s="439"/>
      <c r="AN45" s="1193">
        <v>0</v>
      </c>
      <c r="AO45" s="439"/>
      <c r="AP45" s="439"/>
      <c r="AQ45" s="439"/>
      <c r="AR45" s="439"/>
      <c r="AS45" s="439"/>
      <c r="AT45" s="439"/>
      <c r="AU45" s="439"/>
      <c r="AV45" s="439"/>
      <c r="AW45" s="439"/>
      <c r="AX45" s="909"/>
      <c r="AY45" s="909"/>
      <c r="AZ45" s="909"/>
      <c r="BA45" s="1050"/>
    </row>
    <row r="46" spans="1:53" ht="11.25">
      <c r="A46" s="940">
        <v>1</v>
      </c>
      <c r="B46" s="1050" t="s">
        <v>1389</v>
      </c>
      <c r="C46" s="1050"/>
      <c r="D46" s="1050"/>
      <c r="E46" s="1050"/>
      <c r="F46" s="1050"/>
      <c r="G46" s="1050"/>
      <c r="H46" s="1050"/>
      <c r="I46" s="1050"/>
      <c r="J46" s="1050"/>
      <c r="K46" s="1050"/>
      <c r="L46" s="1188" t="s">
        <v>579</v>
      </c>
      <c r="M46" s="1199" t="s">
        <v>580</v>
      </c>
      <c r="N46" s="1190" t="s">
        <v>369</v>
      </c>
      <c r="O46" s="1202">
        <v>0</v>
      </c>
      <c r="P46" s="1202">
        <v>0</v>
      </c>
      <c r="Q46" s="1202">
        <v>0</v>
      </c>
      <c r="R46" s="1193">
        <v>0</v>
      </c>
      <c r="S46" s="1202">
        <v>0</v>
      </c>
      <c r="T46" s="1202">
        <v>0</v>
      </c>
      <c r="U46" s="439"/>
      <c r="V46" s="439"/>
      <c r="W46" s="439"/>
      <c r="X46" s="439"/>
      <c r="Y46" s="439"/>
      <c r="Z46" s="439"/>
      <c r="AA46" s="439"/>
      <c r="AB46" s="439"/>
      <c r="AC46" s="439"/>
      <c r="AD46" s="1202">
        <v>0</v>
      </c>
      <c r="AE46" s="439"/>
      <c r="AF46" s="439"/>
      <c r="AG46" s="439"/>
      <c r="AH46" s="439"/>
      <c r="AI46" s="439"/>
      <c r="AJ46" s="439"/>
      <c r="AK46" s="439"/>
      <c r="AL46" s="439"/>
      <c r="AM46" s="439"/>
      <c r="AN46" s="1193">
        <v>0</v>
      </c>
      <c r="AO46" s="439"/>
      <c r="AP46" s="439"/>
      <c r="AQ46" s="439"/>
      <c r="AR46" s="439"/>
      <c r="AS46" s="439"/>
      <c r="AT46" s="439"/>
      <c r="AU46" s="439"/>
      <c r="AV46" s="439"/>
      <c r="AW46" s="439"/>
      <c r="AX46" s="909"/>
      <c r="AY46" s="909"/>
      <c r="AZ46" s="909"/>
      <c r="BA46" s="1050"/>
    </row>
    <row r="47" spans="1:53" ht="11.25">
      <c r="A47" s="940">
        <v>1</v>
      </c>
      <c r="B47" s="1050" t="s">
        <v>1390</v>
      </c>
      <c r="C47" s="1050"/>
      <c r="D47" s="1050"/>
      <c r="E47" s="1050"/>
      <c r="F47" s="1050"/>
      <c r="G47" s="1050"/>
      <c r="H47" s="1050"/>
      <c r="I47" s="1050"/>
      <c r="J47" s="1050"/>
      <c r="K47" s="1050"/>
      <c r="L47" s="1188" t="s">
        <v>581</v>
      </c>
      <c r="M47" s="1199" t="s">
        <v>582</v>
      </c>
      <c r="N47" s="1190" t="s">
        <v>369</v>
      </c>
      <c r="O47" s="1202">
        <v>0</v>
      </c>
      <c r="P47" s="1202">
        <v>0</v>
      </c>
      <c r="Q47" s="1202">
        <v>0</v>
      </c>
      <c r="R47" s="1193">
        <v>0</v>
      </c>
      <c r="S47" s="1202">
        <v>0</v>
      </c>
      <c r="T47" s="1202">
        <v>0</v>
      </c>
      <c r="U47" s="439"/>
      <c r="V47" s="439"/>
      <c r="W47" s="439"/>
      <c r="X47" s="439"/>
      <c r="Y47" s="439"/>
      <c r="Z47" s="439"/>
      <c r="AA47" s="439"/>
      <c r="AB47" s="439"/>
      <c r="AC47" s="439"/>
      <c r="AD47" s="1202">
        <v>0</v>
      </c>
      <c r="AE47" s="439"/>
      <c r="AF47" s="439"/>
      <c r="AG47" s="439"/>
      <c r="AH47" s="439"/>
      <c r="AI47" s="439"/>
      <c r="AJ47" s="439"/>
      <c r="AK47" s="439"/>
      <c r="AL47" s="439"/>
      <c r="AM47" s="439"/>
      <c r="AN47" s="1193">
        <v>0</v>
      </c>
      <c r="AO47" s="439"/>
      <c r="AP47" s="439"/>
      <c r="AQ47" s="439"/>
      <c r="AR47" s="439"/>
      <c r="AS47" s="439"/>
      <c r="AT47" s="439"/>
      <c r="AU47" s="439"/>
      <c r="AV47" s="439"/>
      <c r="AW47" s="439"/>
      <c r="AX47" s="909"/>
      <c r="AY47" s="909"/>
      <c r="AZ47" s="909"/>
      <c r="BA47" s="1050"/>
    </row>
    <row r="48" spans="1:53" ht="11.25">
      <c r="A48" s="940">
        <v>1</v>
      </c>
      <c r="B48" s="1050" t="s">
        <v>1391</v>
      </c>
      <c r="C48" s="1050"/>
      <c r="D48" s="1050"/>
      <c r="E48" s="1050"/>
      <c r="F48" s="1050"/>
      <c r="G48" s="1050"/>
      <c r="H48" s="1050"/>
      <c r="I48" s="1050"/>
      <c r="J48" s="1050"/>
      <c r="K48" s="1050"/>
      <c r="L48" s="1188" t="s">
        <v>583</v>
      </c>
      <c r="M48" s="1199" t="s">
        <v>584</v>
      </c>
      <c r="N48" s="1190" t="s">
        <v>369</v>
      </c>
      <c r="O48" s="1202">
        <v>0</v>
      </c>
      <c r="P48" s="1202">
        <v>0</v>
      </c>
      <c r="Q48" s="1202">
        <v>0</v>
      </c>
      <c r="R48" s="1193">
        <v>0</v>
      </c>
      <c r="S48" s="1202">
        <v>0</v>
      </c>
      <c r="T48" s="1202">
        <v>0</v>
      </c>
      <c r="U48" s="439"/>
      <c r="V48" s="439"/>
      <c r="W48" s="439"/>
      <c r="X48" s="439"/>
      <c r="Y48" s="439"/>
      <c r="Z48" s="439"/>
      <c r="AA48" s="439"/>
      <c r="AB48" s="439"/>
      <c r="AC48" s="439"/>
      <c r="AD48" s="1202">
        <v>0</v>
      </c>
      <c r="AE48" s="439"/>
      <c r="AF48" s="439"/>
      <c r="AG48" s="439"/>
      <c r="AH48" s="439"/>
      <c r="AI48" s="439"/>
      <c r="AJ48" s="439"/>
      <c r="AK48" s="439"/>
      <c r="AL48" s="439"/>
      <c r="AM48" s="439"/>
      <c r="AN48" s="1193">
        <v>0</v>
      </c>
      <c r="AO48" s="439"/>
      <c r="AP48" s="439"/>
      <c r="AQ48" s="439"/>
      <c r="AR48" s="439"/>
      <c r="AS48" s="439"/>
      <c r="AT48" s="439"/>
      <c r="AU48" s="439"/>
      <c r="AV48" s="439"/>
      <c r="AW48" s="439"/>
      <c r="AX48" s="909"/>
      <c r="AY48" s="909"/>
      <c r="AZ48" s="909"/>
      <c r="BA48" s="1050"/>
    </row>
    <row r="49" spans="1:53" ht="11.25">
      <c r="A49" s="940">
        <v>1</v>
      </c>
      <c r="B49" s="1050" t="s">
        <v>1392</v>
      </c>
      <c r="C49" s="1050"/>
      <c r="D49" s="1050"/>
      <c r="E49" s="1050"/>
      <c r="F49" s="1050"/>
      <c r="G49" s="1050"/>
      <c r="H49" s="1050"/>
      <c r="I49" s="1050"/>
      <c r="J49" s="1050"/>
      <c r="K49" s="1050"/>
      <c r="L49" s="1188" t="s">
        <v>585</v>
      </c>
      <c r="M49" s="1199" t="s">
        <v>586</v>
      </c>
      <c r="N49" s="1190" t="s">
        <v>369</v>
      </c>
      <c r="O49" s="1202">
        <v>0</v>
      </c>
      <c r="P49" s="1202">
        <v>0</v>
      </c>
      <c r="Q49" s="1202">
        <v>0</v>
      </c>
      <c r="R49" s="1193">
        <v>0</v>
      </c>
      <c r="S49" s="1202">
        <v>0</v>
      </c>
      <c r="T49" s="1202">
        <v>0</v>
      </c>
      <c r="U49" s="439"/>
      <c r="V49" s="439"/>
      <c r="W49" s="439"/>
      <c r="X49" s="439"/>
      <c r="Y49" s="439"/>
      <c r="Z49" s="439"/>
      <c r="AA49" s="439"/>
      <c r="AB49" s="439"/>
      <c r="AC49" s="439"/>
      <c r="AD49" s="1202">
        <v>0</v>
      </c>
      <c r="AE49" s="439"/>
      <c r="AF49" s="439"/>
      <c r="AG49" s="439"/>
      <c r="AH49" s="439"/>
      <c r="AI49" s="439"/>
      <c r="AJ49" s="439"/>
      <c r="AK49" s="439"/>
      <c r="AL49" s="439"/>
      <c r="AM49" s="439"/>
      <c r="AN49" s="1193">
        <v>0</v>
      </c>
      <c r="AO49" s="439"/>
      <c r="AP49" s="439"/>
      <c r="AQ49" s="439"/>
      <c r="AR49" s="439"/>
      <c r="AS49" s="439"/>
      <c r="AT49" s="439"/>
      <c r="AU49" s="439"/>
      <c r="AV49" s="439"/>
      <c r="AW49" s="439"/>
      <c r="AX49" s="909"/>
      <c r="AY49" s="909"/>
      <c r="AZ49" s="909"/>
      <c r="BA49" s="1050"/>
    </row>
    <row r="50" spans="1:53" ht="11.25">
      <c r="A50" s="940">
        <v>1</v>
      </c>
      <c r="B50" s="1050" t="s">
        <v>1500</v>
      </c>
      <c r="C50" s="1050"/>
      <c r="D50" s="1050"/>
      <c r="E50" s="1050"/>
      <c r="F50" s="1050"/>
      <c r="G50" s="1050"/>
      <c r="H50" s="1050"/>
      <c r="I50" s="1050"/>
      <c r="J50" s="1050"/>
      <c r="K50" s="1050"/>
      <c r="L50" s="1188" t="s">
        <v>1506</v>
      </c>
      <c r="M50" s="1199" t="s">
        <v>1502</v>
      </c>
      <c r="N50" s="1190" t="s">
        <v>369</v>
      </c>
      <c r="O50" s="1202">
        <v>0</v>
      </c>
      <c r="P50" s="1202">
        <v>0</v>
      </c>
      <c r="Q50" s="1202">
        <v>0</v>
      </c>
      <c r="R50" s="1193">
        <v>0</v>
      </c>
      <c r="S50" s="1202">
        <v>0</v>
      </c>
      <c r="T50" s="1202">
        <v>0</v>
      </c>
      <c r="U50" s="439"/>
      <c r="V50" s="439"/>
      <c r="W50" s="439"/>
      <c r="X50" s="439"/>
      <c r="Y50" s="439"/>
      <c r="Z50" s="439"/>
      <c r="AA50" s="439"/>
      <c r="AB50" s="439"/>
      <c r="AC50" s="439"/>
      <c r="AD50" s="1202">
        <v>0</v>
      </c>
      <c r="AE50" s="439"/>
      <c r="AF50" s="439"/>
      <c r="AG50" s="439"/>
      <c r="AH50" s="439"/>
      <c r="AI50" s="439"/>
      <c r="AJ50" s="439"/>
      <c r="AK50" s="439"/>
      <c r="AL50" s="439"/>
      <c r="AM50" s="439"/>
      <c r="AN50" s="1193">
        <v>0</v>
      </c>
      <c r="AO50" s="439"/>
      <c r="AP50" s="439"/>
      <c r="AQ50" s="439"/>
      <c r="AR50" s="439"/>
      <c r="AS50" s="439"/>
      <c r="AT50" s="439"/>
      <c r="AU50" s="439"/>
      <c r="AV50" s="439"/>
      <c r="AW50" s="439"/>
      <c r="AX50" s="909"/>
      <c r="AY50" s="909"/>
      <c r="AZ50" s="909"/>
      <c r="BA50" s="1050"/>
    </row>
    <row r="51" spans="1:53" ht="22.5">
      <c r="A51" s="940">
        <v>1</v>
      </c>
      <c r="B51" s="1050"/>
      <c r="C51" s="1050"/>
      <c r="D51" s="1050"/>
      <c r="E51" s="1050"/>
      <c r="F51" s="1050"/>
      <c r="G51" s="1050"/>
      <c r="H51" s="1050"/>
      <c r="I51" s="1050"/>
      <c r="J51" s="1050"/>
      <c r="K51" s="1050"/>
      <c r="L51" s="1188" t="s">
        <v>587</v>
      </c>
      <c r="M51" s="1197" t="s">
        <v>588</v>
      </c>
      <c r="N51" s="1190" t="s">
        <v>369</v>
      </c>
      <c r="O51" s="439">
        <v>0</v>
      </c>
      <c r="P51" s="439">
        <v>0</v>
      </c>
      <c r="Q51" s="439">
        <v>0</v>
      </c>
      <c r="R51" s="1193">
        <v>0</v>
      </c>
      <c r="S51" s="439">
        <v>0</v>
      </c>
      <c r="T51" s="439">
        <v>0</v>
      </c>
      <c r="U51" s="439"/>
      <c r="V51" s="439"/>
      <c r="W51" s="439"/>
      <c r="X51" s="439"/>
      <c r="Y51" s="439"/>
      <c r="Z51" s="439"/>
      <c r="AA51" s="439"/>
      <c r="AB51" s="439"/>
      <c r="AC51" s="439"/>
      <c r="AD51" s="439">
        <v>0</v>
      </c>
      <c r="AE51" s="439"/>
      <c r="AF51" s="439"/>
      <c r="AG51" s="439"/>
      <c r="AH51" s="439"/>
      <c r="AI51" s="439"/>
      <c r="AJ51" s="439"/>
      <c r="AK51" s="439"/>
      <c r="AL51" s="439"/>
      <c r="AM51" s="439"/>
      <c r="AN51" s="1193">
        <v>0</v>
      </c>
      <c r="AO51" s="439"/>
      <c r="AP51" s="439"/>
      <c r="AQ51" s="439"/>
      <c r="AR51" s="439"/>
      <c r="AS51" s="439"/>
      <c r="AT51" s="439"/>
      <c r="AU51" s="439"/>
      <c r="AV51" s="439"/>
      <c r="AW51" s="439"/>
      <c r="AX51" s="909"/>
      <c r="AY51" s="909"/>
      <c r="AZ51" s="909"/>
      <c r="BA51" s="1050"/>
    </row>
    <row r="52" spans="1:53" ht="11.25">
      <c r="A52" s="940">
        <v>1</v>
      </c>
      <c r="B52" s="1050" t="s">
        <v>1328</v>
      </c>
      <c r="C52" s="1050"/>
      <c r="D52" s="1050"/>
      <c r="E52" s="1050"/>
      <c r="F52" s="1050"/>
      <c r="G52" s="1050"/>
      <c r="H52" s="1050"/>
      <c r="I52" s="1050"/>
      <c r="J52" s="1050"/>
      <c r="K52" s="1050"/>
      <c r="L52" s="1188" t="s">
        <v>589</v>
      </c>
      <c r="M52" s="1199" t="s">
        <v>590</v>
      </c>
      <c r="N52" s="1190" t="s">
        <v>369</v>
      </c>
      <c r="O52" s="1202">
        <v>0</v>
      </c>
      <c r="P52" s="1202">
        <v>0</v>
      </c>
      <c r="Q52" s="1202">
        <v>0</v>
      </c>
      <c r="R52" s="1193">
        <v>0</v>
      </c>
      <c r="S52" s="1202">
        <v>0</v>
      </c>
      <c r="T52" s="1202">
        <v>0</v>
      </c>
      <c r="U52" s="439"/>
      <c r="V52" s="439"/>
      <c r="W52" s="439"/>
      <c r="X52" s="439"/>
      <c r="Y52" s="439"/>
      <c r="Z52" s="439"/>
      <c r="AA52" s="439"/>
      <c r="AB52" s="439"/>
      <c r="AC52" s="439"/>
      <c r="AD52" s="1202">
        <v>0</v>
      </c>
      <c r="AE52" s="439"/>
      <c r="AF52" s="439"/>
      <c r="AG52" s="439"/>
      <c r="AH52" s="439"/>
      <c r="AI52" s="439"/>
      <c r="AJ52" s="439"/>
      <c r="AK52" s="439"/>
      <c r="AL52" s="439"/>
      <c r="AM52" s="439"/>
      <c r="AN52" s="1193">
        <v>0</v>
      </c>
      <c r="AO52" s="439"/>
      <c r="AP52" s="439"/>
      <c r="AQ52" s="439"/>
      <c r="AR52" s="439"/>
      <c r="AS52" s="439"/>
      <c r="AT52" s="439"/>
      <c r="AU52" s="439"/>
      <c r="AV52" s="439"/>
      <c r="AW52" s="439"/>
      <c r="AX52" s="909"/>
      <c r="AY52" s="909"/>
      <c r="AZ52" s="909"/>
      <c r="BA52" s="1050"/>
    </row>
    <row r="53" spans="1:53" ht="22.5">
      <c r="A53" s="940">
        <v>1</v>
      </c>
      <c r="B53" s="1050" t="s">
        <v>1331</v>
      </c>
      <c r="C53" s="1050"/>
      <c r="D53" s="1050"/>
      <c r="E53" s="1050"/>
      <c r="F53" s="1050"/>
      <c r="G53" s="1050"/>
      <c r="H53" s="1050"/>
      <c r="I53" s="1050"/>
      <c r="J53" s="1050"/>
      <c r="K53" s="1050"/>
      <c r="L53" s="1188" t="s">
        <v>591</v>
      </c>
      <c r="M53" s="1199" t="s">
        <v>592</v>
      </c>
      <c r="N53" s="1190" t="s">
        <v>369</v>
      </c>
      <c r="O53" s="1202">
        <v>0</v>
      </c>
      <c r="P53" s="1202">
        <v>0</v>
      </c>
      <c r="Q53" s="1202">
        <v>0</v>
      </c>
      <c r="R53" s="1193">
        <v>0</v>
      </c>
      <c r="S53" s="1202">
        <v>0</v>
      </c>
      <c r="T53" s="1202">
        <v>0</v>
      </c>
      <c r="U53" s="439"/>
      <c r="V53" s="439"/>
      <c r="W53" s="439"/>
      <c r="X53" s="439"/>
      <c r="Y53" s="439"/>
      <c r="Z53" s="439"/>
      <c r="AA53" s="439"/>
      <c r="AB53" s="439"/>
      <c r="AC53" s="439"/>
      <c r="AD53" s="1202">
        <v>0</v>
      </c>
      <c r="AE53" s="439"/>
      <c r="AF53" s="439"/>
      <c r="AG53" s="439"/>
      <c r="AH53" s="439"/>
      <c r="AI53" s="439"/>
      <c r="AJ53" s="439"/>
      <c r="AK53" s="439"/>
      <c r="AL53" s="439"/>
      <c r="AM53" s="439"/>
      <c r="AN53" s="1193">
        <v>0</v>
      </c>
      <c r="AO53" s="439"/>
      <c r="AP53" s="439"/>
      <c r="AQ53" s="439"/>
      <c r="AR53" s="439"/>
      <c r="AS53" s="439"/>
      <c r="AT53" s="439"/>
      <c r="AU53" s="439"/>
      <c r="AV53" s="439"/>
      <c r="AW53" s="439"/>
      <c r="AX53" s="909"/>
      <c r="AY53" s="909"/>
      <c r="AZ53" s="909"/>
      <c r="BA53" s="1050"/>
    </row>
    <row r="54" spans="1:53" ht="33.75">
      <c r="A54" s="940">
        <v>1</v>
      </c>
      <c r="B54" s="1208" t="s">
        <v>1341</v>
      </c>
      <c r="C54" s="1050"/>
      <c r="D54" s="1050"/>
      <c r="E54" s="1050"/>
      <c r="F54" s="1050"/>
      <c r="G54" s="1050"/>
      <c r="H54" s="1050"/>
      <c r="I54" s="1050"/>
      <c r="J54" s="1050"/>
      <c r="K54" s="1050"/>
      <c r="L54" s="1188" t="s">
        <v>593</v>
      </c>
      <c r="M54" s="1197" t="s">
        <v>594</v>
      </c>
      <c r="N54" s="1190" t="s">
        <v>369</v>
      </c>
      <c r="O54" s="1202">
        <v>0</v>
      </c>
      <c r="P54" s="1202">
        <v>0</v>
      </c>
      <c r="Q54" s="1202">
        <v>0</v>
      </c>
      <c r="R54" s="1193">
        <v>0</v>
      </c>
      <c r="S54" s="1202">
        <v>0</v>
      </c>
      <c r="T54" s="1202">
        <v>0</v>
      </c>
      <c r="U54" s="439"/>
      <c r="V54" s="439"/>
      <c r="W54" s="439"/>
      <c r="X54" s="439"/>
      <c r="Y54" s="439"/>
      <c r="Z54" s="439"/>
      <c r="AA54" s="439"/>
      <c r="AB54" s="439"/>
      <c r="AC54" s="439"/>
      <c r="AD54" s="1202">
        <v>0</v>
      </c>
      <c r="AE54" s="439"/>
      <c r="AF54" s="439"/>
      <c r="AG54" s="439"/>
      <c r="AH54" s="439"/>
      <c r="AI54" s="439"/>
      <c r="AJ54" s="439"/>
      <c r="AK54" s="439"/>
      <c r="AL54" s="439"/>
      <c r="AM54" s="439"/>
      <c r="AN54" s="1193">
        <v>0</v>
      </c>
      <c r="AO54" s="439"/>
      <c r="AP54" s="439"/>
      <c r="AQ54" s="439"/>
      <c r="AR54" s="439"/>
      <c r="AS54" s="439"/>
      <c r="AT54" s="439"/>
      <c r="AU54" s="439"/>
      <c r="AV54" s="439"/>
      <c r="AW54" s="439"/>
      <c r="AX54" s="909"/>
      <c r="AY54" s="909"/>
      <c r="AZ54" s="909"/>
      <c r="BA54" s="1050"/>
    </row>
    <row r="55" spans="1:53" ht="15">
      <c r="A55" s="940">
        <v>1</v>
      </c>
      <c r="B55" s="1208" t="s">
        <v>1343</v>
      </c>
      <c r="C55" s="1050"/>
      <c r="D55" s="1050"/>
      <c r="E55" s="1050"/>
      <c r="F55" s="1050"/>
      <c r="G55" s="1050"/>
      <c r="H55" s="1050"/>
      <c r="I55" s="1050"/>
      <c r="J55" s="1050"/>
      <c r="K55" s="1050"/>
      <c r="L55" s="1188" t="s">
        <v>595</v>
      </c>
      <c r="M55" s="1197" t="s">
        <v>596</v>
      </c>
      <c r="N55" s="1190" t="s">
        <v>369</v>
      </c>
      <c r="O55" s="1202">
        <v>0</v>
      </c>
      <c r="P55" s="1202">
        <v>0</v>
      </c>
      <c r="Q55" s="1202">
        <v>0</v>
      </c>
      <c r="R55" s="1193">
        <v>0</v>
      </c>
      <c r="S55" s="1202">
        <v>0</v>
      </c>
      <c r="T55" s="1202">
        <v>0</v>
      </c>
      <c r="U55" s="439"/>
      <c r="V55" s="439"/>
      <c r="W55" s="439"/>
      <c r="X55" s="439"/>
      <c r="Y55" s="439"/>
      <c r="Z55" s="439"/>
      <c r="AA55" s="439"/>
      <c r="AB55" s="439"/>
      <c r="AC55" s="439"/>
      <c r="AD55" s="1202">
        <v>0</v>
      </c>
      <c r="AE55" s="439"/>
      <c r="AF55" s="439"/>
      <c r="AG55" s="439"/>
      <c r="AH55" s="439"/>
      <c r="AI55" s="439"/>
      <c r="AJ55" s="439"/>
      <c r="AK55" s="439"/>
      <c r="AL55" s="439"/>
      <c r="AM55" s="439"/>
      <c r="AN55" s="1193">
        <v>0</v>
      </c>
      <c r="AO55" s="439"/>
      <c r="AP55" s="439"/>
      <c r="AQ55" s="439"/>
      <c r="AR55" s="439"/>
      <c r="AS55" s="439"/>
      <c r="AT55" s="439"/>
      <c r="AU55" s="439"/>
      <c r="AV55" s="439"/>
      <c r="AW55" s="439"/>
      <c r="AX55" s="909"/>
      <c r="AY55" s="909"/>
      <c r="AZ55" s="909"/>
      <c r="BA55" s="1050"/>
    </row>
    <row r="56" spans="1:53" ht="15">
      <c r="A56" s="940">
        <v>1</v>
      </c>
      <c r="B56" s="1208" t="s">
        <v>1345</v>
      </c>
      <c r="C56" s="1050"/>
      <c r="D56" s="1050"/>
      <c r="E56" s="1050"/>
      <c r="F56" s="1050"/>
      <c r="G56" s="1050"/>
      <c r="H56" s="1050"/>
      <c r="I56" s="1050"/>
      <c r="J56" s="1050"/>
      <c r="K56" s="1050"/>
      <c r="L56" s="1188" t="s">
        <v>597</v>
      </c>
      <c r="M56" s="1197" t="s">
        <v>598</v>
      </c>
      <c r="N56" s="1190" t="s">
        <v>369</v>
      </c>
      <c r="O56" s="1202">
        <v>0</v>
      </c>
      <c r="P56" s="1202">
        <v>0</v>
      </c>
      <c r="Q56" s="1202">
        <v>0</v>
      </c>
      <c r="R56" s="1193">
        <v>0</v>
      </c>
      <c r="S56" s="1202">
        <v>0</v>
      </c>
      <c r="T56" s="1202">
        <v>0</v>
      </c>
      <c r="U56" s="439"/>
      <c r="V56" s="439"/>
      <c r="W56" s="439"/>
      <c r="X56" s="439"/>
      <c r="Y56" s="439"/>
      <c r="Z56" s="439"/>
      <c r="AA56" s="439"/>
      <c r="AB56" s="439"/>
      <c r="AC56" s="439"/>
      <c r="AD56" s="1202">
        <v>0</v>
      </c>
      <c r="AE56" s="439"/>
      <c r="AF56" s="439"/>
      <c r="AG56" s="439"/>
      <c r="AH56" s="439"/>
      <c r="AI56" s="439"/>
      <c r="AJ56" s="439"/>
      <c r="AK56" s="439"/>
      <c r="AL56" s="439"/>
      <c r="AM56" s="439"/>
      <c r="AN56" s="1193">
        <v>0</v>
      </c>
      <c r="AO56" s="439"/>
      <c r="AP56" s="439"/>
      <c r="AQ56" s="439"/>
      <c r="AR56" s="439"/>
      <c r="AS56" s="439"/>
      <c r="AT56" s="439"/>
      <c r="AU56" s="439"/>
      <c r="AV56" s="439"/>
      <c r="AW56" s="439"/>
      <c r="AX56" s="909"/>
      <c r="AY56" s="909"/>
      <c r="AZ56" s="909"/>
      <c r="BA56" s="1050"/>
    </row>
    <row r="57" spans="1:53" ht="15">
      <c r="A57" s="940">
        <v>1</v>
      </c>
      <c r="B57" s="1208" t="s">
        <v>1347</v>
      </c>
      <c r="C57" s="1050"/>
      <c r="D57" s="1050"/>
      <c r="E57" s="1050"/>
      <c r="F57" s="1050"/>
      <c r="G57" s="1050"/>
      <c r="H57" s="1050"/>
      <c r="I57" s="1050"/>
      <c r="J57" s="1050"/>
      <c r="K57" s="1050"/>
      <c r="L57" s="1188" t="s">
        <v>599</v>
      </c>
      <c r="M57" s="1197" t="s">
        <v>600</v>
      </c>
      <c r="N57" s="1190" t="s">
        <v>369</v>
      </c>
      <c r="O57" s="1202">
        <v>0</v>
      </c>
      <c r="P57" s="1202">
        <v>0</v>
      </c>
      <c r="Q57" s="1202">
        <v>0</v>
      </c>
      <c r="R57" s="1193">
        <v>0</v>
      </c>
      <c r="S57" s="1202">
        <v>0</v>
      </c>
      <c r="T57" s="1202">
        <v>0</v>
      </c>
      <c r="U57" s="439"/>
      <c r="V57" s="439"/>
      <c r="W57" s="439"/>
      <c r="X57" s="439"/>
      <c r="Y57" s="439"/>
      <c r="Z57" s="439"/>
      <c r="AA57" s="439"/>
      <c r="AB57" s="439"/>
      <c r="AC57" s="439"/>
      <c r="AD57" s="1202">
        <v>0</v>
      </c>
      <c r="AE57" s="439"/>
      <c r="AF57" s="439"/>
      <c r="AG57" s="439"/>
      <c r="AH57" s="439"/>
      <c r="AI57" s="439"/>
      <c r="AJ57" s="439"/>
      <c r="AK57" s="439"/>
      <c r="AL57" s="439"/>
      <c r="AM57" s="439"/>
      <c r="AN57" s="1193">
        <v>0</v>
      </c>
      <c r="AO57" s="439"/>
      <c r="AP57" s="439"/>
      <c r="AQ57" s="439"/>
      <c r="AR57" s="439"/>
      <c r="AS57" s="439"/>
      <c r="AT57" s="439"/>
      <c r="AU57" s="439"/>
      <c r="AV57" s="439"/>
      <c r="AW57" s="439"/>
      <c r="AX57" s="909"/>
      <c r="AY57" s="909"/>
      <c r="AZ57" s="909"/>
      <c r="BA57" s="1050"/>
    </row>
    <row r="58" spans="1:53" ht="15">
      <c r="A58" s="940">
        <v>1</v>
      </c>
      <c r="B58" s="1208" t="s">
        <v>1349</v>
      </c>
      <c r="C58" s="1050"/>
      <c r="D58" s="1050"/>
      <c r="E58" s="1050"/>
      <c r="F58" s="1050"/>
      <c r="G58" s="1050"/>
      <c r="H58" s="1050"/>
      <c r="I58" s="1050"/>
      <c r="J58" s="1050"/>
      <c r="K58" s="1050"/>
      <c r="L58" s="1188" t="s">
        <v>601</v>
      </c>
      <c r="M58" s="1197" t="s">
        <v>602</v>
      </c>
      <c r="N58" s="1190" t="s">
        <v>369</v>
      </c>
      <c r="O58" s="1202">
        <v>0</v>
      </c>
      <c r="P58" s="1202">
        <v>0</v>
      </c>
      <c r="Q58" s="1202">
        <v>0</v>
      </c>
      <c r="R58" s="1193">
        <v>0</v>
      </c>
      <c r="S58" s="1202">
        <v>0</v>
      </c>
      <c r="T58" s="1202">
        <v>0</v>
      </c>
      <c r="U58" s="439"/>
      <c r="V58" s="439"/>
      <c r="W58" s="439"/>
      <c r="X58" s="439"/>
      <c r="Y58" s="439"/>
      <c r="Z58" s="439"/>
      <c r="AA58" s="439"/>
      <c r="AB58" s="439"/>
      <c r="AC58" s="439"/>
      <c r="AD58" s="1202">
        <v>0</v>
      </c>
      <c r="AE58" s="439"/>
      <c r="AF58" s="439"/>
      <c r="AG58" s="439"/>
      <c r="AH58" s="439"/>
      <c r="AI58" s="439"/>
      <c r="AJ58" s="439"/>
      <c r="AK58" s="439"/>
      <c r="AL58" s="439"/>
      <c r="AM58" s="439"/>
      <c r="AN58" s="1193">
        <v>0</v>
      </c>
      <c r="AO58" s="439"/>
      <c r="AP58" s="439"/>
      <c r="AQ58" s="439"/>
      <c r="AR58" s="439"/>
      <c r="AS58" s="439"/>
      <c r="AT58" s="439"/>
      <c r="AU58" s="439"/>
      <c r="AV58" s="439"/>
      <c r="AW58" s="439"/>
      <c r="AX58" s="909"/>
      <c r="AY58" s="909"/>
      <c r="AZ58" s="909"/>
      <c r="BA58" s="1050"/>
    </row>
    <row r="59" spans="1:53" ht="15">
      <c r="A59" s="940">
        <v>1</v>
      </c>
      <c r="B59" s="1208" t="s">
        <v>1351</v>
      </c>
      <c r="C59" s="1050"/>
      <c r="D59" s="1050"/>
      <c r="E59" s="1050"/>
      <c r="F59" s="1050"/>
      <c r="G59" s="1050"/>
      <c r="H59" s="1050"/>
      <c r="I59" s="1050"/>
      <c r="J59" s="1050"/>
      <c r="K59" s="1050"/>
      <c r="L59" s="1188" t="s">
        <v>1409</v>
      </c>
      <c r="M59" s="1201" t="s">
        <v>603</v>
      </c>
      <c r="N59" s="1190" t="s">
        <v>369</v>
      </c>
      <c r="O59" s="1202">
        <v>0</v>
      </c>
      <c r="P59" s="1202">
        <v>0</v>
      </c>
      <c r="Q59" s="1202">
        <v>0</v>
      </c>
      <c r="R59" s="1193">
        <v>0</v>
      </c>
      <c r="S59" s="1202">
        <v>0</v>
      </c>
      <c r="T59" s="1202">
        <v>0</v>
      </c>
      <c r="U59" s="439"/>
      <c r="V59" s="439"/>
      <c r="W59" s="439"/>
      <c r="X59" s="439"/>
      <c r="Y59" s="439"/>
      <c r="Z59" s="439"/>
      <c r="AA59" s="439"/>
      <c r="AB59" s="439"/>
      <c r="AC59" s="439"/>
      <c r="AD59" s="1202">
        <v>0</v>
      </c>
      <c r="AE59" s="439"/>
      <c r="AF59" s="439"/>
      <c r="AG59" s="439"/>
      <c r="AH59" s="439"/>
      <c r="AI59" s="439"/>
      <c r="AJ59" s="439"/>
      <c r="AK59" s="439"/>
      <c r="AL59" s="439"/>
      <c r="AM59" s="439"/>
      <c r="AN59" s="1193">
        <v>0</v>
      </c>
      <c r="AO59" s="439"/>
      <c r="AP59" s="439"/>
      <c r="AQ59" s="439"/>
      <c r="AR59" s="439"/>
      <c r="AS59" s="439"/>
      <c r="AT59" s="439"/>
      <c r="AU59" s="439"/>
      <c r="AV59" s="439"/>
      <c r="AW59" s="439"/>
      <c r="AX59" s="909"/>
      <c r="AY59" s="909"/>
      <c r="AZ59" s="909"/>
      <c r="BA59" s="1050"/>
    </row>
    <row r="60" spans="1:53" ht="15">
      <c r="A60" s="940">
        <v>1</v>
      </c>
      <c r="B60" s="1208" t="s">
        <v>1353</v>
      </c>
      <c r="C60" s="1050"/>
      <c r="D60" s="1050"/>
      <c r="E60" s="1050"/>
      <c r="F60" s="1050"/>
      <c r="G60" s="1050"/>
      <c r="H60" s="1050"/>
      <c r="I60" s="1050"/>
      <c r="J60" s="1050"/>
      <c r="K60" s="1050"/>
      <c r="L60" s="1188" t="s">
        <v>1410</v>
      </c>
      <c r="M60" s="1201" t="s">
        <v>604</v>
      </c>
      <c r="N60" s="1190" t="s">
        <v>369</v>
      </c>
      <c r="O60" s="1202">
        <v>0</v>
      </c>
      <c r="P60" s="1202">
        <v>0</v>
      </c>
      <c r="Q60" s="1202">
        <v>0</v>
      </c>
      <c r="R60" s="1193">
        <v>0</v>
      </c>
      <c r="S60" s="1202">
        <v>0</v>
      </c>
      <c r="T60" s="1202">
        <v>0</v>
      </c>
      <c r="U60" s="439"/>
      <c r="V60" s="439"/>
      <c r="W60" s="439"/>
      <c r="X60" s="439"/>
      <c r="Y60" s="439"/>
      <c r="Z60" s="439"/>
      <c r="AA60" s="439"/>
      <c r="AB60" s="439"/>
      <c r="AC60" s="439"/>
      <c r="AD60" s="1202">
        <v>0</v>
      </c>
      <c r="AE60" s="439"/>
      <c r="AF60" s="439"/>
      <c r="AG60" s="439"/>
      <c r="AH60" s="439"/>
      <c r="AI60" s="439"/>
      <c r="AJ60" s="439"/>
      <c r="AK60" s="439"/>
      <c r="AL60" s="439"/>
      <c r="AM60" s="439"/>
      <c r="AN60" s="1193">
        <v>0</v>
      </c>
      <c r="AO60" s="439"/>
      <c r="AP60" s="439"/>
      <c r="AQ60" s="439"/>
      <c r="AR60" s="439"/>
      <c r="AS60" s="439"/>
      <c r="AT60" s="439"/>
      <c r="AU60" s="439"/>
      <c r="AV60" s="439"/>
      <c r="AW60" s="439"/>
      <c r="AX60" s="909"/>
      <c r="AY60" s="909"/>
      <c r="AZ60" s="909"/>
      <c r="BA60" s="1050"/>
    </row>
    <row r="61" spans="1:53" ht="11.25">
      <c r="A61" s="940">
        <v>1</v>
      </c>
      <c r="B61" s="1050" t="s">
        <v>1503</v>
      </c>
      <c r="C61" s="1050"/>
      <c r="D61" s="1050"/>
      <c r="E61" s="1050"/>
      <c r="F61" s="1050"/>
      <c r="G61" s="1050"/>
      <c r="H61" s="1050"/>
      <c r="I61" s="1050"/>
      <c r="J61" s="1050"/>
      <c r="K61" s="1050"/>
      <c r="L61" s="1188" t="s">
        <v>1505</v>
      </c>
      <c r="M61" s="1199" t="s">
        <v>1504</v>
      </c>
      <c r="N61" s="1190" t="s">
        <v>369</v>
      </c>
      <c r="O61" s="1202">
        <v>0</v>
      </c>
      <c r="P61" s="1202">
        <v>0</v>
      </c>
      <c r="Q61" s="1202">
        <v>0</v>
      </c>
      <c r="R61" s="1193">
        <v>0</v>
      </c>
      <c r="S61" s="1202">
        <v>0</v>
      </c>
      <c r="T61" s="1202">
        <v>0</v>
      </c>
      <c r="U61" s="439"/>
      <c r="V61" s="439"/>
      <c r="W61" s="439"/>
      <c r="X61" s="439"/>
      <c r="Y61" s="439"/>
      <c r="Z61" s="439"/>
      <c r="AA61" s="439"/>
      <c r="AB61" s="439"/>
      <c r="AC61" s="439"/>
      <c r="AD61" s="1202">
        <v>0</v>
      </c>
      <c r="AE61" s="439"/>
      <c r="AF61" s="439"/>
      <c r="AG61" s="439"/>
      <c r="AH61" s="439"/>
      <c r="AI61" s="439"/>
      <c r="AJ61" s="439"/>
      <c r="AK61" s="439"/>
      <c r="AL61" s="439"/>
      <c r="AM61" s="439"/>
      <c r="AN61" s="1193">
        <v>0</v>
      </c>
      <c r="AO61" s="439"/>
      <c r="AP61" s="439"/>
      <c r="AQ61" s="439"/>
      <c r="AR61" s="439"/>
      <c r="AS61" s="439"/>
      <c r="AT61" s="439"/>
      <c r="AU61" s="439"/>
      <c r="AV61" s="439"/>
      <c r="AW61" s="439"/>
      <c r="AX61" s="909"/>
      <c r="AY61" s="909"/>
      <c r="AZ61" s="909"/>
      <c r="BA61" s="1050"/>
    </row>
    <row r="62" spans="1:53" ht="22.5">
      <c r="A62" s="940">
        <v>1</v>
      </c>
      <c r="B62" s="1050"/>
      <c r="C62" s="1050"/>
      <c r="D62" s="1050"/>
      <c r="E62" s="1050"/>
      <c r="F62" s="1050"/>
      <c r="G62" s="1050"/>
      <c r="H62" s="1050"/>
      <c r="I62" s="1050"/>
      <c r="J62" s="1050"/>
      <c r="K62" s="1050"/>
      <c r="L62" s="1188" t="s">
        <v>382</v>
      </c>
      <c r="M62" s="1189" t="s">
        <v>1422</v>
      </c>
      <c r="N62" s="1190" t="s">
        <v>369</v>
      </c>
      <c r="O62" s="1202">
        <v>0</v>
      </c>
      <c r="P62" s="1202">
        <v>0</v>
      </c>
      <c r="Q62" s="1202">
        <v>0</v>
      </c>
      <c r="R62" s="1193">
        <v>0</v>
      </c>
      <c r="S62" s="1202">
        <v>0</v>
      </c>
      <c r="T62" s="1202">
        <v>0</v>
      </c>
      <c r="U62" s="439"/>
      <c r="V62" s="439"/>
      <c r="W62" s="439"/>
      <c r="X62" s="439"/>
      <c r="Y62" s="439"/>
      <c r="Z62" s="439"/>
      <c r="AA62" s="439"/>
      <c r="AB62" s="439"/>
      <c r="AC62" s="439"/>
      <c r="AD62" s="1202">
        <v>0</v>
      </c>
      <c r="AE62" s="439"/>
      <c r="AF62" s="439"/>
      <c r="AG62" s="439"/>
      <c r="AH62" s="439"/>
      <c r="AI62" s="439"/>
      <c r="AJ62" s="439"/>
      <c r="AK62" s="439"/>
      <c r="AL62" s="439"/>
      <c r="AM62" s="439"/>
      <c r="AN62" s="1193">
        <v>0</v>
      </c>
      <c r="AO62" s="439"/>
      <c r="AP62" s="439"/>
      <c r="AQ62" s="439"/>
      <c r="AR62" s="439"/>
      <c r="AS62" s="439"/>
      <c r="AT62" s="439"/>
      <c r="AU62" s="439"/>
      <c r="AV62" s="439"/>
      <c r="AW62" s="439"/>
      <c r="AX62" s="909"/>
      <c r="AY62" s="909"/>
      <c r="AZ62" s="909"/>
      <c r="BA62" s="1050"/>
    </row>
    <row r="63" spans="1:53" ht="11.25">
      <c r="A63" s="940">
        <v>1</v>
      </c>
      <c r="B63" s="1050"/>
      <c r="C63" s="1050"/>
      <c r="D63" s="1050"/>
      <c r="E63" s="1050"/>
      <c r="F63" s="1050"/>
      <c r="G63" s="1050"/>
      <c r="H63" s="1050"/>
      <c r="I63" s="1050"/>
      <c r="J63" s="1050"/>
      <c r="K63" s="1050"/>
      <c r="L63" s="1188" t="s">
        <v>1236</v>
      </c>
      <c r="M63" s="1189" t="s">
        <v>1237</v>
      </c>
      <c r="N63" s="1190" t="s">
        <v>369</v>
      </c>
      <c r="O63" s="941"/>
      <c r="P63" s="941"/>
      <c r="Q63" s="941"/>
      <c r="R63" s="1193">
        <v>0</v>
      </c>
      <c r="S63" s="941"/>
      <c r="T63" s="941"/>
      <c r="U63" s="439"/>
      <c r="V63" s="439"/>
      <c r="W63" s="439"/>
      <c r="X63" s="439"/>
      <c r="Y63" s="439"/>
      <c r="Z63" s="439"/>
      <c r="AA63" s="439"/>
      <c r="AB63" s="439"/>
      <c r="AC63" s="439"/>
      <c r="AD63" s="941"/>
      <c r="AE63" s="439"/>
      <c r="AF63" s="439"/>
      <c r="AG63" s="439"/>
      <c r="AH63" s="439"/>
      <c r="AI63" s="439"/>
      <c r="AJ63" s="439"/>
      <c r="AK63" s="439"/>
      <c r="AL63" s="439"/>
      <c r="AM63" s="439"/>
      <c r="AN63" s="1193">
        <v>0</v>
      </c>
      <c r="AO63" s="439"/>
      <c r="AP63" s="439"/>
      <c r="AQ63" s="439"/>
      <c r="AR63" s="439"/>
      <c r="AS63" s="439"/>
      <c r="AT63" s="439"/>
      <c r="AU63" s="439"/>
      <c r="AV63" s="439"/>
      <c r="AW63" s="439"/>
      <c r="AX63" s="909"/>
      <c r="AY63" s="909"/>
      <c r="AZ63" s="909"/>
      <c r="BA63" s="1050"/>
    </row>
    <row r="64" spans="1:53" s="113" customFormat="1" ht="11.25">
      <c r="A64" s="940">
        <v>1</v>
      </c>
      <c r="B64" s="1204"/>
      <c r="C64" s="1204"/>
      <c r="D64" s="1204"/>
      <c r="E64" s="1204"/>
      <c r="F64" s="1204"/>
      <c r="G64" s="1204"/>
      <c r="H64" s="1204"/>
      <c r="I64" s="1204"/>
      <c r="J64" s="1204"/>
      <c r="K64" s="1204"/>
      <c r="L64" s="1205" t="s">
        <v>1425</v>
      </c>
      <c r="M64" s="1206" t="s">
        <v>1427</v>
      </c>
      <c r="N64" s="1207" t="s">
        <v>369</v>
      </c>
      <c r="O64" s="605">
        <v>0</v>
      </c>
      <c r="P64" s="605">
        <v>0</v>
      </c>
      <c r="Q64" s="605">
        <v>0</v>
      </c>
      <c r="R64" s="1185">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1185">
        <v>0</v>
      </c>
      <c r="AO64" s="605"/>
      <c r="AP64" s="605"/>
      <c r="AQ64" s="605"/>
      <c r="AR64" s="605"/>
      <c r="AS64" s="605"/>
      <c r="AT64" s="605"/>
      <c r="AU64" s="605"/>
      <c r="AV64" s="605"/>
      <c r="AW64" s="605"/>
      <c r="AX64" s="1196"/>
      <c r="AY64" s="1196"/>
      <c r="AZ64" s="1196"/>
      <c r="BA64" s="1204"/>
    </row>
    <row r="65" spans="1:53" s="613" customFormat="1" ht="11.25">
      <c r="A65" s="940">
        <v>1</v>
      </c>
      <c r="L65" s="614" t="s">
        <v>1426</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25">
      <c r="A66" s="940">
        <v>1</v>
      </c>
      <c r="B66" s="1204"/>
      <c r="C66" s="1204"/>
      <c r="D66" s="1204"/>
      <c r="E66" s="1204"/>
      <c r="F66" s="1204"/>
      <c r="G66" s="1204"/>
      <c r="H66" s="1204"/>
      <c r="I66" s="1204"/>
      <c r="J66" s="1204"/>
      <c r="K66" s="1204"/>
      <c r="L66" s="1182" t="s">
        <v>102</v>
      </c>
      <c r="M66" s="1183" t="s">
        <v>605</v>
      </c>
      <c r="N66" s="1184" t="s">
        <v>369</v>
      </c>
      <c r="O66" s="1185">
        <v>0</v>
      </c>
      <c r="P66" s="1185">
        <v>0</v>
      </c>
      <c r="Q66" s="1185">
        <v>0</v>
      </c>
      <c r="R66" s="1185">
        <v>0</v>
      </c>
      <c r="S66" s="1185">
        <v>0</v>
      </c>
      <c r="T66" s="1185">
        <v>55.22</v>
      </c>
      <c r="U66" s="1185">
        <v>0</v>
      </c>
      <c r="V66" s="1185">
        <v>0</v>
      </c>
      <c r="W66" s="1185">
        <v>0</v>
      </c>
      <c r="X66" s="1185">
        <v>0</v>
      </c>
      <c r="Y66" s="1185">
        <v>0</v>
      </c>
      <c r="Z66" s="1185">
        <v>0</v>
      </c>
      <c r="AA66" s="1185">
        <v>0</v>
      </c>
      <c r="AB66" s="1185">
        <v>0</v>
      </c>
      <c r="AC66" s="1185">
        <v>0</v>
      </c>
      <c r="AD66" s="1185">
        <v>3.68</v>
      </c>
      <c r="AE66" s="1185">
        <v>0</v>
      </c>
      <c r="AF66" s="1185">
        <v>0</v>
      </c>
      <c r="AG66" s="1185">
        <v>0</v>
      </c>
      <c r="AH66" s="1185">
        <v>0</v>
      </c>
      <c r="AI66" s="1185">
        <v>0</v>
      </c>
      <c r="AJ66" s="1185">
        <v>0</v>
      </c>
      <c r="AK66" s="1185">
        <v>0</v>
      </c>
      <c r="AL66" s="1185">
        <v>0</v>
      </c>
      <c r="AM66" s="1185">
        <v>0</v>
      </c>
      <c r="AN66" s="1185">
        <v>0</v>
      </c>
      <c r="AO66" s="1185">
        <v>-100</v>
      </c>
      <c r="AP66" s="1185">
        <v>0</v>
      </c>
      <c r="AQ66" s="1185">
        <v>0</v>
      </c>
      <c r="AR66" s="1185">
        <v>0</v>
      </c>
      <c r="AS66" s="1185">
        <v>0</v>
      </c>
      <c r="AT66" s="1185">
        <v>0</v>
      </c>
      <c r="AU66" s="1185">
        <v>0</v>
      </c>
      <c r="AV66" s="1185">
        <v>0</v>
      </c>
      <c r="AW66" s="1185">
        <v>0</v>
      </c>
      <c r="AX66" s="909"/>
      <c r="AY66" s="909"/>
      <c r="AZ66" s="909"/>
      <c r="BA66" s="1187"/>
    </row>
    <row r="67" spans="1:53" s="113" customFormat="1" ht="22.5">
      <c r="A67" s="940">
        <v>1</v>
      </c>
      <c r="B67" s="1204"/>
      <c r="C67" s="1204"/>
      <c r="D67" s="1204"/>
      <c r="E67" s="1204"/>
      <c r="F67" s="1204"/>
      <c r="G67" s="1204"/>
      <c r="H67" s="1204"/>
      <c r="I67" s="1204"/>
      <c r="J67" s="1204"/>
      <c r="K67" s="1204"/>
      <c r="L67" s="1205" t="s">
        <v>17</v>
      </c>
      <c r="M67" s="1206" t="s">
        <v>606</v>
      </c>
      <c r="N67" s="1207" t="s">
        <v>369</v>
      </c>
      <c r="O67" s="1185">
        <v>0</v>
      </c>
      <c r="P67" s="1185">
        <v>0</v>
      </c>
      <c r="Q67" s="1185">
        <v>0</v>
      </c>
      <c r="R67" s="1185">
        <v>0</v>
      </c>
      <c r="S67" s="1185">
        <v>0</v>
      </c>
      <c r="T67" s="1185">
        <v>0</v>
      </c>
      <c r="U67" s="1185">
        <v>0</v>
      </c>
      <c r="V67" s="1185">
        <v>0</v>
      </c>
      <c r="W67" s="1185">
        <v>0</v>
      </c>
      <c r="X67" s="1185">
        <v>0</v>
      </c>
      <c r="Y67" s="1185">
        <v>0</v>
      </c>
      <c r="Z67" s="1185">
        <v>0</v>
      </c>
      <c r="AA67" s="1185">
        <v>0</v>
      </c>
      <c r="AB67" s="1185">
        <v>0</v>
      </c>
      <c r="AC67" s="1185">
        <v>0</v>
      </c>
      <c r="AD67" s="1185">
        <v>0</v>
      </c>
      <c r="AE67" s="1185">
        <v>0</v>
      </c>
      <c r="AF67" s="1185">
        <v>0</v>
      </c>
      <c r="AG67" s="1185">
        <v>0</v>
      </c>
      <c r="AH67" s="1185">
        <v>0</v>
      </c>
      <c r="AI67" s="1185">
        <v>0</v>
      </c>
      <c r="AJ67" s="1185">
        <v>0</v>
      </c>
      <c r="AK67" s="1185">
        <v>0</v>
      </c>
      <c r="AL67" s="1185">
        <v>0</v>
      </c>
      <c r="AM67" s="1185">
        <v>0</v>
      </c>
      <c r="AN67" s="1185">
        <v>0</v>
      </c>
      <c r="AO67" s="1185">
        <v>0</v>
      </c>
      <c r="AP67" s="1185">
        <v>0</v>
      </c>
      <c r="AQ67" s="1185">
        <v>0</v>
      </c>
      <c r="AR67" s="1185">
        <v>0</v>
      </c>
      <c r="AS67" s="1185">
        <v>0</v>
      </c>
      <c r="AT67" s="1185">
        <v>0</v>
      </c>
      <c r="AU67" s="1185">
        <v>0</v>
      </c>
      <c r="AV67" s="1185">
        <v>0</v>
      </c>
      <c r="AW67" s="1185">
        <v>0</v>
      </c>
      <c r="AX67" s="1196"/>
      <c r="AY67" s="1196"/>
      <c r="AZ67" s="1196"/>
      <c r="BA67" s="1204"/>
    </row>
    <row r="68" spans="1:53" ht="11.25">
      <c r="A68" s="940">
        <v>1</v>
      </c>
      <c r="B68" s="1050" t="s">
        <v>426</v>
      </c>
      <c r="C68" s="1050"/>
      <c r="D68" s="1050"/>
      <c r="E68" s="1050"/>
      <c r="F68" s="1050"/>
      <c r="G68" s="1050"/>
      <c r="H68" s="1050"/>
      <c r="I68" s="1050"/>
      <c r="J68" s="1050"/>
      <c r="K68" s="1050"/>
      <c r="L68" s="1188" t="s">
        <v>144</v>
      </c>
      <c r="M68" s="1197" t="s">
        <v>607</v>
      </c>
      <c r="N68" s="1190" t="s">
        <v>369</v>
      </c>
      <c r="O68" s="439">
        <v>0</v>
      </c>
      <c r="P68" s="439">
        <v>0</v>
      </c>
      <c r="Q68" s="439">
        <v>0</v>
      </c>
      <c r="R68" s="1193">
        <v>0</v>
      </c>
      <c r="S68" s="439">
        <v>0</v>
      </c>
      <c r="T68" s="439">
        <v>0</v>
      </c>
      <c r="U68" s="439">
        <v>0</v>
      </c>
      <c r="V68" s="439">
        <v>0</v>
      </c>
      <c r="W68" s="439">
        <v>0</v>
      </c>
      <c r="X68" s="439">
        <v>0</v>
      </c>
      <c r="Y68" s="439">
        <v>0</v>
      </c>
      <c r="Z68" s="439">
        <v>0</v>
      </c>
      <c r="AA68" s="439">
        <v>0</v>
      </c>
      <c r="AB68" s="439">
        <v>0</v>
      </c>
      <c r="AC68" s="439">
        <v>0</v>
      </c>
      <c r="AD68" s="439">
        <v>0</v>
      </c>
      <c r="AE68" s="439">
        <v>0</v>
      </c>
      <c r="AF68" s="439">
        <v>0</v>
      </c>
      <c r="AG68" s="439">
        <v>0</v>
      </c>
      <c r="AH68" s="439">
        <v>0</v>
      </c>
      <c r="AI68" s="439">
        <v>0</v>
      </c>
      <c r="AJ68" s="439">
        <v>0</v>
      </c>
      <c r="AK68" s="439">
        <v>0</v>
      </c>
      <c r="AL68" s="439">
        <v>0</v>
      </c>
      <c r="AM68" s="439">
        <v>0</v>
      </c>
      <c r="AN68" s="1193">
        <v>0</v>
      </c>
      <c r="AO68" s="1193">
        <v>0</v>
      </c>
      <c r="AP68" s="1193">
        <v>0</v>
      </c>
      <c r="AQ68" s="1193">
        <v>0</v>
      </c>
      <c r="AR68" s="1193">
        <v>0</v>
      </c>
      <c r="AS68" s="1193">
        <v>0</v>
      </c>
      <c r="AT68" s="1193">
        <v>0</v>
      </c>
      <c r="AU68" s="1193">
        <v>0</v>
      </c>
      <c r="AV68" s="1193">
        <v>0</v>
      </c>
      <c r="AW68" s="1193">
        <v>0</v>
      </c>
      <c r="AX68" s="909"/>
      <c r="AY68" s="909"/>
      <c r="AZ68" s="909"/>
      <c r="BA68" s="1050"/>
    </row>
    <row r="69" spans="1:53" ht="11.25">
      <c r="A69" s="940">
        <v>1</v>
      </c>
      <c r="B69" s="1050" t="s">
        <v>427</v>
      </c>
      <c r="C69" s="1050"/>
      <c r="D69" s="1050"/>
      <c r="E69" s="1050"/>
      <c r="F69" s="1050"/>
      <c r="G69" s="1050"/>
      <c r="H69" s="1050"/>
      <c r="I69" s="1050"/>
      <c r="J69" s="1050"/>
      <c r="K69" s="1050"/>
      <c r="L69" s="1188" t="s">
        <v>608</v>
      </c>
      <c r="M69" s="1197" t="s">
        <v>609</v>
      </c>
      <c r="N69" s="1190" t="s">
        <v>369</v>
      </c>
      <c r="O69" s="439">
        <v>0</v>
      </c>
      <c r="P69" s="439">
        <v>0</v>
      </c>
      <c r="Q69" s="439">
        <v>0</v>
      </c>
      <c r="R69" s="1193">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1193">
        <v>0</v>
      </c>
      <c r="AO69" s="1193">
        <v>0</v>
      </c>
      <c r="AP69" s="1193">
        <v>0</v>
      </c>
      <c r="AQ69" s="1193">
        <v>0</v>
      </c>
      <c r="AR69" s="1193">
        <v>0</v>
      </c>
      <c r="AS69" s="1193">
        <v>0</v>
      </c>
      <c r="AT69" s="1193">
        <v>0</v>
      </c>
      <c r="AU69" s="1193">
        <v>0</v>
      </c>
      <c r="AV69" s="1193">
        <v>0</v>
      </c>
      <c r="AW69" s="1193">
        <v>0</v>
      </c>
      <c r="AX69" s="909"/>
      <c r="AY69" s="909"/>
      <c r="AZ69" s="909"/>
      <c r="BA69" s="1050"/>
    </row>
    <row r="70" spans="1:53" ht="11.25">
      <c r="A70" s="940">
        <v>1</v>
      </c>
      <c r="B70" s="1050" t="s">
        <v>422</v>
      </c>
      <c r="C70" s="1050"/>
      <c r="D70" s="1050"/>
      <c r="E70" s="1050"/>
      <c r="F70" s="1050"/>
      <c r="G70" s="1050"/>
      <c r="H70" s="1050"/>
      <c r="I70" s="1050"/>
      <c r="J70" s="1050"/>
      <c r="K70" s="1050"/>
      <c r="L70" s="1188" t="s">
        <v>610</v>
      </c>
      <c r="M70" s="1197" t="s">
        <v>611</v>
      </c>
      <c r="N70" s="1190" t="s">
        <v>369</v>
      </c>
      <c r="O70" s="439">
        <v>0</v>
      </c>
      <c r="P70" s="439">
        <v>0</v>
      </c>
      <c r="Q70" s="439">
        <v>0</v>
      </c>
      <c r="R70" s="1193">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1193">
        <v>0</v>
      </c>
      <c r="AO70" s="1193">
        <v>0</v>
      </c>
      <c r="AP70" s="1193">
        <v>0</v>
      </c>
      <c r="AQ70" s="1193">
        <v>0</v>
      </c>
      <c r="AR70" s="1193">
        <v>0</v>
      </c>
      <c r="AS70" s="1193">
        <v>0</v>
      </c>
      <c r="AT70" s="1193">
        <v>0</v>
      </c>
      <c r="AU70" s="1193">
        <v>0</v>
      </c>
      <c r="AV70" s="1193">
        <v>0</v>
      </c>
      <c r="AW70" s="1193">
        <v>0</v>
      </c>
      <c r="AX70" s="909"/>
      <c r="AY70" s="909"/>
      <c r="AZ70" s="909"/>
      <c r="BA70" s="1050"/>
    </row>
    <row r="71" spans="1:53" ht="11.25">
      <c r="A71" s="940">
        <v>1</v>
      </c>
      <c r="B71" s="1050" t="s">
        <v>420</v>
      </c>
      <c r="C71" s="1050"/>
      <c r="D71" s="1050"/>
      <c r="E71" s="1050"/>
      <c r="F71" s="1050"/>
      <c r="G71" s="1050"/>
      <c r="H71" s="1050"/>
      <c r="I71" s="1050"/>
      <c r="J71" s="1050"/>
      <c r="K71" s="1050"/>
      <c r="L71" s="1188" t="s">
        <v>612</v>
      </c>
      <c r="M71" s="1197" t="s">
        <v>613</v>
      </c>
      <c r="N71" s="1190" t="s">
        <v>369</v>
      </c>
      <c r="O71" s="439">
        <v>0</v>
      </c>
      <c r="P71" s="439">
        <v>0</v>
      </c>
      <c r="Q71" s="439">
        <v>0</v>
      </c>
      <c r="R71" s="1193">
        <v>0</v>
      </c>
      <c r="S71" s="439">
        <v>0</v>
      </c>
      <c r="T71" s="439">
        <v>0</v>
      </c>
      <c r="U71" s="439">
        <v>0</v>
      </c>
      <c r="V71" s="439">
        <v>0</v>
      </c>
      <c r="W71" s="439">
        <v>0</v>
      </c>
      <c r="X71" s="439">
        <v>0</v>
      </c>
      <c r="Y71" s="439">
        <v>0</v>
      </c>
      <c r="Z71" s="439">
        <v>0</v>
      </c>
      <c r="AA71" s="439">
        <v>0</v>
      </c>
      <c r="AB71" s="439">
        <v>0</v>
      </c>
      <c r="AC71" s="439">
        <v>0</v>
      </c>
      <c r="AD71" s="439">
        <v>0</v>
      </c>
      <c r="AE71" s="439">
        <v>0</v>
      </c>
      <c r="AF71" s="439">
        <v>0</v>
      </c>
      <c r="AG71" s="439">
        <v>0</v>
      </c>
      <c r="AH71" s="439">
        <v>0</v>
      </c>
      <c r="AI71" s="439">
        <v>0</v>
      </c>
      <c r="AJ71" s="439">
        <v>0</v>
      </c>
      <c r="AK71" s="439">
        <v>0</v>
      </c>
      <c r="AL71" s="439">
        <v>0</v>
      </c>
      <c r="AM71" s="439">
        <v>0</v>
      </c>
      <c r="AN71" s="1193">
        <v>0</v>
      </c>
      <c r="AO71" s="1193">
        <v>0</v>
      </c>
      <c r="AP71" s="1193">
        <v>0</v>
      </c>
      <c r="AQ71" s="1193">
        <v>0</v>
      </c>
      <c r="AR71" s="1193">
        <v>0</v>
      </c>
      <c r="AS71" s="1193">
        <v>0</v>
      </c>
      <c r="AT71" s="1193">
        <v>0</v>
      </c>
      <c r="AU71" s="1193">
        <v>0</v>
      </c>
      <c r="AV71" s="1193">
        <v>0</v>
      </c>
      <c r="AW71" s="1193">
        <v>0</v>
      </c>
      <c r="AX71" s="909"/>
      <c r="AY71" s="909"/>
      <c r="AZ71" s="909"/>
      <c r="BA71" s="1050"/>
    </row>
    <row r="72" spans="1:53" ht="11.25">
      <c r="A72" s="940">
        <v>1</v>
      </c>
      <c r="B72" s="1050" t="s">
        <v>428</v>
      </c>
      <c r="C72" s="1050"/>
      <c r="D72" s="1050"/>
      <c r="E72" s="1050"/>
      <c r="F72" s="1050"/>
      <c r="G72" s="1050"/>
      <c r="H72" s="1050"/>
      <c r="I72" s="1050"/>
      <c r="J72" s="1050"/>
      <c r="K72" s="1050"/>
      <c r="L72" s="1188" t="s">
        <v>614</v>
      </c>
      <c r="M72" s="1197" t="s">
        <v>615</v>
      </c>
      <c r="N72" s="1190" t="s">
        <v>369</v>
      </c>
      <c r="O72" s="439">
        <v>0</v>
      </c>
      <c r="P72" s="439">
        <v>0</v>
      </c>
      <c r="Q72" s="439">
        <v>0</v>
      </c>
      <c r="R72" s="1193">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1193">
        <v>0</v>
      </c>
      <c r="AO72" s="1193">
        <v>0</v>
      </c>
      <c r="AP72" s="1193">
        <v>0</v>
      </c>
      <c r="AQ72" s="1193">
        <v>0</v>
      </c>
      <c r="AR72" s="1193">
        <v>0</v>
      </c>
      <c r="AS72" s="1193">
        <v>0</v>
      </c>
      <c r="AT72" s="1193">
        <v>0</v>
      </c>
      <c r="AU72" s="1193">
        <v>0</v>
      </c>
      <c r="AV72" s="1193">
        <v>0</v>
      </c>
      <c r="AW72" s="1193">
        <v>0</v>
      </c>
      <c r="AX72" s="909"/>
      <c r="AY72" s="909"/>
      <c r="AZ72" s="909"/>
      <c r="BA72" s="1050"/>
    </row>
    <row r="73" spans="1:53" ht="11.25">
      <c r="A73" s="940">
        <v>1</v>
      </c>
      <c r="B73" s="1050"/>
      <c r="C73" s="1050"/>
      <c r="D73" s="1050"/>
      <c r="E73" s="1050"/>
      <c r="F73" s="1050"/>
      <c r="G73" s="1050"/>
      <c r="H73" s="1050"/>
      <c r="I73" s="1050"/>
      <c r="J73" s="1050"/>
      <c r="K73" s="1050"/>
      <c r="L73" s="1188" t="s">
        <v>616</v>
      </c>
      <c r="M73" s="1197" t="s">
        <v>617</v>
      </c>
      <c r="N73" s="1190" t="s">
        <v>369</v>
      </c>
      <c r="O73" s="941"/>
      <c r="P73" s="941"/>
      <c r="Q73" s="941"/>
      <c r="R73" s="1193">
        <v>0</v>
      </c>
      <c r="S73" s="941"/>
      <c r="T73" s="941"/>
      <c r="U73" s="941"/>
      <c r="V73" s="941"/>
      <c r="W73" s="941"/>
      <c r="X73" s="941"/>
      <c r="Y73" s="941"/>
      <c r="Z73" s="941"/>
      <c r="AA73" s="941"/>
      <c r="AB73" s="941"/>
      <c r="AC73" s="941"/>
      <c r="AD73" s="941"/>
      <c r="AE73" s="941"/>
      <c r="AF73" s="941"/>
      <c r="AG73" s="941"/>
      <c r="AH73" s="941"/>
      <c r="AI73" s="941"/>
      <c r="AJ73" s="941"/>
      <c r="AK73" s="941"/>
      <c r="AL73" s="941"/>
      <c r="AM73" s="941"/>
      <c r="AN73" s="1193">
        <v>0</v>
      </c>
      <c r="AO73" s="1193">
        <v>0</v>
      </c>
      <c r="AP73" s="1193">
        <v>0</v>
      </c>
      <c r="AQ73" s="1193">
        <v>0</v>
      </c>
      <c r="AR73" s="1193">
        <v>0</v>
      </c>
      <c r="AS73" s="1193">
        <v>0</v>
      </c>
      <c r="AT73" s="1193">
        <v>0</v>
      </c>
      <c r="AU73" s="1193">
        <v>0</v>
      </c>
      <c r="AV73" s="1193">
        <v>0</v>
      </c>
      <c r="AW73" s="1193">
        <v>0</v>
      </c>
      <c r="AX73" s="909"/>
      <c r="AY73" s="909"/>
      <c r="AZ73" s="909"/>
      <c r="BA73" s="1050"/>
    </row>
    <row r="74" spans="1:53" ht="11.25">
      <c r="A74" s="940">
        <v>1</v>
      </c>
      <c r="B74" s="1050"/>
      <c r="C74" s="1050"/>
      <c r="D74" s="1050"/>
      <c r="E74" s="1050"/>
      <c r="F74" s="1050"/>
      <c r="G74" s="1050"/>
      <c r="H74" s="1050"/>
      <c r="I74" s="1050"/>
      <c r="J74" s="1050"/>
      <c r="K74" s="1050"/>
      <c r="L74" s="1188" t="s">
        <v>618</v>
      </c>
      <c r="M74" s="1197" t="s">
        <v>619</v>
      </c>
      <c r="N74" s="1190" t="s">
        <v>369</v>
      </c>
      <c r="O74" s="941"/>
      <c r="P74" s="941"/>
      <c r="Q74" s="941"/>
      <c r="R74" s="1193">
        <v>0</v>
      </c>
      <c r="S74" s="941"/>
      <c r="T74" s="941"/>
      <c r="U74" s="941"/>
      <c r="V74" s="941"/>
      <c r="W74" s="941"/>
      <c r="X74" s="941"/>
      <c r="Y74" s="941"/>
      <c r="Z74" s="941"/>
      <c r="AA74" s="941"/>
      <c r="AB74" s="941"/>
      <c r="AC74" s="941"/>
      <c r="AD74" s="941"/>
      <c r="AE74" s="941"/>
      <c r="AF74" s="941"/>
      <c r="AG74" s="941"/>
      <c r="AH74" s="941"/>
      <c r="AI74" s="941"/>
      <c r="AJ74" s="941"/>
      <c r="AK74" s="941"/>
      <c r="AL74" s="941"/>
      <c r="AM74" s="941"/>
      <c r="AN74" s="1193">
        <v>0</v>
      </c>
      <c r="AO74" s="1193">
        <v>0</v>
      </c>
      <c r="AP74" s="1193">
        <v>0</v>
      </c>
      <c r="AQ74" s="1193">
        <v>0</v>
      </c>
      <c r="AR74" s="1193">
        <v>0</v>
      </c>
      <c r="AS74" s="1193">
        <v>0</v>
      </c>
      <c r="AT74" s="1193">
        <v>0</v>
      </c>
      <c r="AU74" s="1193">
        <v>0</v>
      </c>
      <c r="AV74" s="1193">
        <v>0</v>
      </c>
      <c r="AW74" s="1193">
        <v>0</v>
      </c>
      <c r="AX74" s="909"/>
      <c r="AY74" s="909"/>
      <c r="AZ74" s="909"/>
      <c r="BA74" s="1050"/>
    </row>
    <row r="75" spans="1:53" ht="11.25">
      <c r="A75" s="940">
        <v>1</v>
      </c>
      <c r="B75" s="1050" t="s">
        <v>424</v>
      </c>
      <c r="C75" s="1050"/>
      <c r="D75" s="1050"/>
      <c r="E75" s="1050"/>
      <c r="F75" s="1050"/>
      <c r="G75" s="1050"/>
      <c r="H75" s="1050"/>
      <c r="I75" s="1050"/>
      <c r="J75" s="1050"/>
      <c r="K75" s="1050"/>
      <c r="L75" s="1188" t="s">
        <v>620</v>
      </c>
      <c r="M75" s="1197" t="s">
        <v>621</v>
      </c>
      <c r="N75" s="1190" t="s">
        <v>369</v>
      </c>
      <c r="O75" s="439">
        <v>0</v>
      </c>
      <c r="P75" s="439">
        <v>0</v>
      </c>
      <c r="Q75" s="439">
        <v>0</v>
      </c>
      <c r="R75" s="1193">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1193">
        <v>0</v>
      </c>
      <c r="AO75" s="1193">
        <v>0</v>
      </c>
      <c r="AP75" s="1193">
        <v>0</v>
      </c>
      <c r="AQ75" s="1193">
        <v>0</v>
      </c>
      <c r="AR75" s="1193">
        <v>0</v>
      </c>
      <c r="AS75" s="1193">
        <v>0</v>
      </c>
      <c r="AT75" s="1193">
        <v>0</v>
      </c>
      <c r="AU75" s="1193">
        <v>0</v>
      </c>
      <c r="AV75" s="1193">
        <v>0</v>
      </c>
      <c r="AW75" s="1193">
        <v>0</v>
      </c>
      <c r="AX75" s="909"/>
      <c r="AY75" s="909"/>
      <c r="AZ75" s="909"/>
      <c r="BA75" s="1050"/>
    </row>
    <row r="76" spans="1:53" ht="11.25">
      <c r="A76" s="940">
        <v>1</v>
      </c>
      <c r="B76" s="1050" t="s">
        <v>425</v>
      </c>
      <c r="C76" s="1050"/>
      <c r="D76" s="1050"/>
      <c r="E76" s="1050"/>
      <c r="F76" s="1050"/>
      <c r="G76" s="1050"/>
      <c r="H76" s="1050"/>
      <c r="I76" s="1050"/>
      <c r="J76" s="1050"/>
      <c r="K76" s="1050"/>
      <c r="L76" s="1188" t="s">
        <v>622</v>
      </c>
      <c r="M76" s="1197" t="s">
        <v>623</v>
      </c>
      <c r="N76" s="1190" t="s">
        <v>369</v>
      </c>
      <c r="O76" s="439">
        <v>0</v>
      </c>
      <c r="P76" s="439">
        <v>0</v>
      </c>
      <c r="Q76" s="439">
        <v>0</v>
      </c>
      <c r="R76" s="1193">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1193">
        <v>0</v>
      </c>
      <c r="AO76" s="1193">
        <v>0</v>
      </c>
      <c r="AP76" s="1193">
        <v>0</v>
      </c>
      <c r="AQ76" s="1193">
        <v>0</v>
      </c>
      <c r="AR76" s="1193">
        <v>0</v>
      </c>
      <c r="AS76" s="1193">
        <v>0</v>
      </c>
      <c r="AT76" s="1193">
        <v>0</v>
      </c>
      <c r="AU76" s="1193">
        <v>0</v>
      </c>
      <c r="AV76" s="1193">
        <v>0</v>
      </c>
      <c r="AW76" s="1193">
        <v>0</v>
      </c>
      <c r="AX76" s="909"/>
      <c r="AY76" s="909"/>
      <c r="AZ76" s="909"/>
      <c r="BA76" s="1050"/>
    </row>
    <row r="77" spans="1:53" ht="11.25">
      <c r="A77" s="940">
        <v>1</v>
      </c>
      <c r="B77" s="1050" t="s">
        <v>1313</v>
      </c>
      <c r="C77" s="1050"/>
      <c r="D77" s="1050"/>
      <c r="E77" s="1050"/>
      <c r="F77" s="1050"/>
      <c r="G77" s="1050"/>
      <c r="H77" s="1050"/>
      <c r="I77" s="1050"/>
      <c r="J77" s="1050"/>
      <c r="K77" s="1050"/>
      <c r="L77" s="1188" t="s">
        <v>1407</v>
      </c>
      <c r="M77" s="1197" t="s">
        <v>1408</v>
      </c>
      <c r="N77" s="1190" t="s">
        <v>369</v>
      </c>
      <c r="O77" s="439">
        <v>0</v>
      </c>
      <c r="P77" s="439">
        <v>0</v>
      </c>
      <c r="Q77" s="439">
        <v>0</v>
      </c>
      <c r="R77" s="1193">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1193">
        <v>0</v>
      </c>
      <c r="AO77" s="1193">
        <v>0</v>
      </c>
      <c r="AP77" s="1193">
        <v>0</v>
      </c>
      <c r="AQ77" s="1193">
        <v>0</v>
      </c>
      <c r="AR77" s="1193">
        <v>0</v>
      </c>
      <c r="AS77" s="1193">
        <v>0</v>
      </c>
      <c r="AT77" s="1193">
        <v>0</v>
      </c>
      <c r="AU77" s="1193">
        <v>0</v>
      </c>
      <c r="AV77" s="1193">
        <v>0</v>
      </c>
      <c r="AW77" s="1193">
        <v>0</v>
      </c>
      <c r="AX77" s="909"/>
      <c r="AY77" s="909"/>
      <c r="AZ77" s="909"/>
      <c r="BA77" s="1050"/>
    </row>
    <row r="78" spans="1:53" ht="11.25">
      <c r="A78" s="940">
        <v>1</v>
      </c>
      <c r="B78" s="1050"/>
      <c r="C78" s="1050"/>
      <c r="D78" s="1050"/>
      <c r="E78" s="1050"/>
      <c r="F78" s="1050"/>
      <c r="G78" s="1050"/>
      <c r="H78" s="1050"/>
      <c r="I78" s="1050"/>
      <c r="J78" s="1050"/>
      <c r="K78" s="1050"/>
      <c r="L78" s="1188" t="s">
        <v>146</v>
      </c>
      <c r="M78" s="1189" t="s">
        <v>624</v>
      </c>
      <c r="N78" s="1093" t="s">
        <v>369</v>
      </c>
      <c r="O78" s="439">
        <v>0</v>
      </c>
      <c r="P78" s="439">
        <v>0</v>
      </c>
      <c r="Q78" s="439">
        <v>0</v>
      </c>
      <c r="R78" s="1193">
        <v>0</v>
      </c>
      <c r="S78" s="439">
        <v>0</v>
      </c>
      <c r="T78" s="439">
        <v>0</v>
      </c>
      <c r="U78" s="439">
        <v>0</v>
      </c>
      <c r="V78" s="439">
        <v>0</v>
      </c>
      <c r="W78" s="439">
        <v>0</v>
      </c>
      <c r="X78" s="439">
        <v>0</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1193">
        <v>0</v>
      </c>
      <c r="AO78" s="1193">
        <v>0</v>
      </c>
      <c r="AP78" s="1193">
        <v>0</v>
      </c>
      <c r="AQ78" s="1193">
        <v>0</v>
      </c>
      <c r="AR78" s="1193">
        <v>0</v>
      </c>
      <c r="AS78" s="1193">
        <v>0</v>
      </c>
      <c r="AT78" s="1193">
        <v>0</v>
      </c>
      <c r="AU78" s="1193">
        <v>0</v>
      </c>
      <c r="AV78" s="1193">
        <v>0</v>
      </c>
      <c r="AW78" s="1193">
        <v>0</v>
      </c>
      <c r="AX78" s="909"/>
      <c r="AY78" s="909"/>
      <c r="AZ78" s="909"/>
      <c r="BA78" s="1050"/>
    </row>
    <row r="79" spans="1:53" s="113" customFormat="1" ht="11.25">
      <c r="A79" s="1194">
        <v>1</v>
      </c>
      <c r="B79" s="1204"/>
      <c r="C79" s="1204"/>
      <c r="D79" s="1204"/>
      <c r="E79" s="1204"/>
      <c r="F79" s="1204"/>
      <c r="G79" s="1204"/>
      <c r="H79" s="1204"/>
      <c r="I79" s="1204"/>
      <c r="J79" s="1204"/>
      <c r="K79" s="1204"/>
      <c r="L79" s="1205" t="s">
        <v>167</v>
      </c>
      <c r="M79" s="1206" t="s">
        <v>625</v>
      </c>
      <c r="N79" s="1207" t="s">
        <v>369</v>
      </c>
      <c r="O79" s="1185">
        <v>0</v>
      </c>
      <c r="P79" s="1185">
        <v>0</v>
      </c>
      <c r="Q79" s="1185">
        <v>0</v>
      </c>
      <c r="R79" s="1185">
        <v>0</v>
      </c>
      <c r="S79" s="1185">
        <v>0</v>
      </c>
      <c r="T79" s="1185">
        <v>55.22</v>
      </c>
      <c r="U79" s="1185">
        <v>0</v>
      </c>
      <c r="V79" s="1185">
        <v>0</v>
      </c>
      <c r="W79" s="1185">
        <v>0</v>
      </c>
      <c r="X79" s="1185">
        <v>0</v>
      </c>
      <c r="Y79" s="1185">
        <v>0</v>
      </c>
      <c r="Z79" s="1185">
        <v>0</v>
      </c>
      <c r="AA79" s="1185">
        <v>0</v>
      </c>
      <c r="AB79" s="1185">
        <v>0</v>
      </c>
      <c r="AC79" s="1185">
        <v>0</v>
      </c>
      <c r="AD79" s="1185">
        <v>3.68</v>
      </c>
      <c r="AE79" s="1185">
        <v>0</v>
      </c>
      <c r="AF79" s="1185">
        <v>0</v>
      </c>
      <c r="AG79" s="1185">
        <v>0</v>
      </c>
      <c r="AH79" s="1185">
        <v>0</v>
      </c>
      <c r="AI79" s="1185">
        <v>0</v>
      </c>
      <c r="AJ79" s="1185">
        <v>0</v>
      </c>
      <c r="AK79" s="1185">
        <v>0</v>
      </c>
      <c r="AL79" s="1185">
        <v>0</v>
      </c>
      <c r="AM79" s="1185">
        <v>0</v>
      </c>
      <c r="AN79" s="1185">
        <v>0</v>
      </c>
      <c r="AO79" s="1185">
        <v>-100</v>
      </c>
      <c r="AP79" s="1185">
        <v>0</v>
      </c>
      <c r="AQ79" s="1185">
        <v>0</v>
      </c>
      <c r="AR79" s="1185">
        <v>0</v>
      </c>
      <c r="AS79" s="1185">
        <v>0</v>
      </c>
      <c r="AT79" s="1185">
        <v>0</v>
      </c>
      <c r="AU79" s="1185">
        <v>0</v>
      </c>
      <c r="AV79" s="1185">
        <v>0</v>
      </c>
      <c r="AW79" s="1185">
        <v>0</v>
      </c>
      <c r="AX79" s="1196"/>
      <c r="AY79" s="1196"/>
      <c r="AZ79" s="1196"/>
      <c r="BA79" s="1204"/>
    </row>
    <row r="80" spans="1:53" ht="11.25">
      <c r="A80" s="940">
        <v>1</v>
      </c>
      <c r="B80" s="1050" t="s">
        <v>136</v>
      </c>
      <c r="C80" s="1050"/>
      <c r="D80" s="1050"/>
      <c r="E80" s="1050"/>
      <c r="F80" s="1050"/>
      <c r="G80" s="1050"/>
      <c r="H80" s="1050"/>
      <c r="I80" s="1050"/>
      <c r="J80" s="1050"/>
      <c r="K80" s="1050"/>
      <c r="L80" s="1188" t="s">
        <v>168</v>
      </c>
      <c r="M80" s="1197" t="s">
        <v>626</v>
      </c>
      <c r="N80" s="1190" t="s">
        <v>369</v>
      </c>
      <c r="O80" s="439">
        <v>0</v>
      </c>
      <c r="P80" s="439">
        <v>0</v>
      </c>
      <c r="Q80" s="439">
        <v>0</v>
      </c>
      <c r="R80" s="1193">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1193">
        <v>0</v>
      </c>
      <c r="AO80" s="1193">
        <v>0</v>
      </c>
      <c r="AP80" s="1193">
        <v>0</v>
      </c>
      <c r="AQ80" s="1193">
        <v>0</v>
      </c>
      <c r="AR80" s="1193">
        <v>0</v>
      </c>
      <c r="AS80" s="1193">
        <v>0</v>
      </c>
      <c r="AT80" s="1193">
        <v>0</v>
      </c>
      <c r="AU80" s="1193">
        <v>0</v>
      </c>
      <c r="AV80" s="1193">
        <v>0</v>
      </c>
      <c r="AW80" s="1193">
        <v>0</v>
      </c>
      <c r="AX80" s="909"/>
      <c r="AY80" s="909"/>
      <c r="AZ80" s="909"/>
      <c r="BA80" s="1050"/>
    </row>
    <row r="81" spans="1:53" ht="11.25">
      <c r="A81" s="940">
        <v>1</v>
      </c>
      <c r="B81" s="1050" t="s">
        <v>137</v>
      </c>
      <c r="C81" s="1050"/>
      <c r="D81" s="1050"/>
      <c r="E81" s="1050"/>
      <c r="F81" s="1050"/>
      <c r="G81" s="1050"/>
      <c r="H81" s="1050"/>
      <c r="I81" s="1050"/>
      <c r="J81" s="1050"/>
      <c r="K81" s="1050"/>
      <c r="L81" s="1188" t="s">
        <v>627</v>
      </c>
      <c r="M81" s="1197" t="s">
        <v>628</v>
      </c>
      <c r="N81" s="1190" t="s">
        <v>369</v>
      </c>
      <c r="O81" s="439">
        <v>0</v>
      </c>
      <c r="P81" s="439">
        <v>0</v>
      </c>
      <c r="Q81" s="439">
        <v>0</v>
      </c>
      <c r="R81" s="1193">
        <v>0</v>
      </c>
      <c r="S81" s="439">
        <v>0</v>
      </c>
      <c r="T81" s="439">
        <v>0</v>
      </c>
      <c r="U81" s="439">
        <v>0</v>
      </c>
      <c r="V81" s="439">
        <v>0</v>
      </c>
      <c r="W81" s="439">
        <v>0</v>
      </c>
      <c r="X81" s="439">
        <v>0</v>
      </c>
      <c r="Y81" s="439">
        <v>0</v>
      </c>
      <c r="Z81" s="439">
        <v>0</v>
      </c>
      <c r="AA81" s="439">
        <v>0</v>
      </c>
      <c r="AB81" s="439">
        <v>0</v>
      </c>
      <c r="AC81" s="439">
        <v>0</v>
      </c>
      <c r="AD81" s="439">
        <v>0</v>
      </c>
      <c r="AE81" s="439">
        <v>0</v>
      </c>
      <c r="AF81" s="439">
        <v>0</v>
      </c>
      <c r="AG81" s="439">
        <v>0</v>
      </c>
      <c r="AH81" s="439">
        <v>0</v>
      </c>
      <c r="AI81" s="439">
        <v>0</v>
      </c>
      <c r="AJ81" s="439">
        <v>0</v>
      </c>
      <c r="AK81" s="439">
        <v>0</v>
      </c>
      <c r="AL81" s="439">
        <v>0</v>
      </c>
      <c r="AM81" s="439">
        <v>0</v>
      </c>
      <c r="AN81" s="1193">
        <v>0</v>
      </c>
      <c r="AO81" s="1193">
        <v>0</v>
      </c>
      <c r="AP81" s="1193">
        <v>0</v>
      </c>
      <c r="AQ81" s="1193">
        <v>0</v>
      </c>
      <c r="AR81" s="1193">
        <v>0</v>
      </c>
      <c r="AS81" s="1193">
        <v>0</v>
      </c>
      <c r="AT81" s="1193">
        <v>0</v>
      </c>
      <c r="AU81" s="1193">
        <v>0</v>
      </c>
      <c r="AV81" s="1193">
        <v>0</v>
      </c>
      <c r="AW81" s="1193">
        <v>0</v>
      </c>
      <c r="AX81" s="909"/>
      <c r="AY81" s="909"/>
      <c r="AZ81" s="909"/>
      <c r="BA81" s="1050"/>
    </row>
    <row r="82" spans="1:53" ht="11.25">
      <c r="A82" s="940">
        <v>1</v>
      </c>
      <c r="B82" s="1050" t="s">
        <v>431</v>
      </c>
      <c r="C82" s="1050"/>
      <c r="D82" s="1050"/>
      <c r="E82" s="1050"/>
      <c r="F82" s="1050"/>
      <c r="G82" s="1050"/>
      <c r="H82" s="1050"/>
      <c r="I82" s="1050"/>
      <c r="J82" s="1050"/>
      <c r="K82" s="1050"/>
      <c r="L82" s="1188" t="s">
        <v>629</v>
      </c>
      <c r="M82" s="1197" t="s">
        <v>630</v>
      </c>
      <c r="N82" s="1190" t="s">
        <v>369</v>
      </c>
      <c r="O82" s="439">
        <v>0</v>
      </c>
      <c r="P82" s="439">
        <v>0</v>
      </c>
      <c r="Q82" s="439">
        <v>0</v>
      </c>
      <c r="R82" s="1193">
        <v>0</v>
      </c>
      <c r="S82" s="439">
        <v>0</v>
      </c>
      <c r="T82" s="439">
        <v>0</v>
      </c>
      <c r="U82" s="439">
        <v>0</v>
      </c>
      <c r="V82" s="439">
        <v>0</v>
      </c>
      <c r="W82" s="439">
        <v>0</v>
      </c>
      <c r="X82" s="439">
        <v>0</v>
      </c>
      <c r="Y82" s="439">
        <v>0</v>
      </c>
      <c r="Z82" s="439">
        <v>0</v>
      </c>
      <c r="AA82" s="439">
        <v>0</v>
      </c>
      <c r="AB82" s="439">
        <v>0</v>
      </c>
      <c r="AC82" s="439">
        <v>0</v>
      </c>
      <c r="AD82" s="439">
        <v>0</v>
      </c>
      <c r="AE82" s="439">
        <v>0</v>
      </c>
      <c r="AF82" s="439">
        <v>0</v>
      </c>
      <c r="AG82" s="439">
        <v>0</v>
      </c>
      <c r="AH82" s="439">
        <v>0</v>
      </c>
      <c r="AI82" s="439">
        <v>0</v>
      </c>
      <c r="AJ82" s="439">
        <v>0</v>
      </c>
      <c r="AK82" s="439">
        <v>0</v>
      </c>
      <c r="AL82" s="439">
        <v>0</v>
      </c>
      <c r="AM82" s="439">
        <v>0</v>
      </c>
      <c r="AN82" s="1193">
        <v>0</v>
      </c>
      <c r="AO82" s="1193">
        <v>0</v>
      </c>
      <c r="AP82" s="1193">
        <v>0</v>
      </c>
      <c r="AQ82" s="1193">
        <v>0</v>
      </c>
      <c r="AR82" s="1193">
        <v>0</v>
      </c>
      <c r="AS82" s="1193">
        <v>0</v>
      </c>
      <c r="AT82" s="1193">
        <v>0</v>
      </c>
      <c r="AU82" s="1193">
        <v>0</v>
      </c>
      <c r="AV82" s="1193">
        <v>0</v>
      </c>
      <c r="AW82" s="1193">
        <v>0</v>
      </c>
      <c r="AX82" s="909"/>
      <c r="AY82" s="909"/>
      <c r="AZ82" s="909"/>
      <c r="BA82" s="1050"/>
    </row>
    <row r="83" spans="1:53" ht="11.25">
      <c r="A83" s="940">
        <v>1</v>
      </c>
      <c r="B83" s="1050" t="s">
        <v>432</v>
      </c>
      <c r="C83" s="1050"/>
      <c r="D83" s="1050"/>
      <c r="E83" s="1050"/>
      <c r="F83" s="1050"/>
      <c r="G83" s="1050"/>
      <c r="H83" s="1050"/>
      <c r="I83" s="1050"/>
      <c r="J83" s="1050"/>
      <c r="K83" s="1050"/>
      <c r="L83" s="1188" t="s">
        <v>631</v>
      </c>
      <c r="M83" s="1197" t="s">
        <v>632</v>
      </c>
      <c r="N83" s="1190" t="s">
        <v>369</v>
      </c>
      <c r="O83" s="439">
        <v>0</v>
      </c>
      <c r="P83" s="439">
        <v>0</v>
      </c>
      <c r="Q83" s="439">
        <v>0</v>
      </c>
      <c r="R83" s="1193">
        <v>0</v>
      </c>
      <c r="S83" s="439">
        <v>0</v>
      </c>
      <c r="T83" s="439">
        <v>55.22</v>
      </c>
      <c r="U83" s="439">
        <v>0</v>
      </c>
      <c r="V83" s="439">
        <v>0</v>
      </c>
      <c r="W83" s="439">
        <v>0</v>
      </c>
      <c r="X83" s="439">
        <v>0</v>
      </c>
      <c r="Y83" s="439">
        <v>0</v>
      </c>
      <c r="Z83" s="439">
        <v>0</v>
      </c>
      <c r="AA83" s="439">
        <v>0</v>
      </c>
      <c r="AB83" s="439">
        <v>0</v>
      </c>
      <c r="AC83" s="439">
        <v>0</v>
      </c>
      <c r="AD83" s="439">
        <v>3.68</v>
      </c>
      <c r="AE83" s="439">
        <v>0</v>
      </c>
      <c r="AF83" s="439">
        <v>0</v>
      </c>
      <c r="AG83" s="439">
        <v>0</v>
      </c>
      <c r="AH83" s="439">
        <v>0</v>
      </c>
      <c r="AI83" s="439">
        <v>0</v>
      </c>
      <c r="AJ83" s="439">
        <v>0</v>
      </c>
      <c r="AK83" s="439">
        <v>0</v>
      </c>
      <c r="AL83" s="439">
        <v>0</v>
      </c>
      <c r="AM83" s="439">
        <v>0</v>
      </c>
      <c r="AN83" s="1193">
        <v>0</v>
      </c>
      <c r="AO83" s="1193">
        <v>-100</v>
      </c>
      <c r="AP83" s="1193">
        <v>0</v>
      </c>
      <c r="AQ83" s="1193">
        <v>0</v>
      </c>
      <c r="AR83" s="1193">
        <v>0</v>
      </c>
      <c r="AS83" s="1193">
        <v>0</v>
      </c>
      <c r="AT83" s="1193">
        <v>0</v>
      </c>
      <c r="AU83" s="1193">
        <v>0</v>
      </c>
      <c r="AV83" s="1193">
        <v>0</v>
      </c>
      <c r="AW83" s="1193">
        <v>0</v>
      </c>
      <c r="AX83" s="909"/>
      <c r="AY83" s="909"/>
      <c r="AZ83" s="909"/>
      <c r="BA83" s="1050"/>
    </row>
    <row r="84" spans="1:53" ht="11.25">
      <c r="A84" s="940">
        <v>1</v>
      </c>
      <c r="B84" s="1050" t="s">
        <v>433</v>
      </c>
      <c r="C84" s="1050"/>
      <c r="D84" s="1050"/>
      <c r="E84" s="1050"/>
      <c r="F84" s="1050"/>
      <c r="G84" s="1050"/>
      <c r="H84" s="1050"/>
      <c r="I84" s="1050"/>
      <c r="J84" s="1050"/>
      <c r="K84" s="1050"/>
      <c r="L84" s="1188" t="s">
        <v>633</v>
      </c>
      <c r="M84" s="1197" t="s">
        <v>634</v>
      </c>
      <c r="N84" s="1190" t="s">
        <v>369</v>
      </c>
      <c r="O84" s="439">
        <v>0</v>
      </c>
      <c r="P84" s="439">
        <v>0</v>
      </c>
      <c r="Q84" s="439">
        <v>0</v>
      </c>
      <c r="R84" s="1193">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1193">
        <v>0</v>
      </c>
      <c r="AO84" s="1193">
        <v>0</v>
      </c>
      <c r="AP84" s="1193">
        <v>0</v>
      </c>
      <c r="AQ84" s="1193">
        <v>0</v>
      </c>
      <c r="AR84" s="1193">
        <v>0</v>
      </c>
      <c r="AS84" s="1193">
        <v>0</v>
      </c>
      <c r="AT84" s="1193">
        <v>0</v>
      </c>
      <c r="AU84" s="1193">
        <v>0</v>
      </c>
      <c r="AV84" s="1193">
        <v>0</v>
      </c>
      <c r="AW84" s="1193">
        <v>0</v>
      </c>
      <c r="AX84" s="909"/>
      <c r="AY84" s="909"/>
      <c r="AZ84" s="909"/>
      <c r="BA84" s="1050"/>
    </row>
    <row r="85" spans="1:53" ht="11.25">
      <c r="A85" s="940">
        <v>1</v>
      </c>
      <c r="B85" s="1050" t="s">
        <v>430</v>
      </c>
      <c r="C85" s="1050"/>
      <c r="D85" s="1050"/>
      <c r="E85" s="1050"/>
      <c r="F85" s="1050"/>
      <c r="G85" s="1050"/>
      <c r="H85" s="1050"/>
      <c r="I85" s="1050"/>
      <c r="J85" s="1050"/>
      <c r="K85" s="1050"/>
      <c r="L85" s="1188" t="s">
        <v>635</v>
      </c>
      <c r="M85" s="1197" t="s">
        <v>636</v>
      </c>
      <c r="N85" s="1190" t="s">
        <v>369</v>
      </c>
      <c r="O85" s="439">
        <v>0</v>
      </c>
      <c r="P85" s="439">
        <v>0</v>
      </c>
      <c r="Q85" s="439">
        <v>0</v>
      </c>
      <c r="R85" s="1193">
        <v>0</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1193">
        <v>0</v>
      </c>
      <c r="AO85" s="1193">
        <v>0</v>
      </c>
      <c r="AP85" s="1193">
        <v>0</v>
      </c>
      <c r="AQ85" s="1193">
        <v>0</v>
      </c>
      <c r="AR85" s="1193">
        <v>0</v>
      </c>
      <c r="AS85" s="1193">
        <v>0</v>
      </c>
      <c r="AT85" s="1193">
        <v>0</v>
      </c>
      <c r="AU85" s="1193">
        <v>0</v>
      </c>
      <c r="AV85" s="1193">
        <v>0</v>
      </c>
      <c r="AW85" s="1193">
        <v>0</v>
      </c>
      <c r="AX85" s="909"/>
      <c r="AY85" s="909"/>
      <c r="AZ85" s="909"/>
      <c r="BA85" s="1050"/>
    </row>
    <row r="86" spans="1:53" ht="11.25">
      <c r="A86" s="940">
        <v>1</v>
      </c>
      <c r="B86" s="1050" t="s">
        <v>1433</v>
      </c>
      <c r="C86" s="1050"/>
      <c r="D86" s="1050"/>
      <c r="E86" s="1050"/>
      <c r="F86" s="1050"/>
      <c r="G86" s="1050"/>
      <c r="H86" s="1050"/>
      <c r="I86" s="1050"/>
      <c r="J86" s="1050"/>
      <c r="K86" s="1050"/>
      <c r="L86" s="1188" t="s">
        <v>637</v>
      </c>
      <c r="M86" s="1197" t="s">
        <v>638</v>
      </c>
      <c r="N86" s="1190" t="s">
        <v>369</v>
      </c>
      <c r="O86" s="941">
        <v>0</v>
      </c>
      <c r="P86" s="941">
        <v>0</v>
      </c>
      <c r="Q86" s="941">
        <v>0</v>
      </c>
      <c r="R86" s="1193">
        <v>0</v>
      </c>
      <c r="S86" s="941">
        <v>0</v>
      </c>
      <c r="T86" s="941">
        <v>0</v>
      </c>
      <c r="U86" s="941">
        <v>0</v>
      </c>
      <c r="V86" s="941">
        <v>0</v>
      </c>
      <c r="W86" s="941">
        <v>0</v>
      </c>
      <c r="X86" s="941">
        <v>0</v>
      </c>
      <c r="Y86" s="941">
        <v>0</v>
      </c>
      <c r="Z86" s="941">
        <v>0</v>
      </c>
      <c r="AA86" s="941">
        <v>0</v>
      </c>
      <c r="AB86" s="941">
        <v>0</v>
      </c>
      <c r="AC86" s="941">
        <v>0</v>
      </c>
      <c r="AD86" s="941">
        <v>0</v>
      </c>
      <c r="AE86" s="941">
        <v>0</v>
      </c>
      <c r="AF86" s="941">
        <v>0</v>
      </c>
      <c r="AG86" s="941">
        <v>0</v>
      </c>
      <c r="AH86" s="941">
        <v>0</v>
      </c>
      <c r="AI86" s="941">
        <v>0</v>
      </c>
      <c r="AJ86" s="941">
        <v>0</v>
      </c>
      <c r="AK86" s="941">
        <v>0</v>
      </c>
      <c r="AL86" s="941">
        <v>0</v>
      </c>
      <c r="AM86" s="941">
        <v>0</v>
      </c>
      <c r="AN86" s="1193">
        <v>0</v>
      </c>
      <c r="AO86" s="1193">
        <v>0</v>
      </c>
      <c r="AP86" s="1193">
        <v>0</v>
      </c>
      <c r="AQ86" s="1193">
        <v>0</v>
      </c>
      <c r="AR86" s="1193">
        <v>0</v>
      </c>
      <c r="AS86" s="1193">
        <v>0</v>
      </c>
      <c r="AT86" s="1193">
        <v>0</v>
      </c>
      <c r="AU86" s="1193">
        <v>0</v>
      </c>
      <c r="AV86" s="1193">
        <v>0</v>
      </c>
      <c r="AW86" s="1193">
        <v>0</v>
      </c>
      <c r="AX86" s="909"/>
      <c r="AY86" s="909"/>
      <c r="AZ86" s="909"/>
      <c r="BA86" s="1050"/>
    </row>
    <row r="87" spans="1:53" ht="11.25">
      <c r="A87" s="940">
        <v>1</v>
      </c>
      <c r="B87" s="1050" t="s">
        <v>1434</v>
      </c>
      <c r="C87" s="1050"/>
      <c r="D87" s="1050"/>
      <c r="E87" s="1050"/>
      <c r="F87" s="1050"/>
      <c r="G87" s="1050"/>
      <c r="H87" s="1050"/>
      <c r="I87" s="1050"/>
      <c r="J87" s="1050"/>
      <c r="K87" s="1050"/>
      <c r="L87" s="1188" t="s">
        <v>639</v>
      </c>
      <c r="M87" s="1197" t="s">
        <v>640</v>
      </c>
      <c r="N87" s="1190" t="s">
        <v>369</v>
      </c>
      <c r="O87" s="439">
        <v>0</v>
      </c>
      <c r="P87" s="439">
        <v>0</v>
      </c>
      <c r="Q87" s="439">
        <v>0</v>
      </c>
      <c r="R87" s="1193">
        <v>0</v>
      </c>
      <c r="S87" s="439">
        <v>0</v>
      </c>
      <c r="T87" s="439">
        <v>0</v>
      </c>
      <c r="U87" s="439">
        <v>0</v>
      </c>
      <c r="V87" s="439">
        <v>0</v>
      </c>
      <c r="W87" s="439">
        <v>0</v>
      </c>
      <c r="X87" s="439">
        <v>0</v>
      </c>
      <c r="Y87" s="439">
        <v>0</v>
      </c>
      <c r="Z87" s="439">
        <v>0</v>
      </c>
      <c r="AA87" s="439">
        <v>0</v>
      </c>
      <c r="AB87" s="439">
        <v>0</v>
      </c>
      <c r="AC87" s="439">
        <v>0</v>
      </c>
      <c r="AD87" s="439">
        <v>0</v>
      </c>
      <c r="AE87" s="439">
        <v>0</v>
      </c>
      <c r="AF87" s="439">
        <v>0</v>
      </c>
      <c r="AG87" s="439">
        <v>0</v>
      </c>
      <c r="AH87" s="439">
        <v>0</v>
      </c>
      <c r="AI87" s="439">
        <v>0</v>
      </c>
      <c r="AJ87" s="439">
        <v>0</v>
      </c>
      <c r="AK87" s="439">
        <v>0</v>
      </c>
      <c r="AL87" s="439">
        <v>0</v>
      </c>
      <c r="AM87" s="439">
        <v>0</v>
      </c>
      <c r="AN87" s="1193">
        <v>0</v>
      </c>
      <c r="AO87" s="1193">
        <v>0</v>
      </c>
      <c r="AP87" s="1193">
        <v>0</v>
      </c>
      <c r="AQ87" s="1193">
        <v>0</v>
      </c>
      <c r="AR87" s="1193">
        <v>0</v>
      </c>
      <c r="AS87" s="1193">
        <v>0</v>
      </c>
      <c r="AT87" s="1193">
        <v>0</v>
      </c>
      <c r="AU87" s="1193">
        <v>0</v>
      </c>
      <c r="AV87" s="1193">
        <v>0</v>
      </c>
      <c r="AW87" s="1193">
        <v>0</v>
      </c>
      <c r="AX87" s="909"/>
      <c r="AY87" s="909"/>
      <c r="AZ87" s="909"/>
      <c r="BA87" s="1050"/>
    </row>
    <row r="88" spans="1:53" ht="11.25">
      <c r="A88" s="940">
        <v>1</v>
      </c>
      <c r="B88" s="1050" t="s">
        <v>434</v>
      </c>
      <c r="C88" s="1050"/>
      <c r="D88" s="1050"/>
      <c r="E88" s="1050"/>
      <c r="F88" s="1050"/>
      <c r="G88" s="1050"/>
      <c r="H88" s="1050"/>
      <c r="I88" s="1050"/>
      <c r="J88" s="1050"/>
      <c r="K88" s="1050"/>
      <c r="L88" s="1188" t="s">
        <v>641</v>
      </c>
      <c r="M88" s="1197" t="s">
        <v>1158</v>
      </c>
      <c r="N88" s="1190" t="s">
        <v>369</v>
      </c>
      <c r="O88" s="439">
        <v>0</v>
      </c>
      <c r="P88" s="439">
        <v>0</v>
      </c>
      <c r="Q88" s="439">
        <v>0</v>
      </c>
      <c r="R88" s="1193">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1193">
        <v>0</v>
      </c>
      <c r="AO88" s="1193">
        <v>0</v>
      </c>
      <c r="AP88" s="1193">
        <v>0</v>
      </c>
      <c r="AQ88" s="1193">
        <v>0</v>
      </c>
      <c r="AR88" s="1193">
        <v>0</v>
      </c>
      <c r="AS88" s="1193">
        <v>0</v>
      </c>
      <c r="AT88" s="1193">
        <v>0</v>
      </c>
      <c r="AU88" s="1193">
        <v>0</v>
      </c>
      <c r="AV88" s="1193">
        <v>0</v>
      </c>
      <c r="AW88" s="1193">
        <v>0</v>
      </c>
      <c r="AX88" s="909"/>
      <c r="AY88" s="909"/>
      <c r="AZ88" s="909"/>
      <c r="BA88" s="1050"/>
    </row>
    <row r="89" spans="1:53" ht="67.5">
      <c r="A89" s="940">
        <v>1</v>
      </c>
      <c r="B89" s="1050" t="s">
        <v>1465</v>
      </c>
      <c r="C89" s="1050"/>
      <c r="D89" s="1050"/>
      <c r="E89" s="1050"/>
      <c r="F89" s="1050"/>
      <c r="G89" s="1050"/>
      <c r="H89" s="1050"/>
      <c r="I89" s="1050"/>
      <c r="J89" s="1050"/>
      <c r="K89" s="1050"/>
      <c r="L89" s="1188" t="s">
        <v>169</v>
      </c>
      <c r="M89" s="1189" t="s">
        <v>485</v>
      </c>
      <c r="N89" s="1190" t="s">
        <v>369</v>
      </c>
      <c r="O89" s="1209"/>
      <c r="P89" s="1209"/>
      <c r="Q89" s="1209"/>
      <c r="R89" s="1193">
        <v>0</v>
      </c>
      <c r="S89" s="1209"/>
      <c r="T89" s="1209"/>
      <c r="U89" s="1209"/>
      <c r="V89" s="1209"/>
      <c r="W89" s="1209"/>
      <c r="X89" s="1209"/>
      <c r="Y89" s="1209"/>
      <c r="Z89" s="1209"/>
      <c r="AA89" s="1209"/>
      <c r="AB89" s="1209"/>
      <c r="AC89" s="1209"/>
      <c r="AD89" s="1209"/>
      <c r="AE89" s="1209"/>
      <c r="AF89" s="1209"/>
      <c r="AG89" s="1209"/>
      <c r="AH89" s="1209"/>
      <c r="AI89" s="1209"/>
      <c r="AJ89" s="1209"/>
      <c r="AK89" s="1209"/>
      <c r="AL89" s="1209"/>
      <c r="AM89" s="1209"/>
      <c r="AN89" s="1193">
        <v>0</v>
      </c>
      <c r="AO89" s="1193">
        <v>0</v>
      </c>
      <c r="AP89" s="1193">
        <v>0</v>
      </c>
      <c r="AQ89" s="1193">
        <v>0</v>
      </c>
      <c r="AR89" s="1193">
        <v>0</v>
      </c>
      <c r="AS89" s="1193">
        <v>0</v>
      </c>
      <c r="AT89" s="1193">
        <v>0</v>
      </c>
      <c r="AU89" s="1193">
        <v>0</v>
      </c>
      <c r="AV89" s="1193">
        <v>0</v>
      </c>
      <c r="AW89" s="1193">
        <v>0</v>
      </c>
      <c r="AX89" s="909"/>
      <c r="AY89" s="909"/>
      <c r="AZ89" s="909"/>
      <c r="BA89" s="1050"/>
    </row>
    <row r="90" spans="1:53" ht="11.25">
      <c r="A90" s="940">
        <v>1</v>
      </c>
      <c r="B90" s="1050" t="s">
        <v>642</v>
      </c>
      <c r="C90" s="1050"/>
      <c r="D90" s="1050"/>
      <c r="E90" s="1050"/>
      <c r="F90" s="1050"/>
      <c r="G90" s="1050"/>
      <c r="H90" s="1050"/>
      <c r="I90" s="1050"/>
      <c r="J90" s="1050"/>
      <c r="K90" s="1050"/>
      <c r="L90" s="1188" t="s">
        <v>385</v>
      </c>
      <c r="M90" s="1189" t="s">
        <v>642</v>
      </c>
      <c r="N90" s="1190" t="s">
        <v>369</v>
      </c>
      <c r="O90" s="439">
        <v>0</v>
      </c>
      <c r="P90" s="439">
        <v>0</v>
      </c>
      <c r="Q90" s="439">
        <v>0</v>
      </c>
      <c r="R90" s="1193">
        <v>0</v>
      </c>
      <c r="S90" s="439">
        <v>0</v>
      </c>
      <c r="T90" s="439">
        <v>0</v>
      </c>
      <c r="U90" s="439">
        <v>0</v>
      </c>
      <c r="V90" s="439">
        <v>0</v>
      </c>
      <c r="W90" s="439">
        <v>0</v>
      </c>
      <c r="X90" s="439">
        <v>0</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1193">
        <v>0</v>
      </c>
      <c r="AO90" s="1193">
        <v>0</v>
      </c>
      <c r="AP90" s="1193">
        <v>0</v>
      </c>
      <c r="AQ90" s="1193">
        <v>0</v>
      </c>
      <c r="AR90" s="1193">
        <v>0</v>
      </c>
      <c r="AS90" s="1193">
        <v>0</v>
      </c>
      <c r="AT90" s="1193">
        <v>0</v>
      </c>
      <c r="AU90" s="1193">
        <v>0</v>
      </c>
      <c r="AV90" s="1193">
        <v>0</v>
      </c>
      <c r="AW90" s="1193">
        <v>0</v>
      </c>
      <c r="AX90" s="909"/>
      <c r="AY90" s="909"/>
      <c r="AZ90" s="909"/>
      <c r="BA90" s="1050"/>
    </row>
    <row r="91" spans="1:53" ht="11.25">
      <c r="A91" s="940">
        <v>1</v>
      </c>
      <c r="B91" s="1050"/>
      <c r="C91" s="1050"/>
      <c r="D91" s="1050"/>
      <c r="E91" s="1050"/>
      <c r="F91" s="1050"/>
      <c r="G91" s="1050"/>
      <c r="H91" s="1050"/>
      <c r="I91" s="1050"/>
      <c r="J91" s="1050"/>
      <c r="K91" s="1050"/>
      <c r="L91" s="1188" t="s">
        <v>511</v>
      </c>
      <c r="M91" s="1189" t="s">
        <v>643</v>
      </c>
      <c r="N91" s="1190" t="s">
        <v>369</v>
      </c>
      <c r="O91" s="941"/>
      <c r="P91" s="941"/>
      <c r="Q91" s="941"/>
      <c r="R91" s="1193">
        <v>0</v>
      </c>
      <c r="S91" s="941"/>
      <c r="T91" s="941"/>
      <c r="U91" s="941"/>
      <c r="V91" s="941"/>
      <c r="W91" s="941"/>
      <c r="X91" s="941"/>
      <c r="Y91" s="941"/>
      <c r="Z91" s="941"/>
      <c r="AA91" s="941"/>
      <c r="AB91" s="941"/>
      <c r="AC91" s="941"/>
      <c r="AD91" s="941"/>
      <c r="AE91" s="941"/>
      <c r="AF91" s="941"/>
      <c r="AG91" s="941"/>
      <c r="AH91" s="941"/>
      <c r="AI91" s="941"/>
      <c r="AJ91" s="941"/>
      <c r="AK91" s="941"/>
      <c r="AL91" s="941"/>
      <c r="AM91" s="941"/>
      <c r="AN91" s="1193">
        <v>0</v>
      </c>
      <c r="AO91" s="1193">
        <v>0</v>
      </c>
      <c r="AP91" s="1193">
        <v>0</v>
      </c>
      <c r="AQ91" s="1193">
        <v>0</v>
      </c>
      <c r="AR91" s="1193">
        <v>0</v>
      </c>
      <c r="AS91" s="1193">
        <v>0</v>
      </c>
      <c r="AT91" s="1193">
        <v>0</v>
      </c>
      <c r="AU91" s="1193">
        <v>0</v>
      </c>
      <c r="AV91" s="1193">
        <v>0</v>
      </c>
      <c r="AW91" s="1193">
        <v>0</v>
      </c>
      <c r="AX91" s="909"/>
      <c r="AY91" s="909"/>
      <c r="AZ91" s="909"/>
      <c r="BA91" s="1050"/>
    </row>
    <row r="92" spans="1:53" ht="11.25">
      <c r="A92" s="940">
        <v>1</v>
      </c>
      <c r="B92" s="1050" t="s">
        <v>645</v>
      </c>
      <c r="C92" s="1050"/>
      <c r="D92" s="1050"/>
      <c r="E92" s="1050"/>
      <c r="F92" s="1050"/>
      <c r="G92" s="1050"/>
      <c r="H92" s="1050"/>
      <c r="I92" s="1050"/>
      <c r="J92" s="1050"/>
      <c r="K92" s="1050"/>
      <c r="L92" s="1188" t="s">
        <v>644</v>
      </c>
      <c r="M92" s="1197" t="s">
        <v>645</v>
      </c>
      <c r="N92" s="1190" t="s">
        <v>369</v>
      </c>
      <c r="O92" s="941"/>
      <c r="P92" s="941"/>
      <c r="Q92" s="941"/>
      <c r="R92" s="1193">
        <v>0</v>
      </c>
      <c r="S92" s="941"/>
      <c r="T92" s="941"/>
      <c r="U92" s="941"/>
      <c r="V92" s="941"/>
      <c r="W92" s="941"/>
      <c r="X92" s="941"/>
      <c r="Y92" s="941"/>
      <c r="Z92" s="941"/>
      <c r="AA92" s="941"/>
      <c r="AB92" s="941"/>
      <c r="AC92" s="941"/>
      <c r="AD92" s="941"/>
      <c r="AE92" s="941"/>
      <c r="AF92" s="941"/>
      <c r="AG92" s="941"/>
      <c r="AH92" s="941"/>
      <c r="AI92" s="941"/>
      <c r="AJ92" s="941"/>
      <c r="AK92" s="941"/>
      <c r="AL92" s="941"/>
      <c r="AM92" s="941"/>
      <c r="AN92" s="1193">
        <v>0</v>
      </c>
      <c r="AO92" s="1193">
        <v>0</v>
      </c>
      <c r="AP92" s="1193">
        <v>0</v>
      </c>
      <c r="AQ92" s="1193">
        <v>0</v>
      </c>
      <c r="AR92" s="1193">
        <v>0</v>
      </c>
      <c r="AS92" s="1193">
        <v>0</v>
      </c>
      <c r="AT92" s="1193">
        <v>0</v>
      </c>
      <c r="AU92" s="1193">
        <v>0</v>
      </c>
      <c r="AV92" s="1193">
        <v>0</v>
      </c>
      <c r="AW92" s="1193">
        <v>0</v>
      </c>
      <c r="AX92" s="909"/>
      <c r="AY92" s="909"/>
      <c r="AZ92" s="909"/>
      <c r="BA92" s="1050"/>
    </row>
    <row r="93" spans="1:53" ht="11.25">
      <c r="A93" s="940">
        <v>1</v>
      </c>
      <c r="B93" s="1050" t="s">
        <v>646</v>
      </c>
      <c r="C93" s="1050"/>
      <c r="D93" s="1050"/>
      <c r="E93" s="1050"/>
      <c r="F93" s="1050"/>
      <c r="G93" s="1050"/>
      <c r="H93" s="1050"/>
      <c r="I93" s="1050"/>
      <c r="J93" s="1050"/>
      <c r="K93" s="1050"/>
      <c r="L93" s="1188" t="s">
        <v>513</v>
      </c>
      <c r="M93" s="1189" t="s">
        <v>646</v>
      </c>
      <c r="N93" s="1190" t="s">
        <v>369</v>
      </c>
      <c r="O93" s="941"/>
      <c r="P93" s="941"/>
      <c r="Q93" s="941"/>
      <c r="R93" s="1193">
        <v>0</v>
      </c>
      <c r="S93" s="941"/>
      <c r="T93" s="941">
        <v>0</v>
      </c>
      <c r="U93" s="941">
        <v>0</v>
      </c>
      <c r="V93" s="941">
        <v>0</v>
      </c>
      <c r="W93" s="941">
        <v>0</v>
      </c>
      <c r="X93" s="941">
        <v>0</v>
      </c>
      <c r="Y93" s="941">
        <v>0</v>
      </c>
      <c r="Z93" s="941">
        <v>0</v>
      </c>
      <c r="AA93" s="941">
        <v>0</v>
      </c>
      <c r="AB93" s="941">
        <v>0</v>
      </c>
      <c r="AC93" s="941">
        <v>0</v>
      </c>
      <c r="AD93" s="941">
        <v>0</v>
      </c>
      <c r="AE93" s="941">
        <v>0</v>
      </c>
      <c r="AF93" s="941">
        <v>0</v>
      </c>
      <c r="AG93" s="941">
        <v>0</v>
      </c>
      <c r="AH93" s="941">
        <v>0</v>
      </c>
      <c r="AI93" s="941">
        <v>0</v>
      </c>
      <c r="AJ93" s="941">
        <v>0</v>
      </c>
      <c r="AK93" s="941">
        <v>0</v>
      </c>
      <c r="AL93" s="941">
        <v>0</v>
      </c>
      <c r="AM93" s="941">
        <v>0</v>
      </c>
      <c r="AN93" s="1193">
        <v>0</v>
      </c>
      <c r="AO93" s="1193">
        <v>0</v>
      </c>
      <c r="AP93" s="1193">
        <v>0</v>
      </c>
      <c r="AQ93" s="1193">
        <v>0</v>
      </c>
      <c r="AR93" s="1193">
        <v>0</v>
      </c>
      <c r="AS93" s="1193">
        <v>0</v>
      </c>
      <c r="AT93" s="1193">
        <v>0</v>
      </c>
      <c r="AU93" s="1193">
        <v>0</v>
      </c>
      <c r="AV93" s="1193">
        <v>0</v>
      </c>
      <c r="AW93" s="1193">
        <v>0</v>
      </c>
      <c r="AX93" s="909"/>
      <c r="AY93" s="909"/>
      <c r="AZ93" s="909"/>
      <c r="BA93" s="1050"/>
    </row>
    <row r="94" spans="1:53" ht="11.25">
      <c r="A94" s="940">
        <v>1</v>
      </c>
      <c r="B94" s="1050" t="s">
        <v>647</v>
      </c>
      <c r="C94" s="1050"/>
      <c r="D94" s="1050"/>
      <c r="E94" s="1050"/>
      <c r="F94" s="1050"/>
      <c r="G94" s="1050"/>
      <c r="H94" s="1050"/>
      <c r="I94" s="1050"/>
      <c r="J94" s="1050"/>
      <c r="K94" s="1050"/>
      <c r="L94" s="1188" t="s">
        <v>516</v>
      </c>
      <c r="M94" s="1189" t="s">
        <v>647</v>
      </c>
      <c r="N94" s="1190" t="s">
        <v>369</v>
      </c>
      <c r="O94" s="941"/>
      <c r="P94" s="941"/>
      <c r="Q94" s="941"/>
      <c r="R94" s="1193">
        <v>0</v>
      </c>
      <c r="S94" s="941"/>
      <c r="T94" s="941"/>
      <c r="U94" s="941"/>
      <c r="V94" s="941"/>
      <c r="W94" s="941"/>
      <c r="X94" s="941"/>
      <c r="Y94" s="941"/>
      <c r="Z94" s="941"/>
      <c r="AA94" s="941"/>
      <c r="AB94" s="941"/>
      <c r="AC94" s="941"/>
      <c r="AD94" s="941"/>
      <c r="AE94" s="941"/>
      <c r="AF94" s="941"/>
      <c r="AG94" s="941"/>
      <c r="AH94" s="941"/>
      <c r="AI94" s="941"/>
      <c r="AJ94" s="941"/>
      <c r="AK94" s="941"/>
      <c r="AL94" s="941"/>
      <c r="AM94" s="941"/>
      <c r="AN94" s="1193">
        <v>0</v>
      </c>
      <c r="AO94" s="1193">
        <v>0</v>
      </c>
      <c r="AP94" s="1193">
        <v>0</v>
      </c>
      <c r="AQ94" s="1193">
        <v>0</v>
      </c>
      <c r="AR94" s="1193">
        <v>0</v>
      </c>
      <c r="AS94" s="1193">
        <v>0</v>
      </c>
      <c r="AT94" s="1193">
        <v>0</v>
      </c>
      <c r="AU94" s="1193">
        <v>0</v>
      </c>
      <c r="AV94" s="1193">
        <v>0</v>
      </c>
      <c r="AW94" s="1193">
        <v>0</v>
      </c>
      <c r="AX94" s="909"/>
      <c r="AY94" s="909"/>
      <c r="AZ94" s="909"/>
      <c r="BA94" s="1050"/>
    </row>
    <row r="95" spans="1:53" ht="11.25">
      <c r="A95" s="940">
        <v>1</v>
      </c>
      <c r="B95" s="1050" t="s">
        <v>648</v>
      </c>
      <c r="C95" s="1050"/>
      <c r="D95" s="1050"/>
      <c r="E95" s="1050"/>
      <c r="F95" s="1050"/>
      <c r="G95" s="1050"/>
      <c r="H95" s="1050"/>
      <c r="I95" s="1050"/>
      <c r="J95" s="1050"/>
      <c r="K95" s="1050"/>
      <c r="L95" s="1188" t="s">
        <v>519</v>
      </c>
      <c r="M95" s="1189" t="s">
        <v>648</v>
      </c>
      <c r="N95" s="1190" t="s">
        <v>369</v>
      </c>
      <c r="O95" s="941"/>
      <c r="P95" s="941"/>
      <c r="Q95" s="941"/>
      <c r="R95" s="1193">
        <v>0</v>
      </c>
      <c r="S95" s="941"/>
      <c r="T95" s="941"/>
      <c r="U95" s="941"/>
      <c r="V95" s="941"/>
      <c r="W95" s="941"/>
      <c r="X95" s="941"/>
      <c r="Y95" s="941"/>
      <c r="Z95" s="941"/>
      <c r="AA95" s="941"/>
      <c r="AB95" s="941"/>
      <c r="AC95" s="941"/>
      <c r="AD95" s="941"/>
      <c r="AE95" s="941"/>
      <c r="AF95" s="941"/>
      <c r="AG95" s="941"/>
      <c r="AH95" s="941"/>
      <c r="AI95" s="941"/>
      <c r="AJ95" s="941"/>
      <c r="AK95" s="941"/>
      <c r="AL95" s="941"/>
      <c r="AM95" s="941"/>
      <c r="AN95" s="1193">
        <v>0</v>
      </c>
      <c r="AO95" s="1193">
        <v>0</v>
      </c>
      <c r="AP95" s="1193">
        <v>0</v>
      </c>
      <c r="AQ95" s="1193">
        <v>0</v>
      </c>
      <c r="AR95" s="1193">
        <v>0</v>
      </c>
      <c r="AS95" s="1193">
        <v>0</v>
      </c>
      <c r="AT95" s="1193">
        <v>0</v>
      </c>
      <c r="AU95" s="1193">
        <v>0</v>
      </c>
      <c r="AV95" s="1193">
        <v>0</v>
      </c>
      <c r="AW95" s="1193">
        <v>0</v>
      </c>
      <c r="AX95" s="909"/>
      <c r="AY95" s="909"/>
      <c r="AZ95" s="909"/>
      <c r="BA95" s="1050"/>
    </row>
    <row r="96" spans="1:53" ht="11.25">
      <c r="A96" s="940">
        <v>1</v>
      </c>
      <c r="B96" s="1050" t="s">
        <v>650</v>
      </c>
      <c r="C96" s="1050"/>
      <c r="D96" s="1050"/>
      <c r="E96" s="1050"/>
      <c r="F96" s="1050"/>
      <c r="G96" s="1050"/>
      <c r="H96" s="1050"/>
      <c r="I96" s="1050"/>
      <c r="J96" s="1050"/>
      <c r="K96" s="1050"/>
      <c r="L96" s="1188" t="s">
        <v>649</v>
      </c>
      <c r="M96" s="1189" t="s">
        <v>650</v>
      </c>
      <c r="N96" s="1190" t="s">
        <v>369</v>
      </c>
      <c r="O96" s="1193">
        <v>0</v>
      </c>
      <c r="P96" s="1193">
        <v>0</v>
      </c>
      <c r="Q96" s="1193">
        <v>0</v>
      </c>
      <c r="R96" s="1193">
        <v>0</v>
      </c>
      <c r="S96" s="1193">
        <v>0</v>
      </c>
      <c r="T96" s="1193">
        <v>0</v>
      </c>
      <c r="U96" s="1193">
        <v>0</v>
      </c>
      <c r="V96" s="1193">
        <v>0</v>
      </c>
      <c r="W96" s="1193">
        <v>0</v>
      </c>
      <c r="X96" s="1193">
        <v>0</v>
      </c>
      <c r="Y96" s="1193">
        <v>0</v>
      </c>
      <c r="Z96" s="1193">
        <v>0</v>
      </c>
      <c r="AA96" s="1193">
        <v>0</v>
      </c>
      <c r="AB96" s="1193">
        <v>0</v>
      </c>
      <c r="AC96" s="1193">
        <v>0</v>
      </c>
      <c r="AD96" s="1193">
        <v>0</v>
      </c>
      <c r="AE96" s="1193">
        <v>0</v>
      </c>
      <c r="AF96" s="1193">
        <v>0</v>
      </c>
      <c r="AG96" s="1193">
        <v>0</v>
      </c>
      <c r="AH96" s="1193">
        <v>0</v>
      </c>
      <c r="AI96" s="1193">
        <v>0</v>
      </c>
      <c r="AJ96" s="1193">
        <v>0</v>
      </c>
      <c r="AK96" s="1193">
        <v>0</v>
      </c>
      <c r="AL96" s="1193">
        <v>0</v>
      </c>
      <c r="AM96" s="1193">
        <v>0</v>
      </c>
      <c r="AN96" s="1193">
        <v>0</v>
      </c>
      <c r="AO96" s="1193">
        <v>0</v>
      </c>
      <c r="AP96" s="1193">
        <v>0</v>
      </c>
      <c r="AQ96" s="1193">
        <v>0</v>
      </c>
      <c r="AR96" s="1193">
        <v>0</v>
      </c>
      <c r="AS96" s="1193">
        <v>0</v>
      </c>
      <c r="AT96" s="1193">
        <v>0</v>
      </c>
      <c r="AU96" s="1193">
        <v>0</v>
      </c>
      <c r="AV96" s="1193">
        <v>0</v>
      </c>
      <c r="AW96" s="1193">
        <v>0</v>
      </c>
      <c r="AX96" s="909"/>
      <c r="AY96" s="909"/>
      <c r="AZ96" s="909"/>
      <c r="BA96" s="1050"/>
    </row>
    <row r="97" spans="1:53" ht="11.25">
      <c r="A97" s="940">
        <v>1</v>
      </c>
      <c r="B97" s="1050"/>
      <c r="C97" s="1050"/>
      <c r="D97" s="1050"/>
      <c r="E97" s="1050"/>
      <c r="F97" s="1050"/>
      <c r="G97" s="1050"/>
      <c r="H97" s="1050"/>
      <c r="I97" s="1050"/>
      <c r="J97" s="1050"/>
      <c r="K97" s="1050"/>
      <c r="L97" s="1188" t="s">
        <v>651</v>
      </c>
      <c r="M97" s="1197" t="s">
        <v>652</v>
      </c>
      <c r="N97" s="1190" t="s">
        <v>369</v>
      </c>
      <c r="O97" s="941"/>
      <c r="P97" s="941"/>
      <c r="Q97" s="941"/>
      <c r="R97" s="1193">
        <v>0</v>
      </c>
      <c r="S97" s="941"/>
      <c r="T97" s="941"/>
      <c r="U97" s="941"/>
      <c r="V97" s="941"/>
      <c r="W97" s="941"/>
      <c r="X97" s="941"/>
      <c r="Y97" s="941"/>
      <c r="Z97" s="941"/>
      <c r="AA97" s="941"/>
      <c r="AB97" s="941"/>
      <c r="AC97" s="941"/>
      <c r="AD97" s="941"/>
      <c r="AE97" s="941"/>
      <c r="AF97" s="941"/>
      <c r="AG97" s="941"/>
      <c r="AH97" s="941"/>
      <c r="AI97" s="941"/>
      <c r="AJ97" s="941"/>
      <c r="AK97" s="941"/>
      <c r="AL97" s="941"/>
      <c r="AM97" s="941"/>
      <c r="AN97" s="1193">
        <v>0</v>
      </c>
      <c r="AO97" s="1193">
        <v>0</v>
      </c>
      <c r="AP97" s="1193">
        <v>0</v>
      </c>
      <c r="AQ97" s="1193">
        <v>0</v>
      </c>
      <c r="AR97" s="1193">
        <v>0</v>
      </c>
      <c r="AS97" s="1193">
        <v>0</v>
      </c>
      <c r="AT97" s="1193">
        <v>0</v>
      </c>
      <c r="AU97" s="1193">
        <v>0</v>
      </c>
      <c r="AV97" s="1193">
        <v>0</v>
      </c>
      <c r="AW97" s="1193">
        <v>0</v>
      </c>
      <c r="AX97" s="909"/>
      <c r="AY97" s="909"/>
      <c r="AZ97" s="909"/>
      <c r="BA97" s="1050"/>
    </row>
    <row r="98" spans="1:53" ht="11.25">
      <c r="A98" s="940">
        <v>1</v>
      </c>
      <c r="B98" s="1050"/>
      <c r="C98" s="1050"/>
      <c r="D98" s="1050"/>
      <c r="E98" s="1050"/>
      <c r="F98" s="1050"/>
      <c r="G98" s="1050"/>
      <c r="H98" s="1050"/>
      <c r="I98" s="1050"/>
      <c r="J98" s="1050"/>
      <c r="K98" s="1050"/>
      <c r="L98" s="1188" t="s">
        <v>653</v>
      </c>
      <c r="M98" s="1197" t="s">
        <v>654</v>
      </c>
      <c r="N98" s="1190" t="s">
        <v>369</v>
      </c>
      <c r="O98" s="941"/>
      <c r="P98" s="941"/>
      <c r="Q98" s="941"/>
      <c r="R98" s="1193">
        <v>0</v>
      </c>
      <c r="S98" s="941"/>
      <c r="T98" s="941"/>
      <c r="U98" s="941"/>
      <c r="V98" s="941"/>
      <c r="W98" s="941"/>
      <c r="X98" s="941"/>
      <c r="Y98" s="941"/>
      <c r="Z98" s="941"/>
      <c r="AA98" s="941"/>
      <c r="AB98" s="941"/>
      <c r="AC98" s="941"/>
      <c r="AD98" s="941"/>
      <c r="AE98" s="941"/>
      <c r="AF98" s="941"/>
      <c r="AG98" s="941"/>
      <c r="AH98" s="941"/>
      <c r="AI98" s="941"/>
      <c r="AJ98" s="941"/>
      <c r="AK98" s="941"/>
      <c r="AL98" s="941"/>
      <c r="AM98" s="941"/>
      <c r="AN98" s="1193">
        <v>0</v>
      </c>
      <c r="AO98" s="1193">
        <v>0</v>
      </c>
      <c r="AP98" s="1193">
        <v>0</v>
      </c>
      <c r="AQ98" s="1193">
        <v>0</v>
      </c>
      <c r="AR98" s="1193">
        <v>0</v>
      </c>
      <c r="AS98" s="1193">
        <v>0</v>
      </c>
      <c r="AT98" s="1193">
        <v>0</v>
      </c>
      <c r="AU98" s="1193">
        <v>0</v>
      </c>
      <c r="AV98" s="1193">
        <v>0</v>
      </c>
      <c r="AW98" s="1193">
        <v>0</v>
      </c>
      <c r="AX98" s="909"/>
      <c r="AY98" s="909"/>
      <c r="AZ98" s="909"/>
      <c r="BA98" s="1050"/>
    </row>
    <row r="99" spans="1:53" ht="22.5">
      <c r="A99" s="940">
        <v>1</v>
      </c>
      <c r="B99" s="1050" t="s">
        <v>1466</v>
      </c>
      <c r="C99" s="1050"/>
      <c r="D99" s="1050"/>
      <c r="E99" s="1050"/>
      <c r="F99" s="1050"/>
      <c r="G99" s="1050"/>
      <c r="H99" s="1050"/>
      <c r="I99" s="1050"/>
      <c r="J99" s="1050"/>
      <c r="K99" s="1050"/>
      <c r="L99" s="1188" t="s">
        <v>655</v>
      </c>
      <c r="M99" s="1189" t="s">
        <v>656</v>
      </c>
      <c r="N99" s="1190" t="s">
        <v>369</v>
      </c>
      <c r="O99" s="941"/>
      <c r="P99" s="941"/>
      <c r="Q99" s="941"/>
      <c r="R99" s="1193">
        <v>0</v>
      </c>
      <c r="S99" s="941"/>
      <c r="T99" s="941"/>
      <c r="U99" s="941"/>
      <c r="V99" s="941"/>
      <c r="W99" s="941"/>
      <c r="X99" s="941"/>
      <c r="Y99" s="941"/>
      <c r="Z99" s="941"/>
      <c r="AA99" s="941"/>
      <c r="AB99" s="941"/>
      <c r="AC99" s="941"/>
      <c r="AD99" s="941"/>
      <c r="AE99" s="941"/>
      <c r="AF99" s="941"/>
      <c r="AG99" s="941"/>
      <c r="AH99" s="941"/>
      <c r="AI99" s="941"/>
      <c r="AJ99" s="941"/>
      <c r="AK99" s="941"/>
      <c r="AL99" s="941"/>
      <c r="AM99" s="941"/>
      <c r="AN99" s="1193">
        <v>0</v>
      </c>
      <c r="AO99" s="1193">
        <v>0</v>
      </c>
      <c r="AP99" s="1193">
        <v>0</v>
      </c>
      <c r="AQ99" s="1193">
        <v>0</v>
      </c>
      <c r="AR99" s="1193">
        <v>0</v>
      </c>
      <c r="AS99" s="1193">
        <v>0</v>
      </c>
      <c r="AT99" s="1193">
        <v>0</v>
      </c>
      <c r="AU99" s="1193">
        <v>0</v>
      </c>
      <c r="AV99" s="1193">
        <v>0</v>
      </c>
      <c r="AW99" s="1193">
        <v>0</v>
      </c>
      <c r="AX99" s="909"/>
      <c r="AY99" s="909"/>
      <c r="AZ99" s="909"/>
      <c r="BA99" s="1050"/>
    </row>
    <row r="100" spans="1:53" s="113" customFormat="1" ht="11.25">
      <c r="A100" s="940">
        <v>1</v>
      </c>
      <c r="B100" s="1050" t="s">
        <v>1102</v>
      </c>
      <c r="C100" s="1204"/>
      <c r="D100" s="1204"/>
      <c r="E100" s="1204"/>
      <c r="F100" s="1204"/>
      <c r="G100" s="1204"/>
      <c r="H100" s="1204"/>
      <c r="I100" s="1204"/>
      <c r="J100" s="1204"/>
      <c r="K100" s="1204"/>
      <c r="L100" s="1205" t="s">
        <v>103</v>
      </c>
      <c r="M100" s="1183" t="s">
        <v>657</v>
      </c>
      <c r="N100" s="1207" t="s">
        <v>369</v>
      </c>
      <c r="O100" s="605">
        <v>0</v>
      </c>
      <c r="P100" s="605">
        <v>0</v>
      </c>
      <c r="Q100" s="605">
        <v>0</v>
      </c>
      <c r="R100" s="1185">
        <v>0</v>
      </c>
      <c r="S100" s="605">
        <v>0</v>
      </c>
      <c r="T100" s="605">
        <v>150.88999999999999</v>
      </c>
      <c r="U100" s="605">
        <v>0</v>
      </c>
      <c r="V100" s="605">
        <v>0</v>
      </c>
      <c r="W100" s="605">
        <v>0</v>
      </c>
      <c r="X100" s="605">
        <v>0</v>
      </c>
      <c r="Y100" s="605">
        <v>0</v>
      </c>
      <c r="Z100" s="605">
        <v>0</v>
      </c>
      <c r="AA100" s="605">
        <v>0</v>
      </c>
      <c r="AB100" s="605">
        <v>0</v>
      </c>
      <c r="AC100" s="605">
        <v>0</v>
      </c>
      <c r="AD100" s="605">
        <v>29.04</v>
      </c>
      <c r="AE100" s="605">
        <v>0</v>
      </c>
      <c r="AF100" s="605">
        <v>0</v>
      </c>
      <c r="AG100" s="605">
        <v>0</v>
      </c>
      <c r="AH100" s="605">
        <v>0</v>
      </c>
      <c r="AI100" s="605">
        <v>0</v>
      </c>
      <c r="AJ100" s="605">
        <v>0</v>
      </c>
      <c r="AK100" s="605">
        <v>0</v>
      </c>
      <c r="AL100" s="605">
        <v>0</v>
      </c>
      <c r="AM100" s="605">
        <v>0</v>
      </c>
      <c r="AN100" s="1185">
        <v>0</v>
      </c>
      <c r="AO100" s="1185">
        <v>-100</v>
      </c>
      <c r="AP100" s="1185">
        <v>0</v>
      </c>
      <c r="AQ100" s="1185">
        <v>0</v>
      </c>
      <c r="AR100" s="1185">
        <v>0</v>
      </c>
      <c r="AS100" s="1185">
        <v>0</v>
      </c>
      <c r="AT100" s="1185">
        <v>0</v>
      </c>
      <c r="AU100" s="1185">
        <v>0</v>
      </c>
      <c r="AV100" s="1185">
        <v>0</v>
      </c>
      <c r="AW100" s="1185">
        <v>0</v>
      </c>
      <c r="AX100" s="909"/>
      <c r="AY100" s="909"/>
      <c r="AZ100" s="909"/>
      <c r="BA100" s="1204"/>
    </row>
    <row r="101" spans="1:53" s="113" customFormat="1" ht="22.5">
      <c r="A101" s="940">
        <v>1</v>
      </c>
      <c r="B101" s="1050" t="s">
        <v>1103</v>
      </c>
      <c r="C101" s="1204"/>
      <c r="D101" s="1204"/>
      <c r="E101" s="1204"/>
      <c r="F101" s="1204"/>
      <c r="G101" s="1204"/>
      <c r="H101" s="1204"/>
      <c r="I101" s="1204"/>
      <c r="J101" s="1204"/>
      <c r="K101" s="1204"/>
      <c r="L101" s="1205" t="s">
        <v>104</v>
      </c>
      <c r="M101" s="1183" t="s">
        <v>658</v>
      </c>
      <c r="N101" s="1207" t="s">
        <v>369</v>
      </c>
      <c r="O101" s="605">
        <v>0</v>
      </c>
      <c r="P101" s="605">
        <v>0</v>
      </c>
      <c r="Q101" s="605">
        <v>0</v>
      </c>
      <c r="R101" s="1185">
        <v>0</v>
      </c>
      <c r="S101" s="605">
        <v>0</v>
      </c>
      <c r="T101" s="605">
        <v>0.1</v>
      </c>
      <c r="U101" s="605">
        <v>0</v>
      </c>
      <c r="V101" s="605">
        <v>0</v>
      </c>
      <c r="W101" s="605">
        <v>0</v>
      </c>
      <c r="X101" s="605">
        <v>0</v>
      </c>
      <c r="Y101" s="605">
        <v>0.8</v>
      </c>
      <c r="Z101" s="605">
        <v>0.8</v>
      </c>
      <c r="AA101" s="605">
        <v>0.8</v>
      </c>
      <c r="AB101" s="605">
        <v>0.8</v>
      </c>
      <c r="AC101" s="605">
        <v>0.8</v>
      </c>
      <c r="AD101" s="605">
        <v>0</v>
      </c>
      <c r="AE101" s="605">
        <v>0</v>
      </c>
      <c r="AF101" s="605">
        <v>0</v>
      </c>
      <c r="AG101" s="605">
        <v>0</v>
      </c>
      <c r="AH101" s="605">
        <v>0</v>
      </c>
      <c r="AI101" s="605">
        <v>0</v>
      </c>
      <c r="AJ101" s="605">
        <v>0</v>
      </c>
      <c r="AK101" s="605">
        <v>0</v>
      </c>
      <c r="AL101" s="605">
        <v>0</v>
      </c>
      <c r="AM101" s="605">
        <v>0</v>
      </c>
      <c r="AN101" s="1185">
        <v>0</v>
      </c>
      <c r="AO101" s="1185">
        <v>0</v>
      </c>
      <c r="AP101" s="1185">
        <v>0</v>
      </c>
      <c r="AQ101" s="1185">
        <v>0</v>
      </c>
      <c r="AR101" s="1185">
        <v>0</v>
      </c>
      <c r="AS101" s="1185">
        <v>0</v>
      </c>
      <c r="AT101" s="1185">
        <v>0</v>
      </c>
      <c r="AU101" s="1185">
        <v>0</v>
      </c>
      <c r="AV101" s="1185">
        <v>0</v>
      </c>
      <c r="AW101" s="1185">
        <v>0</v>
      </c>
      <c r="AX101" s="909"/>
      <c r="AY101" s="909"/>
      <c r="AZ101" s="909"/>
      <c r="BA101" s="1204"/>
    </row>
    <row r="102" spans="1:53" ht="11.25">
      <c r="A102" s="940">
        <v>1</v>
      </c>
      <c r="B102" s="1050"/>
      <c r="C102" s="1050"/>
      <c r="D102" s="1050"/>
      <c r="E102" s="1050"/>
      <c r="F102" s="1050"/>
      <c r="G102" s="1050"/>
      <c r="H102" s="1050"/>
      <c r="I102" s="1050"/>
      <c r="J102" s="1050"/>
      <c r="K102" s="1050"/>
      <c r="L102" s="1188" t="s">
        <v>148</v>
      </c>
      <c r="M102" s="1210" t="s">
        <v>1233</v>
      </c>
      <c r="N102" s="1190" t="s">
        <v>369</v>
      </c>
      <c r="O102" s="941">
        <v>0</v>
      </c>
      <c r="P102" s="941">
        <v>0</v>
      </c>
      <c r="Q102" s="941">
        <v>0</v>
      </c>
      <c r="R102" s="1193">
        <v>0</v>
      </c>
      <c r="S102" s="941">
        <v>0</v>
      </c>
      <c r="T102" s="941">
        <v>0</v>
      </c>
      <c r="U102" s="941">
        <v>0</v>
      </c>
      <c r="V102" s="941">
        <v>0</v>
      </c>
      <c r="W102" s="941">
        <v>0</v>
      </c>
      <c r="X102" s="941">
        <v>0</v>
      </c>
      <c r="Y102" s="941">
        <v>0</v>
      </c>
      <c r="Z102" s="941">
        <v>0</v>
      </c>
      <c r="AA102" s="941">
        <v>0</v>
      </c>
      <c r="AB102" s="941">
        <v>0</v>
      </c>
      <c r="AC102" s="941">
        <v>0</v>
      </c>
      <c r="AD102" s="941">
        <v>0</v>
      </c>
      <c r="AE102" s="941">
        <v>0</v>
      </c>
      <c r="AF102" s="941">
        <v>0</v>
      </c>
      <c r="AG102" s="941">
        <v>0</v>
      </c>
      <c r="AH102" s="941">
        <v>0</v>
      </c>
      <c r="AI102" s="941">
        <v>0</v>
      </c>
      <c r="AJ102" s="941">
        <v>0</v>
      </c>
      <c r="AK102" s="941">
        <v>0</v>
      </c>
      <c r="AL102" s="941">
        <v>0</v>
      </c>
      <c r="AM102" s="941">
        <v>0</v>
      </c>
      <c r="AN102" s="1193">
        <v>0</v>
      </c>
      <c r="AO102" s="1193">
        <v>0</v>
      </c>
      <c r="AP102" s="1193">
        <v>0</v>
      </c>
      <c r="AQ102" s="1193">
        <v>0</v>
      </c>
      <c r="AR102" s="1193">
        <v>0</v>
      </c>
      <c r="AS102" s="1193">
        <v>0</v>
      </c>
      <c r="AT102" s="1193">
        <v>0</v>
      </c>
      <c r="AU102" s="1193">
        <v>0</v>
      </c>
      <c r="AV102" s="1193">
        <v>0</v>
      </c>
      <c r="AW102" s="1193">
        <v>0</v>
      </c>
      <c r="AX102" s="909"/>
      <c r="AY102" s="909"/>
      <c r="AZ102" s="909"/>
      <c r="BA102" s="1050"/>
    </row>
    <row r="103" spans="1:53" s="113" customFormat="1" ht="11.25">
      <c r="A103" s="940">
        <v>1</v>
      </c>
      <c r="B103" s="1050" t="s">
        <v>659</v>
      </c>
      <c r="C103" s="1204"/>
      <c r="D103" s="1204"/>
      <c r="E103" s="1204"/>
      <c r="F103" s="1204"/>
      <c r="G103" s="1204"/>
      <c r="H103" s="1204"/>
      <c r="I103" s="1204"/>
      <c r="J103" s="1204"/>
      <c r="K103" s="1204"/>
      <c r="L103" s="1205" t="s">
        <v>120</v>
      </c>
      <c r="M103" s="1211" t="s">
        <v>659</v>
      </c>
      <c r="N103" s="1184" t="s">
        <v>369</v>
      </c>
      <c r="O103" s="1185">
        <v>0</v>
      </c>
      <c r="P103" s="1185">
        <v>0</v>
      </c>
      <c r="Q103" s="1185">
        <v>0</v>
      </c>
      <c r="R103" s="605">
        <v>0</v>
      </c>
      <c r="S103" s="1185">
        <v>0</v>
      </c>
      <c r="T103" s="1185">
        <v>0</v>
      </c>
      <c r="U103" s="1185">
        <v>0</v>
      </c>
      <c r="V103" s="1185">
        <v>0</v>
      </c>
      <c r="W103" s="1185">
        <v>0</v>
      </c>
      <c r="X103" s="1185">
        <v>0</v>
      </c>
      <c r="Y103" s="1185">
        <v>0</v>
      </c>
      <c r="Z103" s="1185">
        <v>0</v>
      </c>
      <c r="AA103" s="1185">
        <v>0</v>
      </c>
      <c r="AB103" s="1185">
        <v>0</v>
      </c>
      <c r="AC103" s="1185">
        <v>0</v>
      </c>
      <c r="AD103" s="1185">
        <v>0</v>
      </c>
      <c r="AE103" s="1185">
        <v>0</v>
      </c>
      <c r="AF103" s="1185">
        <v>0</v>
      </c>
      <c r="AG103" s="1185">
        <v>0</v>
      </c>
      <c r="AH103" s="1185">
        <v>0</v>
      </c>
      <c r="AI103" s="1185">
        <v>0</v>
      </c>
      <c r="AJ103" s="1185">
        <v>0</v>
      </c>
      <c r="AK103" s="1185">
        <v>0</v>
      </c>
      <c r="AL103" s="1185">
        <v>0</v>
      </c>
      <c r="AM103" s="1185">
        <v>0</v>
      </c>
      <c r="AN103" s="1185">
        <v>0</v>
      </c>
      <c r="AO103" s="1185">
        <v>0</v>
      </c>
      <c r="AP103" s="1185">
        <v>0</v>
      </c>
      <c r="AQ103" s="1185">
        <v>0</v>
      </c>
      <c r="AR103" s="1185">
        <v>0</v>
      </c>
      <c r="AS103" s="1185">
        <v>0</v>
      </c>
      <c r="AT103" s="1185">
        <v>0</v>
      </c>
      <c r="AU103" s="1185">
        <v>0</v>
      </c>
      <c r="AV103" s="1185">
        <v>0</v>
      </c>
      <c r="AW103" s="1185">
        <v>0</v>
      </c>
      <c r="AX103" s="909"/>
      <c r="AY103" s="909"/>
      <c r="AZ103" s="909"/>
      <c r="BA103" s="1204"/>
    </row>
    <row r="104" spans="1:53" ht="11.25">
      <c r="A104" s="940">
        <v>1</v>
      </c>
      <c r="B104" s="1050"/>
      <c r="C104" s="1050"/>
      <c r="D104" s="1050"/>
      <c r="E104" s="1050"/>
      <c r="F104" s="1050"/>
      <c r="G104" s="1050"/>
      <c r="H104" s="1050"/>
      <c r="I104" s="1050"/>
      <c r="J104" s="1050"/>
      <c r="K104" s="1050"/>
      <c r="L104" s="1188" t="s">
        <v>122</v>
      </c>
      <c r="M104" s="1189" t="s">
        <v>660</v>
      </c>
      <c r="N104" s="1190" t="s">
        <v>369</v>
      </c>
      <c r="O104" s="1212">
        <v>0</v>
      </c>
      <c r="P104" s="1212">
        <v>0</v>
      </c>
      <c r="Q104" s="1212">
        <v>0</v>
      </c>
      <c r="R104" s="1193">
        <v>0</v>
      </c>
      <c r="S104" s="1212">
        <v>0</v>
      </c>
      <c r="T104" s="1212">
        <v>0</v>
      </c>
      <c r="U104" s="1212">
        <v>0</v>
      </c>
      <c r="V104" s="1212">
        <v>0</v>
      </c>
      <c r="W104" s="1212">
        <v>0</v>
      </c>
      <c r="X104" s="1212">
        <v>0</v>
      </c>
      <c r="Y104" s="1212">
        <v>0</v>
      </c>
      <c r="Z104" s="1212">
        <v>0</v>
      </c>
      <c r="AA104" s="1212">
        <v>0</v>
      </c>
      <c r="AB104" s="1212">
        <v>0</v>
      </c>
      <c r="AC104" s="1212">
        <v>0</v>
      </c>
      <c r="AD104" s="1212">
        <v>0</v>
      </c>
      <c r="AE104" s="1212">
        <v>0</v>
      </c>
      <c r="AF104" s="1212">
        <v>0</v>
      </c>
      <c r="AG104" s="1212">
        <v>0</v>
      </c>
      <c r="AH104" s="1212">
        <v>0</v>
      </c>
      <c r="AI104" s="1212">
        <v>0</v>
      </c>
      <c r="AJ104" s="1212">
        <v>0</v>
      </c>
      <c r="AK104" s="1212">
        <v>0</v>
      </c>
      <c r="AL104" s="1212">
        <v>0</v>
      </c>
      <c r="AM104" s="1212">
        <v>0</v>
      </c>
      <c r="AN104" s="1193">
        <v>0</v>
      </c>
      <c r="AO104" s="1193">
        <v>0</v>
      </c>
      <c r="AP104" s="1193">
        <v>0</v>
      </c>
      <c r="AQ104" s="1193">
        <v>0</v>
      </c>
      <c r="AR104" s="1193">
        <v>0</v>
      </c>
      <c r="AS104" s="1193">
        <v>0</v>
      </c>
      <c r="AT104" s="1193">
        <v>0</v>
      </c>
      <c r="AU104" s="1193">
        <v>0</v>
      </c>
      <c r="AV104" s="1193">
        <v>0</v>
      </c>
      <c r="AW104" s="1193">
        <v>0</v>
      </c>
      <c r="AX104" s="909"/>
      <c r="AY104" s="909"/>
      <c r="AZ104" s="909"/>
      <c r="BA104" s="1050"/>
    </row>
    <row r="105" spans="1:53" ht="11.25">
      <c r="A105" s="940">
        <v>1</v>
      </c>
      <c r="B105" s="1050"/>
      <c r="C105" s="1050"/>
      <c r="D105" s="1050"/>
      <c r="E105" s="1050"/>
      <c r="F105" s="1050"/>
      <c r="G105" s="1050"/>
      <c r="H105" s="1050"/>
      <c r="I105" s="1050"/>
      <c r="J105" s="1050"/>
      <c r="K105" s="1050"/>
      <c r="L105" s="1188" t="s">
        <v>123</v>
      </c>
      <c r="M105" s="1189" t="s">
        <v>661</v>
      </c>
      <c r="N105" s="1190" t="s">
        <v>369</v>
      </c>
      <c r="O105" s="1212">
        <v>0</v>
      </c>
      <c r="P105" s="1212">
        <v>0</v>
      </c>
      <c r="Q105" s="1212">
        <v>0</v>
      </c>
      <c r="R105" s="1193">
        <v>0</v>
      </c>
      <c r="S105" s="1212">
        <v>0</v>
      </c>
      <c r="T105" s="1212">
        <v>0</v>
      </c>
      <c r="U105" s="1212">
        <v>0</v>
      </c>
      <c r="V105" s="1212">
        <v>0</v>
      </c>
      <c r="W105" s="1212">
        <v>0</v>
      </c>
      <c r="X105" s="1212">
        <v>0</v>
      </c>
      <c r="Y105" s="1212">
        <v>0</v>
      </c>
      <c r="Z105" s="1212">
        <v>0</v>
      </c>
      <c r="AA105" s="1212">
        <v>0</v>
      </c>
      <c r="AB105" s="1212">
        <v>0</v>
      </c>
      <c r="AC105" s="1212">
        <v>0</v>
      </c>
      <c r="AD105" s="1212">
        <v>0</v>
      </c>
      <c r="AE105" s="1212">
        <v>0</v>
      </c>
      <c r="AF105" s="1212">
        <v>0</v>
      </c>
      <c r="AG105" s="1212">
        <v>0</v>
      </c>
      <c r="AH105" s="1212">
        <v>0</v>
      </c>
      <c r="AI105" s="1212">
        <v>0</v>
      </c>
      <c r="AJ105" s="1212">
        <v>0</v>
      </c>
      <c r="AK105" s="1212">
        <v>0</v>
      </c>
      <c r="AL105" s="1212">
        <v>0</v>
      </c>
      <c r="AM105" s="1212">
        <v>0</v>
      </c>
      <c r="AN105" s="1193">
        <v>0</v>
      </c>
      <c r="AO105" s="1193">
        <v>0</v>
      </c>
      <c r="AP105" s="1193">
        <v>0</v>
      </c>
      <c r="AQ105" s="1193">
        <v>0</v>
      </c>
      <c r="AR105" s="1193">
        <v>0</v>
      </c>
      <c r="AS105" s="1193">
        <v>0</v>
      </c>
      <c r="AT105" s="1193">
        <v>0</v>
      </c>
      <c r="AU105" s="1193">
        <v>0</v>
      </c>
      <c r="AV105" s="1193">
        <v>0</v>
      </c>
      <c r="AW105" s="1193">
        <v>0</v>
      </c>
      <c r="AX105" s="909"/>
      <c r="AY105" s="909"/>
      <c r="AZ105" s="909"/>
      <c r="BA105" s="1050"/>
    </row>
    <row r="106" spans="1:53" ht="11.25">
      <c r="A106" s="940">
        <v>1</v>
      </c>
      <c r="B106" s="1050"/>
      <c r="C106" s="1050"/>
      <c r="D106" s="1050"/>
      <c r="E106" s="1050"/>
      <c r="F106" s="1050"/>
      <c r="G106" s="1050"/>
      <c r="H106" s="1050"/>
      <c r="I106" s="1050"/>
      <c r="J106" s="1050"/>
      <c r="K106" s="1050"/>
      <c r="L106" s="1188" t="s">
        <v>396</v>
      </c>
      <c r="M106" s="1189" t="s">
        <v>662</v>
      </c>
      <c r="N106" s="1190" t="s">
        <v>369</v>
      </c>
      <c r="O106" s="1212">
        <v>0</v>
      </c>
      <c r="P106" s="1212">
        <v>0</v>
      </c>
      <c r="Q106" s="1212">
        <v>0</v>
      </c>
      <c r="R106" s="1193">
        <v>0</v>
      </c>
      <c r="S106" s="1212">
        <v>0</v>
      </c>
      <c r="T106" s="1212">
        <v>0</v>
      </c>
      <c r="U106" s="1212">
        <v>0</v>
      </c>
      <c r="V106" s="1212">
        <v>0</v>
      </c>
      <c r="W106" s="1212">
        <v>0</v>
      </c>
      <c r="X106" s="1212">
        <v>0</v>
      </c>
      <c r="Y106" s="1212">
        <v>0</v>
      </c>
      <c r="Z106" s="1212">
        <v>0</v>
      </c>
      <c r="AA106" s="1212">
        <v>0</v>
      </c>
      <c r="AB106" s="1212">
        <v>0</v>
      </c>
      <c r="AC106" s="1212">
        <v>0</v>
      </c>
      <c r="AD106" s="1212">
        <v>0</v>
      </c>
      <c r="AE106" s="1212">
        <v>0</v>
      </c>
      <c r="AF106" s="1212">
        <v>0</v>
      </c>
      <c r="AG106" s="1212">
        <v>0</v>
      </c>
      <c r="AH106" s="1212">
        <v>0</v>
      </c>
      <c r="AI106" s="1212">
        <v>0</v>
      </c>
      <c r="AJ106" s="1212">
        <v>0</v>
      </c>
      <c r="AK106" s="1212">
        <v>0</v>
      </c>
      <c r="AL106" s="1212">
        <v>0</v>
      </c>
      <c r="AM106" s="1212">
        <v>0</v>
      </c>
      <c r="AN106" s="1193">
        <v>0</v>
      </c>
      <c r="AO106" s="1193">
        <v>0</v>
      </c>
      <c r="AP106" s="1193">
        <v>0</v>
      </c>
      <c r="AQ106" s="1193">
        <v>0</v>
      </c>
      <c r="AR106" s="1193">
        <v>0</v>
      </c>
      <c r="AS106" s="1193">
        <v>0</v>
      </c>
      <c r="AT106" s="1193">
        <v>0</v>
      </c>
      <c r="AU106" s="1193">
        <v>0</v>
      </c>
      <c r="AV106" s="1193">
        <v>0</v>
      </c>
      <c r="AW106" s="1193">
        <v>0</v>
      </c>
      <c r="AX106" s="909"/>
      <c r="AY106" s="909"/>
      <c r="AZ106" s="909"/>
      <c r="BA106" s="1050"/>
    </row>
    <row r="107" spans="1:53" ht="22.5">
      <c r="A107" s="940">
        <v>1</v>
      </c>
      <c r="B107" s="1050" t="s">
        <v>1467</v>
      </c>
      <c r="C107" s="1050"/>
      <c r="D107" s="1050"/>
      <c r="E107" s="1050"/>
      <c r="F107" s="1050"/>
      <c r="G107" s="1050"/>
      <c r="H107" s="1050"/>
      <c r="I107" s="1050"/>
      <c r="J107" s="1050"/>
      <c r="K107" s="1050"/>
      <c r="L107" s="1188" t="s">
        <v>397</v>
      </c>
      <c r="M107" s="1189" t="s">
        <v>663</v>
      </c>
      <c r="N107" s="1190" t="s">
        <v>369</v>
      </c>
      <c r="O107" s="941"/>
      <c r="P107" s="941"/>
      <c r="Q107" s="941"/>
      <c r="R107" s="1193">
        <v>0</v>
      </c>
      <c r="S107" s="941"/>
      <c r="T107" s="941"/>
      <c r="U107" s="941"/>
      <c r="V107" s="941"/>
      <c r="W107" s="941"/>
      <c r="X107" s="941"/>
      <c r="Y107" s="941"/>
      <c r="Z107" s="941"/>
      <c r="AA107" s="941"/>
      <c r="AB107" s="941"/>
      <c r="AC107" s="941"/>
      <c r="AD107" s="941"/>
      <c r="AE107" s="941"/>
      <c r="AF107" s="941"/>
      <c r="AG107" s="941"/>
      <c r="AH107" s="941"/>
      <c r="AI107" s="941"/>
      <c r="AJ107" s="941"/>
      <c r="AK107" s="941"/>
      <c r="AL107" s="941"/>
      <c r="AM107" s="941"/>
      <c r="AN107" s="1193">
        <v>0</v>
      </c>
      <c r="AO107" s="1193">
        <v>0</v>
      </c>
      <c r="AP107" s="1193">
        <v>0</v>
      </c>
      <c r="AQ107" s="1193">
        <v>0</v>
      </c>
      <c r="AR107" s="1193">
        <v>0</v>
      </c>
      <c r="AS107" s="1193">
        <v>0</v>
      </c>
      <c r="AT107" s="1193">
        <v>0</v>
      </c>
      <c r="AU107" s="1193">
        <v>0</v>
      </c>
      <c r="AV107" s="1193">
        <v>0</v>
      </c>
      <c r="AW107" s="1193">
        <v>0</v>
      </c>
      <c r="AX107" s="909"/>
      <c r="AY107" s="909"/>
      <c r="AZ107" s="909"/>
      <c r="BA107" s="1050"/>
    </row>
    <row r="108" spans="1:53" ht="11.25">
      <c r="A108" s="940">
        <v>1</v>
      </c>
      <c r="B108" s="1050" t="s">
        <v>664</v>
      </c>
      <c r="C108" s="1050"/>
      <c r="D108" s="1050"/>
      <c r="E108" s="1050"/>
      <c r="F108" s="1050"/>
      <c r="G108" s="1050"/>
      <c r="H108" s="1050"/>
      <c r="I108" s="1050"/>
      <c r="J108" s="1050"/>
      <c r="K108" s="1050"/>
      <c r="L108" s="1188" t="s">
        <v>124</v>
      </c>
      <c r="M108" s="1213" t="s">
        <v>664</v>
      </c>
      <c r="N108" s="1190" t="s">
        <v>369</v>
      </c>
      <c r="O108" s="941"/>
      <c r="P108" s="941"/>
      <c r="Q108" s="941"/>
      <c r="R108" s="1193">
        <v>0</v>
      </c>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1193">
        <v>0</v>
      </c>
      <c r="AO108" s="1193">
        <v>0</v>
      </c>
      <c r="AP108" s="1193">
        <v>0</v>
      </c>
      <c r="AQ108" s="1193">
        <v>0</v>
      </c>
      <c r="AR108" s="1193">
        <v>0</v>
      </c>
      <c r="AS108" s="1193">
        <v>0</v>
      </c>
      <c r="AT108" s="1193">
        <v>0</v>
      </c>
      <c r="AU108" s="1193">
        <v>0</v>
      </c>
      <c r="AV108" s="1193">
        <v>0</v>
      </c>
      <c r="AW108" s="1193">
        <v>0</v>
      </c>
      <c r="AX108" s="909"/>
      <c r="AY108" s="909"/>
      <c r="AZ108" s="909"/>
      <c r="BA108" s="1050"/>
    </row>
    <row r="109" spans="1:53" ht="22.5">
      <c r="A109" s="940">
        <v>1</v>
      </c>
      <c r="B109" s="1050"/>
      <c r="C109" s="1050"/>
      <c r="D109" s="1050"/>
      <c r="E109" s="1050"/>
      <c r="F109" s="1050"/>
      <c r="G109" s="1050"/>
      <c r="H109" s="1050"/>
      <c r="I109" s="1050"/>
      <c r="J109" s="1050"/>
      <c r="K109" s="1050"/>
      <c r="L109" s="1188" t="s">
        <v>125</v>
      </c>
      <c r="M109" s="1213" t="s">
        <v>665</v>
      </c>
      <c r="N109" s="1190" t="s">
        <v>369</v>
      </c>
      <c r="O109" s="941"/>
      <c r="P109" s="941"/>
      <c r="Q109" s="941"/>
      <c r="R109" s="1193">
        <v>0</v>
      </c>
      <c r="S109" s="941"/>
      <c r="T109" s="941">
        <v>0</v>
      </c>
      <c r="U109" s="941"/>
      <c r="V109" s="941"/>
      <c r="W109" s="941"/>
      <c r="X109" s="941"/>
      <c r="Y109" s="941"/>
      <c r="Z109" s="941"/>
      <c r="AA109" s="941"/>
      <c r="AB109" s="941"/>
      <c r="AC109" s="941"/>
      <c r="AD109" s="941">
        <v>0</v>
      </c>
      <c r="AE109" s="941"/>
      <c r="AF109" s="941"/>
      <c r="AG109" s="941"/>
      <c r="AH109" s="941"/>
      <c r="AI109" s="941"/>
      <c r="AJ109" s="941"/>
      <c r="AK109" s="941"/>
      <c r="AL109" s="941"/>
      <c r="AM109" s="941"/>
      <c r="AN109" s="439"/>
      <c r="AO109" s="439"/>
      <c r="AP109" s="439"/>
      <c r="AQ109" s="439"/>
      <c r="AR109" s="439"/>
      <c r="AS109" s="439"/>
      <c r="AT109" s="439"/>
      <c r="AU109" s="439"/>
      <c r="AV109" s="439"/>
      <c r="AW109" s="439"/>
      <c r="AX109" s="909"/>
      <c r="AY109" s="909"/>
      <c r="AZ109" s="909"/>
      <c r="BA109" s="1050"/>
    </row>
    <row r="110" spans="1:53" ht="101.25">
      <c r="A110" s="940">
        <v>1</v>
      </c>
      <c r="B110" s="1050"/>
      <c r="C110" s="1050"/>
      <c r="D110" s="1050"/>
      <c r="E110" s="1050"/>
      <c r="F110" s="1050"/>
      <c r="G110" s="1050"/>
      <c r="H110" s="1050"/>
      <c r="I110" s="1050"/>
      <c r="J110" s="1050"/>
      <c r="K110" s="1050"/>
      <c r="L110" s="1188" t="s">
        <v>126</v>
      </c>
      <c r="M110" s="1213" t="s">
        <v>666</v>
      </c>
      <c r="N110" s="1190" t="s">
        <v>369</v>
      </c>
      <c r="O110" s="941"/>
      <c r="P110" s="941"/>
      <c r="Q110" s="941"/>
      <c r="R110" s="1193">
        <v>0</v>
      </c>
      <c r="S110" s="941"/>
      <c r="T110" s="941">
        <v>0</v>
      </c>
      <c r="U110" s="941"/>
      <c r="V110" s="941"/>
      <c r="W110" s="941"/>
      <c r="X110" s="941"/>
      <c r="Y110" s="941"/>
      <c r="Z110" s="941"/>
      <c r="AA110" s="941"/>
      <c r="AB110" s="941"/>
      <c r="AC110" s="941"/>
      <c r="AD110" s="941">
        <v>0</v>
      </c>
      <c r="AE110" s="941"/>
      <c r="AF110" s="941"/>
      <c r="AG110" s="941"/>
      <c r="AH110" s="941"/>
      <c r="AI110" s="941"/>
      <c r="AJ110" s="941"/>
      <c r="AK110" s="941"/>
      <c r="AL110" s="941"/>
      <c r="AM110" s="941"/>
      <c r="AN110" s="439"/>
      <c r="AO110" s="439"/>
      <c r="AP110" s="439"/>
      <c r="AQ110" s="439"/>
      <c r="AR110" s="439"/>
      <c r="AS110" s="439"/>
      <c r="AT110" s="439"/>
      <c r="AU110" s="439"/>
      <c r="AV110" s="439"/>
      <c r="AW110" s="439"/>
      <c r="AX110" s="909"/>
      <c r="AY110" s="909"/>
      <c r="AZ110" s="909"/>
      <c r="BA110" s="1050"/>
    </row>
    <row r="111" spans="1:53" ht="45">
      <c r="A111" s="940">
        <v>1</v>
      </c>
      <c r="B111" s="1050"/>
      <c r="C111" s="1050"/>
      <c r="D111" s="1050"/>
      <c r="E111" s="1050"/>
      <c r="F111" s="1050"/>
      <c r="G111" s="1050"/>
      <c r="H111" s="1050"/>
      <c r="I111" s="1050"/>
      <c r="J111" s="1050"/>
      <c r="K111" s="1050"/>
      <c r="L111" s="1188" t="s">
        <v>127</v>
      </c>
      <c r="M111" s="1213" t="s">
        <v>1222</v>
      </c>
      <c r="N111" s="1190" t="s">
        <v>369</v>
      </c>
      <c r="O111" s="941"/>
      <c r="P111" s="941"/>
      <c r="Q111" s="941"/>
      <c r="R111" s="1193">
        <v>0</v>
      </c>
      <c r="S111" s="941"/>
      <c r="T111" s="941">
        <v>0</v>
      </c>
      <c r="U111" s="941"/>
      <c r="V111" s="941"/>
      <c r="W111" s="941"/>
      <c r="X111" s="941"/>
      <c r="Y111" s="941"/>
      <c r="Z111" s="941"/>
      <c r="AA111" s="941"/>
      <c r="AB111" s="941"/>
      <c r="AC111" s="941"/>
      <c r="AD111" s="941">
        <v>13.43</v>
      </c>
      <c r="AE111" s="941"/>
      <c r="AF111" s="941"/>
      <c r="AG111" s="941"/>
      <c r="AH111" s="941"/>
      <c r="AI111" s="941"/>
      <c r="AJ111" s="941"/>
      <c r="AK111" s="941"/>
      <c r="AL111" s="941"/>
      <c r="AM111" s="941"/>
      <c r="AN111" s="439"/>
      <c r="AO111" s="439"/>
      <c r="AP111" s="439"/>
      <c r="AQ111" s="439"/>
      <c r="AR111" s="439"/>
      <c r="AS111" s="439"/>
      <c r="AT111" s="439"/>
      <c r="AU111" s="439"/>
      <c r="AV111" s="439"/>
      <c r="AW111" s="439"/>
      <c r="AX111" s="909"/>
      <c r="AY111" s="909"/>
      <c r="AZ111" s="909"/>
      <c r="BA111" s="1050"/>
    </row>
    <row r="112" spans="1:53" ht="11.25">
      <c r="A112" s="940">
        <v>1</v>
      </c>
      <c r="B112" s="1050"/>
      <c r="C112" s="1050"/>
      <c r="D112" s="1050"/>
      <c r="E112" s="1050"/>
      <c r="F112" s="1050"/>
      <c r="G112" s="1050"/>
      <c r="H112" s="1050"/>
      <c r="I112" s="1050"/>
      <c r="J112" s="1050"/>
      <c r="K112" s="1050"/>
      <c r="L112" s="1188" t="s">
        <v>128</v>
      </c>
      <c r="M112" s="1214" t="s">
        <v>667</v>
      </c>
      <c r="N112" s="1190" t="s">
        <v>369</v>
      </c>
      <c r="O112" s="941"/>
      <c r="P112" s="941"/>
      <c r="Q112" s="941"/>
      <c r="R112" s="1193">
        <v>0</v>
      </c>
      <c r="S112" s="941"/>
      <c r="T112" s="941"/>
      <c r="U112" s="941"/>
      <c r="V112" s="941"/>
      <c r="W112" s="941"/>
      <c r="X112" s="941"/>
      <c r="Y112" s="941"/>
      <c r="Z112" s="941"/>
      <c r="AA112" s="941"/>
      <c r="AB112" s="941"/>
      <c r="AC112" s="941"/>
      <c r="AD112" s="941">
        <v>-10.53</v>
      </c>
      <c r="AE112" s="941"/>
      <c r="AF112" s="941"/>
      <c r="AG112" s="941"/>
      <c r="AH112" s="941"/>
      <c r="AI112" s="941"/>
      <c r="AJ112" s="941"/>
      <c r="AK112" s="941"/>
      <c r="AL112" s="941"/>
      <c r="AM112" s="941"/>
      <c r="AN112" s="439"/>
      <c r="AO112" s="439"/>
      <c r="AP112" s="439"/>
      <c r="AQ112" s="439"/>
      <c r="AR112" s="439"/>
      <c r="AS112" s="439"/>
      <c r="AT112" s="439"/>
      <c r="AU112" s="439"/>
      <c r="AV112" s="439"/>
      <c r="AW112" s="439"/>
      <c r="AX112" s="909"/>
      <c r="AY112" s="909"/>
      <c r="AZ112" s="909"/>
      <c r="BA112" s="1050"/>
    </row>
    <row r="113" spans="1:53" ht="11.25">
      <c r="A113" s="940">
        <v>1</v>
      </c>
      <c r="B113" s="1050"/>
      <c r="C113" s="1050"/>
      <c r="D113" s="1050"/>
      <c r="E113" s="1050"/>
      <c r="F113" s="1050"/>
      <c r="G113" s="1050"/>
      <c r="H113" s="1050"/>
      <c r="I113" s="1050"/>
      <c r="J113" s="1050"/>
      <c r="K113" s="1050"/>
      <c r="L113" s="1188" t="s">
        <v>1231</v>
      </c>
      <c r="M113" s="1189" t="s">
        <v>1232</v>
      </c>
      <c r="N113" s="1190" t="s">
        <v>145</v>
      </c>
      <c r="O113" s="439">
        <v>0</v>
      </c>
      <c r="P113" s="439">
        <v>0</v>
      </c>
      <c r="Q113" s="439">
        <v>0</v>
      </c>
      <c r="R113" s="1193">
        <v>0</v>
      </c>
      <c r="S113" s="439">
        <v>0</v>
      </c>
      <c r="T113" s="439">
        <v>0</v>
      </c>
      <c r="U113" s="439">
        <v>0</v>
      </c>
      <c r="V113" s="439">
        <v>0</v>
      </c>
      <c r="W113" s="439">
        <v>0</v>
      </c>
      <c r="X113" s="439">
        <v>0</v>
      </c>
      <c r="Y113" s="439">
        <v>0</v>
      </c>
      <c r="Z113" s="439">
        <v>0</v>
      </c>
      <c r="AA113" s="439">
        <v>0</v>
      </c>
      <c r="AB113" s="439">
        <v>0</v>
      </c>
      <c r="AC113" s="439">
        <v>0</v>
      </c>
      <c r="AD113" s="439">
        <v>-5.5365686944634316</v>
      </c>
      <c r="AE113" s="439">
        <v>0</v>
      </c>
      <c r="AF113" s="439">
        <v>0</v>
      </c>
      <c r="AG113" s="439">
        <v>0</v>
      </c>
      <c r="AH113" s="439">
        <v>0</v>
      </c>
      <c r="AI113" s="439">
        <v>0</v>
      </c>
      <c r="AJ113" s="439">
        <v>0</v>
      </c>
      <c r="AK113" s="439">
        <v>0</v>
      </c>
      <c r="AL113" s="439">
        <v>0</v>
      </c>
      <c r="AM113" s="439">
        <v>0</v>
      </c>
      <c r="AN113" s="439"/>
      <c r="AO113" s="439"/>
      <c r="AP113" s="439"/>
      <c r="AQ113" s="439"/>
      <c r="AR113" s="439"/>
      <c r="AS113" s="439"/>
      <c r="AT113" s="439"/>
      <c r="AU113" s="439"/>
      <c r="AV113" s="439"/>
      <c r="AW113" s="439"/>
      <c r="AX113" s="909"/>
      <c r="AY113" s="909"/>
      <c r="AZ113" s="909"/>
      <c r="BA113" s="1050"/>
    </row>
    <row r="114" spans="1:53" s="113" customFormat="1" ht="11.25">
      <c r="A114" s="940">
        <v>1</v>
      </c>
      <c r="B114" s="1204"/>
      <c r="C114" s="1204"/>
      <c r="D114" s="1204"/>
      <c r="E114" s="1204"/>
      <c r="F114" s="1204"/>
      <c r="G114" s="1204"/>
      <c r="H114" s="1204"/>
      <c r="I114" s="1204"/>
      <c r="J114" s="1204"/>
      <c r="K114" s="1204"/>
      <c r="L114" s="1205" t="s">
        <v>129</v>
      </c>
      <c r="M114" s="1211" t="s">
        <v>668</v>
      </c>
      <c r="N114" s="1184" t="s">
        <v>369</v>
      </c>
      <c r="O114" s="1185">
        <v>134.63300000000001</v>
      </c>
      <c r="P114" s="1185">
        <v>175.29216600000001</v>
      </c>
      <c r="Q114" s="1185">
        <v>175.29216600000001</v>
      </c>
      <c r="R114" s="1185">
        <v>0</v>
      </c>
      <c r="S114" s="1185">
        <v>175.29216600000001</v>
      </c>
      <c r="T114" s="1185">
        <v>206.20999999999998</v>
      </c>
      <c r="U114" s="1185">
        <v>0</v>
      </c>
      <c r="V114" s="1185">
        <v>0</v>
      </c>
      <c r="W114" s="1185">
        <v>0</v>
      </c>
      <c r="X114" s="1185">
        <v>0</v>
      </c>
      <c r="Y114" s="1185">
        <v>0.8</v>
      </c>
      <c r="Z114" s="1185">
        <v>0.8</v>
      </c>
      <c r="AA114" s="1185">
        <v>0.8</v>
      </c>
      <c r="AB114" s="1185">
        <v>0.8</v>
      </c>
      <c r="AC114" s="1185">
        <v>0.8</v>
      </c>
      <c r="AD114" s="1185">
        <v>190.19</v>
      </c>
      <c r="AE114" s="1185">
        <v>154.57</v>
      </c>
      <c r="AF114" s="1185">
        <v>154.57</v>
      </c>
      <c r="AG114" s="1185">
        <v>154.57</v>
      </c>
      <c r="AH114" s="1185">
        <v>154.57</v>
      </c>
      <c r="AI114" s="1185">
        <v>154.57</v>
      </c>
      <c r="AJ114" s="1185">
        <v>154.57</v>
      </c>
      <c r="AK114" s="1185">
        <v>154.57</v>
      </c>
      <c r="AL114" s="1185">
        <v>154.57</v>
      </c>
      <c r="AM114" s="1185">
        <v>154.57</v>
      </c>
      <c r="AN114" s="1185">
        <v>8.498858984947443</v>
      </c>
      <c r="AO114" s="1185">
        <v>-18.728639781271365</v>
      </c>
      <c r="AP114" s="1185">
        <v>0</v>
      </c>
      <c r="AQ114" s="1185">
        <v>0</v>
      </c>
      <c r="AR114" s="1185">
        <v>0</v>
      </c>
      <c r="AS114" s="1185">
        <v>0</v>
      </c>
      <c r="AT114" s="1185">
        <v>0</v>
      </c>
      <c r="AU114" s="1185">
        <v>0</v>
      </c>
      <c r="AV114" s="1185">
        <v>0</v>
      </c>
      <c r="AW114" s="1185">
        <v>0</v>
      </c>
      <c r="AX114" s="909"/>
      <c r="AY114" s="909"/>
      <c r="AZ114" s="909"/>
      <c r="BA114" s="1204"/>
    </row>
    <row r="115" spans="1:53" ht="78.75">
      <c r="A115" s="940">
        <v>1</v>
      </c>
      <c r="B115" s="1050"/>
      <c r="C115" s="1050"/>
      <c r="D115" s="1050"/>
      <c r="E115" s="1050"/>
      <c r="F115" s="1050"/>
      <c r="G115" s="1050"/>
      <c r="H115" s="1050"/>
      <c r="I115" s="1050"/>
      <c r="J115" s="1050"/>
      <c r="K115" s="1050"/>
      <c r="L115" s="1188" t="s">
        <v>130</v>
      </c>
      <c r="M115" s="1214" t="s">
        <v>1177</v>
      </c>
      <c r="N115" s="1200" t="s">
        <v>369</v>
      </c>
      <c r="O115" s="941"/>
      <c r="P115" s="941"/>
      <c r="Q115" s="941"/>
      <c r="R115" s="1193">
        <v>0</v>
      </c>
      <c r="S115" s="941"/>
      <c r="T115" s="941"/>
      <c r="U115" s="941"/>
      <c r="V115" s="941"/>
      <c r="W115" s="941"/>
      <c r="X115" s="941"/>
      <c r="Y115" s="941"/>
      <c r="Z115" s="941"/>
      <c r="AA115" s="941"/>
      <c r="AB115" s="941"/>
      <c r="AC115" s="941"/>
      <c r="AD115" s="941">
        <v>0</v>
      </c>
      <c r="AE115" s="941"/>
      <c r="AF115" s="941"/>
      <c r="AG115" s="941"/>
      <c r="AH115" s="941"/>
      <c r="AI115" s="941"/>
      <c r="AJ115" s="941"/>
      <c r="AK115" s="941"/>
      <c r="AL115" s="941"/>
      <c r="AM115" s="941"/>
      <c r="AN115" s="439"/>
      <c r="AO115" s="439"/>
      <c r="AP115" s="439"/>
      <c r="AQ115" s="439"/>
      <c r="AR115" s="439"/>
      <c r="AS115" s="439"/>
      <c r="AT115" s="439"/>
      <c r="AU115" s="439"/>
      <c r="AV115" s="439"/>
      <c r="AW115" s="439"/>
      <c r="AX115" s="909"/>
      <c r="AY115" s="909"/>
      <c r="AZ115" s="909"/>
      <c r="BA115" s="1050"/>
    </row>
    <row r="116" spans="1:53" ht="56.25">
      <c r="A116" s="940">
        <v>1</v>
      </c>
      <c r="B116" s="1050"/>
      <c r="C116" s="1050"/>
      <c r="D116" s="1050"/>
      <c r="E116" s="1050"/>
      <c r="F116" s="1050"/>
      <c r="G116" s="1050"/>
      <c r="H116" s="1050"/>
      <c r="I116" s="1050"/>
      <c r="J116" s="1050"/>
      <c r="K116" s="1050"/>
      <c r="L116" s="1188" t="s">
        <v>131</v>
      </c>
      <c r="M116" s="1214" t="s">
        <v>669</v>
      </c>
      <c r="N116" s="1200" t="s">
        <v>369</v>
      </c>
      <c r="O116" s="941"/>
      <c r="P116" s="941"/>
      <c r="Q116" s="941"/>
      <c r="R116" s="1193">
        <v>0</v>
      </c>
      <c r="S116" s="941"/>
      <c r="T116" s="941"/>
      <c r="U116" s="941"/>
      <c r="V116" s="941"/>
      <c r="W116" s="941"/>
      <c r="X116" s="941"/>
      <c r="Y116" s="941"/>
      <c r="Z116" s="941"/>
      <c r="AA116" s="941"/>
      <c r="AB116" s="941"/>
      <c r="AC116" s="941"/>
      <c r="AD116" s="941">
        <v>0</v>
      </c>
      <c r="AE116" s="941"/>
      <c r="AF116" s="941"/>
      <c r="AG116" s="941"/>
      <c r="AH116" s="941"/>
      <c r="AI116" s="941"/>
      <c r="AJ116" s="941"/>
      <c r="AK116" s="941"/>
      <c r="AL116" s="941"/>
      <c r="AM116" s="941"/>
      <c r="AN116" s="439"/>
      <c r="AO116" s="439"/>
      <c r="AP116" s="439"/>
      <c r="AQ116" s="439"/>
      <c r="AR116" s="439"/>
      <c r="AS116" s="439"/>
      <c r="AT116" s="439"/>
      <c r="AU116" s="439"/>
      <c r="AV116" s="439"/>
      <c r="AW116" s="439"/>
      <c r="AX116" s="909"/>
      <c r="AY116" s="909"/>
      <c r="AZ116" s="909"/>
      <c r="BA116" s="1050"/>
    </row>
    <row r="117" spans="1:53" ht="11.25">
      <c r="A117" s="940">
        <v>1</v>
      </c>
      <c r="B117" s="1050"/>
      <c r="C117" s="1050"/>
      <c r="D117" s="1050"/>
      <c r="E117" s="1050"/>
      <c r="F117" s="1050"/>
      <c r="G117" s="1050"/>
      <c r="H117" s="1050"/>
      <c r="I117" s="1050"/>
      <c r="J117" s="1050"/>
      <c r="K117" s="1050"/>
      <c r="L117" s="1188" t="s">
        <v>132</v>
      </c>
      <c r="M117" s="1214" t="s">
        <v>670</v>
      </c>
      <c r="N117" s="1190" t="s">
        <v>369</v>
      </c>
      <c r="O117" s="941"/>
      <c r="P117" s="941"/>
      <c r="Q117" s="941"/>
      <c r="R117" s="1193">
        <v>0</v>
      </c>
      <c r="S117" s="941"/>
      <c r="T117" s="941"/>
      <c r="U117" s="941"/>
      <c r="V117" s="941"/>
      <c r="W117" s="941"/>
      <c r="X117" s="941"/>
      <c r="Y117" s="941"/>
      <c r="Z117" s="941"/>
      <c r="AA117" s="941"/>
      <c r="AB117" s="941"/>
      <c r="AC117" s="941"/>
      <c r="AD117" s="941"/>
      <c r="AE117" s="941"/>
      <c r="AF117" s="941"/>
      <c r="AG117" s="941"/>
      <c r="AH117" s="941"/>
      <c r="AI117" s="941"/>
      <c r="AJ117" s="941"/>
      <c r="AK117" s="941"/>
      <c r="AL117" s="941"/>
      <c r="AM117" s="941"/>
      <c r="AN117" s="439"/>
      <c r="AO117" s="439"/>
      <c r="AP117" s="439"/>
      <c r="AQ117" s="439"/>
      <c r="AR117" s="439"/>
      <c r="AS117" s="439"/>
      <c r="AT117" s="439"/>
      <c r="AU117" s="439"/>
      <c r="AV117" s="439"/>
      <c r="AW117" s="439"/>
      <c r="AX117" s="909"/>
      <c r="AY117" s="909"/>
      <c r="AZ117" s="909"/>
      <c r="BA117" s="1050"/>
    </row>
    <row r="118" spans="1:53" s="113" customFormat="1" ht="11.25">
      <c r="A118" s="940">
        <v>1</v>
      </c>
      <c r="B118" s="1204"/>
      <c r="C118" s="1204"/>
      <c r="D118" s="1204"/>
      <c r="E118" s="1204"/>
      <c r="F118" s="1204"/>
      <c r="G118" s="1204"/>
      <c r="H118" s="1204"/>
      <c r="I118" s="1204"/>
      <c r="J118" s="1204"/>
      <c r="K118" s="1204"/>
      <c r="L118" s="1205" t="s">
        <v>133</v>
      </c>
      <c r="M118" s="1211" t="s">
        <v>671</v>
      </c>
      <c r="N118" s="1207" t="s">
        <v>369</v>
      </c>
      <c r="O118" s="1186">
        <v>0</v>
      </c>
      <c r="P118" s="1186">
        <v>0</v>
      </c>
      <c r="Q118" s="1186">
        <v>0</v>
      </c>
      <c r="R118" s="1185">
        <v>0</v>
      </c>
      <c r="S118" s="1186">
        <v>0</v>
      </c>
      <c r="T118" s="1186">
        <v>0</v>
      </c>
      <c r="U118" s="1186">
        <v>0</v>
      </c>
      <c r="V118" s="1186">
        <v>0</v>
      </c>
      <c r="W118" s="1186">
        <v>0</v>
      </c>
      <c r="X118" s="1186">
        <v>0</v>
      </c>
      <c r="Y118" s="1186">
        <v>0</v>
      </c>
      <c r="Z118" s="1186">
        <v>0</v>
      </c>
      <c r="AA118" s="1186">
        <v>0</v>
      </c>
      <c r="AB118" s="1186">
        <v>0</v>
      </c>
      <c r="AC118" s="1186">
        <v>0</v>
      </c>
      <c r="AD118" s="1186">
        <v>0</v>
      </c>
      <c r="AE118" s="1186">
        <v>0</v>
      </c>
      <c r="AF118" s="1186">
        <v>0</v>
      </c>
      <c r="AG118" s="1186">
        <v>0</v>
      </c>
      <c r="AH118" s="1186">
        <v>0</v>
      </c>
      <c r="AI118" s="1186">
        <v>0</v>
      </c>
      <c r="AJ118" s="1186">
        <v>0</v>
      </c>
      <c r="AK118" s="1186">
        <v>0</v>
      </c>
      <c r="AL118" s="1186">
        <v>0</v>
      </c>
      <c r="AM118" s="1186">
        <v>0</v>
      </c>
      <c r="AN118" s="1185">
        <v>0</v>
      </c>
      <c r="AO118" s="1185">
        <v>0</v>
      </c>
      <c r="AP118" s="1185">
        <v>0</v>
      </c>
      <c r="AQ118" s="1185">
        <v>0</v>
      </c>
      <c r="AR118" s="1185">
        <v>0</v>
      </c>
      <c r="AS118" s="1185">
        <v>0</v>
      </c>
      <c r="AT118" s="1185">
        <v>0</v>
      </c>
      <c r="AU118" s="1185">
        <v>0</v>
      </c>
      <c r="AV118" s="1185">
        <v>0</v>
      </c>
      <c r="AW118" s="1185">
        <v>0</v>
      </c>
      <c r="AX118" s="909"/>
      <c r="AY118" s="909"/>
      <c r="AZ118" s="909"/>
      <c r="BA118" s="1204"/>
    </row>
    <row r="119" spans="1:53" ht="22.5">
      <c r="A119" s="940">
        <v>1</v>
      </c>
      <c r="B119" s="1050"/>
      <c r="C119" s="1050"/>
      <c r="D119" s="1050"/>
      <c r="E119" s="1050"/>
      <c r="F119" s="1050"/>
      <c r="G119" s="1050"/>
      <c r="H119" s="1050"/>
      <c r="I119" s="1050"/>
      <c r="J119" s="1050"/>
      <c r="K119" s="1050"/>
      <c r="L119" s="1188" t="s">
        <v>200</v>
      </c>
      <c r="M119" s="1215" t="s">
        <v>672</v>
      </c>
      <c r="N119" s="1190" t="s">
        <v>369</v>
      </c>
      <c r="O119" s="941"/>
      <c r="P119" s="941"/>
      <c r="Q119" s="941"/>
      <c r="R119" s="1193">
        <v>0</v>
      </c>
      <c r="S119" s="941"/>
      <c r="T119" s="941"/>
      <c r="U119" s="941"/>
      <c r="V119" s="941"/>
      <c r="W119" s="941"/>
      <c r="X119" s="941"/>
      <c r="Y119" s="941"/>
      <c r="Z119" s="941"/>
      <c r="AA119" s="941"/>
      <c r="AB119" s="941"/>
      <c r="AC119" s="941"/>
      <c r="AD119" s="941"/>
      <c r="AE119" s="941"/>
      <c r="AF119" s="941"/>
      <c r="AG119" s="941"/>
      <c r="AH119" s="941"/>
      <c r="AI119" s="941"/>
      <c r="AJ119" s="941"/>
      <c r="AK119" s="941"/>
      <c r="AL119" s="941"/>
      <c r="AM119" s="941"/>
      <c r="AN119" s="439"/>
      <c r="AO119" s="439"/>
      <c r="AP119" s="439"/>
      <c r="AQ119" s="439"/>
      <c r="AR119" s="439"/>
      <c r="AS119" s="439"/>
      <c r="AT119" s="439"/>
      <c r="AU119" s="439"/>
      <c r="AV119" s="439"/>
      <c r="AW119" s="439"/>
      <c r="AX119" s="909"/>
      <c r="AY119" s="909"/>
      <c r="AZ119" s="909"/>
      <c r="BA119" s="1050"/>
    </row>
    <row r="120" spans="1:53" ht="22.5">
      <c r="A120" s="940">
        <v>1</v>
      </c>
      <c r="B120" s="1050"/>
      <c r="C120" s="1050"/>
      <c r="D120" s="1050"/>
      <c r="E120" s="1050"/>
      <c r="F120" s="1050"/>
      <c r="G120" s="1050"/>
      <c r="H120" s="1050"/>
      <c r="I120" s="1050"/>
      <c r="J120" s="1050"/>
      <c r="K120" s="1050"/>
      <c r="L120" s="1188" t="s">
        <v>201</v>
      </c>
      <c r="M120" s="1189" t="s">
        <v>673</v>
      </c>
      <c r="N120" s="1190" t="s">
        <v>369</v>
      </c>
      <c r="O120" s="941"/>
      <c r="P120" s="941"/>
      <c r="Q120" s="941"/>
      <c r="R120" s="1193">
        <v>0</v>
      </c>
      <c r="S120" s="941"/>
      <c r="T120" s="941"/>
      <c r="U120" s="941"/>
      <c r="V120" s="941"/>
      <c r="W120" s="941"/>
      <c r="X120" s="941"/>
      <c r="Y120" s="941"/>
      <c r="Z120" s="941"/>
      <c r="AA120" s="941"/>
      <c r="AB120" s="941"/>
      <c r="AC120" s="941"/>
      <c r="AD120" s="941"/>
      <c r="AE120" s="941"/>
      <c r="AF120" s="941"/>
      <c r="AG120" s="941"/>
      <c r="AH120" s="941"/>
      <c r="AI120" s="941"/>
      <c r="AJ120" s="941"/>
      <c r="AK120" s="941"/>
      <c r="AL120" s="941"/>
      <c r="AM120" s="941"/>
      <c r="AN120" s="439"/>
      <c r="AO120" s="439"/>
      <c r="AP120" s="439"/>
      <c r="AQ120" s="439"/>
      <c r="AR120" s="439"/>
      <c r="AS120" s="439"/>
      <c r="AT120" s="439"/>
      <c r="AU120" s="439"/>
      <c r="AV120" s="439"/>
      <c r="AW120" s="439"/>
      <c r="AX120" s="909"/>
      <c r="AY120" s="909"/>
      <c r="AZ120" s="909"/>
      <c r="BA120" s="1050"/>
    </row>
    <row r="121" spans="1:53" ht="11.25">
      <c r="A121" s="940">
        <v>1</v>
      </c>
      <c r="B121" s="1050"/>
      <c r="C121" s="1050"/>
      <c r="D121" s="1050"/>
      <c r="E121" s="1050"/>
      <c r="F121" s="1050"/>
      <c r="G121" s="1050"/>
      <c r="H121" s="1050"/>
      <c r="I121" s="1050"/>
      <c r="J121" s="1050"/>
      <c r="K121" s="1050"/>
      <c r="L121" s="1188" t="s">
        <v>134</v>
      </c>
      <c r="M121" s="1214" t="s">
        <v>674</v>
      </c>
      <c r="N121" s="1190" t="s">
        <v>369</v>
      </c>
      <c r="O121" s="941"/>
      <c r="P121" s="941"/>
      <c r="Q121" s="941"/>
      <c r="R121" s="1193">
        <v>0</v>
      </c>
      <c r="S121" s="941"/>
      <c r="T121" s="941"/>
      <c r="U121" s="941"/>
      <c r="V121" s="941"/>
      <c r="W121" s="941"/>
      <c r="X121" s="941"/>
      <c r="Y121" s="941"/>
      <c r="Z121" s="941"/>
      <c r="AA121" s="941"/>
      <c r="AB121" s="941"/>
      <c r="AC121" s="941"/>
      <c r="AD121" s="941"/>
      <c r="AE121" s="941"/>
      <c r="AF121" s="941"/>
      <c r="AG121" s="941"/>
      <c r="AH121" s="941"/>
      <c r="AI121" s="941"/>
      <c r="AJ121" s="941"/>
      <c r="AK121" s="941"/>
      <c r="AL121" s="941"/>
      <c r="AM121" s="941"/>
      <c r="AN121" s="439"/>
      <c r="AO121" s="439"/>
      <c r="AP121" s="439"/>
      <c r="AQ121" s="439"/>
      <c r="AR121" s="439"/>
      <c r="AS121" s="439"/>
      <c r="AT121" s="439"/>
      <c r="AU121" s="439"/>
      <c r="AV121" s="439"/>
      <c r="AW121" s="439"/>
      <c r="AX121" s="909"/>
      <c r="AY121" s="909"/>
      <c r="AZ121" s="909"/>
      <c r="BA121" s="1050"/>
    </row>
    <row r="122" spans="1:53" ht="11.25">
      <c r="A122" s="940">
        <v>1</v>
      </c>
      <c r="B122" s="1050"/>
      <c r="C122" s="1050"/>
      <c r="D122" s="1050"/>
      <c r="E122" s="1050"/>
      <c r="F122" s="1050"/>
      <c r="G122" s="1050"/>
      <c r="H122" s="1050"/>
      <c r="I122" s="1050"/>
      <c r="J122" s="1050"/>
      <c r="K122" s="1050"/>
      <c r="L122" s="1188" t="s">
        <v>135</v>
      </c>
      <c r="M122" s="1214" t="s">
        <v>675</v>
      </c>
      <c r="N122" s="1190" t="s">
        <v>369</v>
      </c>
      <c r="O122" s="941"/>
      <c r="P122" s="941"/>
      <c r="Q122" s="941"/>
      <c r="R122" s="1193">
        <v>0</v>
      </c>
      <c r="S122" s="941"/>
      <c r="T122" s="941"/>
      <c r="U122" s="941"/>
      <c r="V122" s="941"/>
      <c r="W122" s="941"/>
      <c r="X122" s="941"/>
      <c r="Y122" s="941"/>
      <c r="Z122" s="941"/>
      <c r="AA122" s="941"/>
      <c r="AB122" s="941"/>
      <c r="AC122" s="941"/>
      <c r="AD122" s="941"/>
      <c r="AE122" s="941"/>
      <c r="AF122" s="941"/>
      <c r="AG122" s="941"/>
      <c r="AH122" s="941"/>
      <c r="AI122" s="941"/>
      <c r="AJ122" s="941"/>
      <c r="AK122" s="941"/>
      <c r="AL122" s="941"/>
      <c r="AM122" s="941"/>
      <c r="AN122" s="439"/>
      <c r="AO122" s="439"/>
      <c r="AP122" s="439"/>
      <c r="AQ122" s="439"/>
      <c r="AR122" s="439"/>
      <c r="AS122" s="439"/>
      <c r="AT122" s="439"/>
      <c r="AU122" s="439"/>
      <c r="AV122" s="439"/>
      <c r="AW122" s="439"/>
      <c r="AX122" s="909"/>
      <c r="AY122" s="909"/>
      <c r="AZ122" s="909"/>
      <c r="BA122" s="1050"/>
    </row>
    <row r="123" spans="1:53" s="113" customFormat="1" ht="11.25">
      <c r="A123" s="940">
        <v>1</v>
      </c>
      <c r="B123" s="1204"/>
      <c r="C123" s="1204"/>
      <c r="D123" s="1204"/>
      <c r="E123" s="1204"/>
      <c r="F123" s="1204"/>
      <c r="G123" s="1204"/>
      <c r="H123" s="1204"/>
      <c r="I123" s="1204"/>
      <c r="J123" s="1204"/>
      <c r="K123" s="1204"/>
      <c r="L123" s="1205" t="s">
        <v>138</v>
      </c>
      <c r="M123" s="1211" t="s">
        <v>676</v>
      </c>
      <c r="N123" s="1207" t="s">
        <v>369</v>
      </c>
      <c r="O123" s="1185">
        <v>134.63300000000001</v>
      </c>
      <c r="P123" s="1185">
        <v>175.29216600000001</v>
      </c>
      <c r="Q123" s="1185">
        <v>175.29216600000001</v>
      </c>
      <c r="R123" s="1185">
        <v>0</v>
      </c>
      <c r="S123" s="1185">
        <v>175.29216600000001</v>
      </c>
      <c r="T123" s="1185">
        <v>206.20999999999998</v>
      </c>
      <c r="U123" s="1185">
        <v>0</v>
      </c>
      <c r="V123" s="1185">
        <v>0</v>
      </c>
      <c r="W123" s="1185">
        <v>0</v>
      </c>
      <c r="X123" s="1185">
        <v>0</v>
      </c>
      <c r="Y123" s="1185">
        <v>0.8</v>
      </c>
      <c r="Z123" s="1185">
        <v>0.8</v>
      </c>
      <c r="AA123" s="1185">
        <v>0.8</v>
      </c>
      <c r="AB123" s="1185">
        <v>0.8</v>
      </c>
      <c r="AC123" s="1185">
        <v>0.8</v>
      </c>
      <c r="AD123" s="1185">
        <v>190.19</v>
      </c>
      <c r="AE123" s="1185">
        <v>154.57</v>
      </c>
      <c r="AF123" s="1185">
        <v>154.57</v>
      </c>
      <c r="AG123" s="1185">
        <v>154.57</v>
      </c>
      <c r="AH123" s="1185">
        <v>154.57</v>
      </c>
      <c r="AI123" s="1185">
        <v>154.57</v>
      </c>
      <c r="AJ123" s="1185">
        <v>154.57</v>
      </c>
      <c r="AK123" s="1185">
        <v>154.57</v>
      </c>
      <c r="AL123" s="1185">
        <v>154.57</v>
      </c>
      <c r="AM123" s="1185">
        <v>154.57</v>
      </c>
      <c r="AN123" s="1185">
        <v>8.498858984947443</v>
      </c>
      <c r="AO123" s="1185">
        <v>-18.728639781271365</v>
      </c>
      <c r="AP123" s="1185">
        <v>0</v>
      </c>
      <c r="AQ123" s="1185">
        <v>0</v>
      </c>
      <c r="AR123" s="1185">
        <v>0</v>
      </c>
      <c r="AS123" s="1185">
        <v>0</v>
      </c>
      <c r="AT123" s="1185">
        <v>0</v>
      </c>
      <c r="AU123" s="1185">
        <v>0</v>
      </c>
      <c r="AV123" s="1185">
        <v>0</v>
      </c>
      <c r="AW123" s="1185">
        <v>0</v>
      </c>
      <c r="AX123" s="909"/>
      <c r="AY123" s="909"/>
      <c r="AZ123" s="909"/>
      <c r="BA123" s="1204"/>
    </row>
    <row r="124" spans="1:53" ht="15">
      <c r="A124" s="940">
        <v>1</v>
      </c>
      <c r="B124" s="1050"/>
      <c r="C124" s="1208" t="b">
        <v>0</v>
      </c>
      <c r="D124" s="1050"/>
      <c r="E124" s="1050"/>
      <c r="F124" s="1050"/>
      <c r="G124" s="1050"/>
      <c r="H124" s="1050"/>
      <c r="I124" s="1050"/>
      <c r="J124" s="1050"/>
      <c r="K124" s="1050"/>
      <c r="L124" s="1188" t="s">
        <v>1234</v>
      </c>
      <c r="M124" s="1189" t="s">
        <v>1403</v>
      </c>
      <c r="N124" s="1190" t="s">
        <v>369</v>
      </c>
      <c r="O124" s="941"/>
      <c r="P124" s="941"/>
      <c r="Q124" s="941"/>
      <c r="R124" s="1193">
        <v>0</v>
      </c>
      <c r="S124" s="941"/>
      <c r="T124" s="941"/>
      <c r="U124" s="941"/>
      <c r="V124" s="941"/>
      <c r="W124" s="941"/>
      <c r="X124" s="941"/>
      <c r="Y124" s="941"/>
      <c r="Z124" s="941"/>
      <c r="AA124" s="941"/>
      <c r="AB124" s="941"/>
      <c r="AC124" s="941"/>
      <c r="AD124" s="941"/>
      <c r="AE124" s="941"/>
      <c r="AF124" s="941"/>
      <c r="AG124" s="941"/>
      <c r="AH124" s="941"/>
      <c r="AI124" s="941"/>
      <c r="AJ124" s="941"/>
      <c r="AK124" s="941"/>
      <c r="AL124" s="941"/>
      <c r="AM124" s="941"/>
      <c r="AN124" s="439"/>
      <c r="AO124" s="439"/>
      <c r="AP124" s="439"/>
      <c r="AQ124" s="439"/>
      <c r="AR124" s="439"/>
      <c r="AS124" s="439"/>
      <c r="AT124" s="439"/>
      <c r="AU124" s="439"/>
      <c r="AV124" s="439"/>
      <c r="AW124" s="439"/>
      <c r="AX124" s="909"/>
      <c r="AY124" s="909"/>
      <c r="AZ124" s="909"/>
      <c r="BA124" s="1050"/>
    </row>
    <row r="125" spans="1:53" ht="15">
      <c r="A125" s="940">
        <v>1</v>
      </c>
      <c r="B125" s="1050"/>
      <c r="C125" s="1208" t="b">
        <v>0</v>
      </c>
      <c r="D125" s="1050"/>
      <c r="E125" s="1050"/>
      <c r="F125" s="1050"/>
      <c r="G125" s="1050"/>
      <c r="H125" s="1050"/>
      <c r="I125" s="1050"/>
      <c r="J125" s="1050"/>
      <c r="K125" s="1050"/>
      <c r="L125" s="1188" t="s">
        <v>1235</v>
      </c>
      <c r="M125" s="1189" t="s">
        <v>1404</v>
      </c>
      <c r="N125" s="1190" t="s">
        <v>369</v>
      </c>
      <c r="O125" s="941"/>
      <c r="P125" s="941"/>
      <c r="Q125" s="941"/>
      <c r="R125" s="1193">
        <v>0</v>
      </c>
      <c r="S125" s="941"/>
      <c r="T125" s="941"/>
      <c r="U125" s="941"/>
      <c r="V125" s="941"/>
      <c r="W125" s="941"/>
      <c r="X125" s="941"/>
      <c r="Y125" s="941"/>
      <c r="Z125" s="941"/>
      <c r="AA125" s="941"/>
      <c r="AB125" s="941"/>
      <c r="AC125" s="941"/>
      <c r="AD125" s="941"/>
      <c r="AE125" s="941"/>
      <c r="AF125" s="941"/>
      <c r="AG125" s="941"/>
      <c r="AH125" s="941"/>
      <c r="AI125" s="941"/>
      <c r="AJ125" s="941"/>
      <c r="AK125" s="941"/>
      <c r="AL125" s="941"/>
      <c r="AM125" s="941"/>
      <c r="AN125" s="439"/>
      <c r="AO125" s="439"/>
      <c r="AP125" s="439"/>
      <c r="AQ125" s="439"/>
      <c r="AR125" s="439"/>
      <c r="AS125" s="439"/>
      <c r="AT125" s="439"/>
      <c r="AU125" s="439"/>
      <c r="AV125" s="439"/>
      <c r="AW125" s="439"/>
      <c r="AX125" s="909"/>
      <c r="AY125" s="909"/>
      <c r="AZ125" s="909"/>
      <c r="BA125" s="1050"/>
    </row>
    <row r="126" spans="1:53" s="113" customFormat="1" ht="11.25">
      <c r="A126" s="940">
        <v>1</v>
      </c>
      <c r="B126" s="1050" t="s">
        <v>1211</v>
      </c>
      <c r="C126" s="1204"/>
      <c r="D126" s="1204"/>
      <c r="E126" s="1204"/>
      <c r="F126" s="1204"/>
      <c r="G126" s="1204"/>
      <c r="H126" s="1204"/>
      <c r="I126" s="1204"/>
      <c r="J126" s="1204"/>
      <c r="K126" s="1204"/>
      <c r="L126" s="1205" t="s">
        <v>139</v>
      </c>
      <c r="M126" s="1211" t="s">
        <v>677</v>
      </c>
      <c r="N126" s="1207" t="s">
        <v>328</v>
      </c>
      <c r="O126" s="1216">
        <v>8</v>
      </c>
      <c r="P126" s="1216">
        <v>8</v>
      </c>
      <c r="Q126" s="1216">
        <v>8</v>
      </c>
      <c r="R126" s="1216">
        <v>0</v>
      </c>
      <c r="S126" s="1216">
        <v>13</v>
      </c>
      <c r="T126" s="1216">
        <v>13</v>
      </c>
      <c r="U126" s="1216">
        <v>13</v>
      </c>
      <c r="V126" s="1216">
        <v>13</v>
      </c>
      <c r="W126" s="1216">
        <v>13</v>
      </c>
      <c r="X126" s="1216">
        <v>13</v>
      </c>
      <c r="Y126" s="1216">
        <v>13</v>
      </c>
      <c r="Z126" s="1216">
        <v>13</v>
      </c>
      <c r="AA126" s="1216">
        <v>13</v>
      </c>
      <c r="AB126" s="1216">
        <v>13</v>
      </c>
      <c r="AC126" s="1216">
        <v>13</v>
      </c>
      <c r="AD126" s="1216">
        <v>13</v>
      </c>
      <c r="AE126" s="1216">
        <v>13</v>
      </c>
      <c r="AF126" s="1216">
        <v>13</v>
      </c>
      <c r="AG126" s="1216">
        <v>13</v>
      </c>
      <c r="AH126" s="1216">
        <v>13</v>
      </c>
      <c r="AI126" s="1216">
        <v>0</v>
      </c>
      <c r="AJ126" s="1216">
        <v>0</v>
      </c>
      <c r="AK126" s="1216">
        <v>0</v>
      </c>
      <c r="AL126" s="1216">
        <v>0</v>
      </c>
      <c r="AM126" s="1216">
        <v>0</v>
      </c>
      <c r="AN126" s="605"/>
      <c r="AO126" s="605"/>
      <c r="AP126" s="605"/>
      <c r="AQ126" s="605"/>
      <c r="AR126" s="605"/>
      <c r="AS126" s="605"/>
      <c r="AT126" s="605"/>
      <c r="AU126" s="605"/>
      <c r="AV126" s="605"/>
      <c r="AW126" s="605"/>
      <c r="AX126" s="909"/>
      <c r="AY126" s="909"/>
      <c r="AZ126" s="909"/>
      <c r="BA126" s="1204"/>
    </row>
    <row r="127" spans="1:53" ht="11.25">
      <c r="A127" s="940">
        <v>1</v>
      </c>
      <c r="B127" s="1050" t="s">
        <v>1207</v>
      </c>
      <c r="C127" s="1050"/>
      <c r="D127" s="1050"/>
      <c r="E127" s="1050"/>
      <c r="F127" s="1050"/>
      <c r="G127" s="1050"/>
      <c r="H127" s="1050"/>
      <c r="I127" s="1050"/>
      <c r="J127" s="1050"/>
      <c r="K127" s="1050"/>
      <c r="L127" s="1188" t="s">
        <v>150</v>
      </c>
      <c r="M127" s="1215" t="s">
        <v>1132</v>
      </c>
      <c r="N127" s="1190" t="s">
        <v>328</v>
      </c>
      <c r="O127" s="1217">
        <v>4</v>
      </c>
      <c r="P127" s="1217">
        <v>4</v>
      </c>
      <c r="Q127" s="1217">
        <v>4</v>
      </c>
      <c r="R127" s="1192">
        <v>0</v>
      </c>
      <c r="S127" s="1217">
        <v>6.5</v>
      </c>
      <c r="T127" s="1217">
        <v>6.5</v>
      </c>
      <c r="U127" s="1217">
        <v>6.5</v>
      </c>
      <c r="V127" s="1217">
        <v>6.5</v>
      </c>
      <c r="W127" s="1217">
        <v>6.5</v>
      </c>
      <c r="X127" s="1217">
        <v>6.5</v>
      </c>
      <c r="Y127" s="1217">
        <v>6.5</v>
      </c>
      <c r="Z127" s="1217">
        <v>6.5</v>
      </c>
      <c r="AA127" s="1217">
        <v>6.5</v>
      </c>
      <c r="AB127" s="1217">
        <v>6.5</v>
      </c>
      <c r="AC127" s="1217">
        <v>6.5</v>
      </c>
      <c r="AD127" s="1217">
        <v>13</v>
      </c>
      <c r="AE127" s="1217">
        <v>6.5</v>
      </c>
      <c r="AF127" s="1217">
        <v>6.5</v>
      </c>
      <c r="AG127" s="1217">
        <v>6.5</v>
      </c>
      <c r="AH127" s="1217">
        <v>6.5</v>
      </c>
      <c r="AI127" s="1217">
        <v>0</v>
      </c>
      <c r="AJ127" s="1217">
        <v>0</v>
      </c>
      <c r="AK127" s="1217">
        <v>0</v>
      </c>
      <c r="AL127" s="1217">
        <v>0</v>
      </c>
      <c r="AM127" s="1217">
        <v>0</v>
      </c>
      <c r="AN127" s="439"/>
      <c r="AO127" s="439"/>
      <c r="AP127" s="439"/>
      <c r="AQ127" s="439"/>
      <c r="AR127" s="439"/>
      <c r="AS127" s="439"/>
      <c r="AT127" s="439"/>
      <c r="AU127" s="439"/>
      <c r="AV127" s="439"/>
      <c r="AW127" s="439"/>
      <c r="AX127" s="909"/>
      <c r="AY127" s="909"/>
      <c r="AZ127" s="909"/>
      <c r="BA127" s="1050"/>
    </row>
    <row r="128" spans="1:53" ht="11.25">
      <c r="A128" s="940">
        <v>1</v>
      </c>
      <c r="B128" s="1050" t="s">
        <v>1202</v>
      </c>
      <c r="C128" s="1050"/>
      <c r="D128" s="1050"/>
      <c r="E128" s="1050"/>
      <c r="F128" s="1050"/>
      <c r="G128" s="1050"/>
      <c r="H128" s="1050"/>
      <c r="I128" s="1050"/>
      <c r="J128" s="1050"/>
      <c r="K128" s="1050"/>
      <c r="L128" s="1188" t="s">
        <v>151</v>
      </c>
      <c r="M128" s="1215" t="s">
        <v>1131</v>
      </c>
      <c r="N128" s="1190" t="s">
        <v>678</v>
      </c>
      <c r="O128" s="1212"/>
      <c r="P128" s="1212"/>
      <c r="Q128" s="1212"/>
      <c r="R128" s="1193">
        <v>0</v>
      </c>
      <c r="S128" s="1212"/>
      <c r="T128" s="1212"/>
      <c r="U128" s="1212"/>
      <c r="V128" s="1212"/>
      <c r="W128" s="1212"/>
      <c r="X128" s="1212"/>
      <c r="Y128" s="1212"/>
      <c r="Z128" s="1212"/>
      <c r="AA128" s="1212"/>
      <c r="AB128" s="1212"/>
      <c r="AC128" s="1212"/>
      <c r="AD128" s="1212">
        <v>14</v>
      </c>
      <c r="AE128" s="1212"/>
      <c r="AF128" s="1212"/>
      <c r="AG128" s="1212"/>
      <c r="AH128" s="1212"/>
      <c r="AI128" s="1212"/>
      <c r="AJ128" s="1212"/>
      <c r="AK128" s="1212"/>
      <c r="AL128" s="1212"/>
      <c r="AM128" s="1212"/>
      <c r="AN128" s="439"/>
      <c r="AO128" s="439"/>
      <c r="AP128" s="439"/>
      <c r="AQ128" s="439"/>
      <c r="AR128" s="439"/>
      <c r="AS128" s="439"/>
      <c r="AT128" s="439"/>
      <c r="AU128" s="439"/>
      <c r="AV128" s="439"/>
      <c r="AW128" s="439"/>
      <c r="AX128" s="909"/>
      <c r="AY128" s="909"/>
      <c r="AZ128" s="909"/>
      <c r="BA128" s="1050"/>
    </row>
    <row r="129" spans="1:53" ht="11.25">
      <c r="A129" s="940">
        <v>1</v>
      </c>
      <c r="B129" s="1050" t="s">
        <v>1208</v>
      </c>
      <c r="C129" s="1050"/>
      <c r="D129" s="1050"/>
      <c r="E129" s="1050"/>
      <c r="F129" s="1050"/>
      <c r="G129" s="1050"/>
      <c r="H129" s="1050"/>
      <c r="I129" s="1050"/>
      <c r="J129" s="1050"/>
      <c r="K129" s="1050"/>
      <c r="L129" s="1188" t="s">
        <v>152</v>
      </c>
      <c r="M129" s="1215" t="s">
        <v>1133</v>
      </c>
      <c r="N129" s="1190" t="s">
        <v>328</v>
      </c>
      <c r="O129" s="1218">
        <v>4</v>
      </c>
      <c r="P129" s="1218">
        <v>4</v>
      </c>
      <c r="Q129" s="1218">
        <v>4</v>
      </c>
      <c r="R129" s="1192">
        <v>0</v>
      </c>
      <c r="S129" s="1218">
        <v>6.5</v>
      </c>
      <c r="T129" s="1218">
        <v>6.5</v>
      </c>
      <c r="U129" s="1218">
        <v>6.5</v>
      </c>
      <c r="V129" s="1218">
        <v>6.5</v>
      </c>
      <c r="W129" s="1218">
        <v>6.5</v>
      </c>
      <c r="X129" s="1218">
        <v>6.5</v>
      </c>
      <c r="Y129" s="1218">
        <v>6.5</v>
      </c>
      <c r="Z129" s="1218">
        <v>6.5</v>
      </c>
      <c r="AA129" s="1218">
        <v>6.5</v>
      </c>
      <c r="AB129" s="1218">
        <v>6.5</v>
      </c>
      <c r="AC129" s="1218">
        <v>6.5</v>
      </c>
      <c r="AD129" s="1218">
        <v>0</v>
      </c>
      <c r="AE129" s="1218">
        <v>6.5</v>
      </c>
      <c r="AF129" s="1218">
        <v>6.5</v>
      </c>
      <c r="AG129" s="1218">
        <v>6.5</v>
      </c>
      <c r="AH129" s="1218">
        <v>6.5</v>
      </c>
      <c r="AI129" s="1218">
        <v>0</v>
      </c>
      <c r="AJ129" s="1218">
        <v>0</v>
      </c>
      <c r="AK129" s="1218">
        <v>0</v>
      </c>
      <c r="AL129" s="1218">
        <v>0</v>
      </c>
      <c r="AM129" s="1218">
        <v>0</v>
      </c>
      <c r="AN129" s="439"/>
      <c r="AO129" s="439"/>
      <c r="AP129" s="439"/>
      <c r="AQ129" s="439"/>
      <c r="AR129" s="439"/>
      <c r="AS129" s="439"/>
      <c r="AT129" s="439"/>
      <c r="AU129" s="439"/>
      <c r="AV129" s="439"/>
      <c r="AW129" s="439"/>
      <c r="AX129" s="909"/>
      <c r="AY129" s="909"/>
      <c r="AZ129" s="909"/>
      <c r="BA129" s="1050"/>
    </row>
    <row r="130" spans="1:53" ht="11.25">
      <c r="A130" s="940">
        <v>1</v>
      </c>
      <c r="B130" s="1050" t="s">
        <v>1203</v>
      </c>
      <c r="C130" s="1050"/>
      <c r="D130" s="1050"/>
      <c r="E130" s="1050"/>
      <c r="F130" s="1050"/>
      <c r="G130" s="1050"/>
      <c r="H130" s="1050"/>
      <c r="I130" s="1050"/>
      <c r="J130" s="1050"/>
      <c r="K130" s="1050"/>
      <c r="L130" s="1188" t="s">
        <v>153</v>
      </c>
      <c r="M130" s="1215" t="s">
        <v>1134</v>
      </c>
      <c r="N130" s="1190" t="s">
        <v>678</v>
      </c>
      <c r="O130" s="1212">
        <v>33.658250000000002</v>
      </c>
      <c r="P130" s="1212">
        <v>43.823041500000002</v>
      </c>
      <c r="Q130" s="1212">
        <v>43.823041500000002</v>
      </c>
      <c r="R130" s="1193">
        <v>0</v>
      </c>
      <c r="S130" s="1212">
        <v>26.968025538461539</v>
      </c>
      <c r="T130" s="1212">
        <v>31.724615384615383</v>
      </c>
      <c r="U130" s="1212">
        <v>0</v>
      </c>
      <c r="V130" s="1212">
        <v>0</v>
      </c>
      <c r="W130" s="1212">
        <v>0</v>
      </c>
      <c r="X130" s="1212">
        <v>0</v>
      </c>
      <c r="Y130" s="1212">
        <v>0.12307692307692308</v>
      </c>
      <c r="Z130" s="1212">
        <v>0.12307692307692308</v>
      </c>
      <c r="AA130" s="1212">
        <v>0.12307692307692308</v>
      </c>
      <c r="AB130" s="1212">
        <v>0.12307692307692308</v>
      </c>
      <c r="AC130" s="1212">
        <v>0.12307692307692308</v>
      </c>
      <c r="AD130" s="1212">
        <v>0</v>
      </c>
      <c r="AE130" s="1212">
        <v>23.779999999999998</v>
      </c>
      <c r="AF130" s="1212">
        <v>23.779999999999998</v>
      </c>
      <c r="AG130" s="1212">
        <v>23.779999999999998</v>
      </c>
      <c r="AH130" s="1212">
        <v>23.779999999999998</v>
      </c>
      <c r="AI130" s="1212">
        <v>0</v>
      </c>
      <c r="AJ130" s="1212">
        <v>0</v>
      </c>
      <c r="AK130" s="1212">
        <v>0</v>
      </c>
      <c r="AL130" s="1212">
        <v>0</v>
      </c>
      <c r="AM130" s="1212">
        <v>0</v>
      </c>
      <c r="AN130" s="439"/>
      <c r="AO130" s="439"/>
      <c r="AP130" s="439"/>
      <c r="AQ130" s="439"/>
      <c r="AR130" s="439"/>
      <c r="AS130" s="439"/>
      <c r="AT130" s="439"/>
      <c r="AU130" s="439"/>
      <c r="AV130" s="439"/>
      <c r="AW130" s="439"/>
      <c r="AX130" s="909"/>
      <c r="AY130" s="909"/>
      <c r="AZ130" s="909"/>
      <c r="BA130" s="1050"/>
    </row>
    <row r="131" spans="1:53" ht="11.25">
      <c r="A131" s="940">
        <v>1</v>
      </c>
      <c r="B131" s="1050"/>
      <c r="C131" s="1050"/>
      <c r="D131" s="1050"/>
      <c r="E131" s="1050"/>
      <c r="F131" s="1050"/>
      <c r="G131" s="1050"/>
      <c r="H131" s="1050"/>
      <c r="I131" s="1050"/>
      <c r="J131" s="1050"/>
      <c r="K131" s="1050"/>
      <c r="L131" s="1188" t="s">
        <v>679</v>
      </c>
      <c r="M131" s="1189" t="s">
        <v>680</v>
      </c>
      <c r="N131" s="1190" t="s">
        <v>145</v>
      </c>
      <c r="O131" s="1202">
        <v>0</v>
      </c>
      <c r="P131" s="1202">
        <v>0</v>
      </c>
      <c r="Q131" s="1202">
        <v>0</v>
      </c>
      <c r="R131" s="439"/>
      <c r="S131" s="1202">
        <v>0</v>
      </c>
      <c r="T131" s="1202">
        <v>0</v>
      </c>
      <c r="U131" s="1202">
        <v>0</v>
      </c>
      <c r="V131" s="1202">
        <v>0</v>
      </c>
      <c r="W131" s="1202">
        <v>0</v>
      </c>
      <c r="X131" s="1202">
        <v>0</v>
      </c>
      <c r="Y131" s="1202">
        <v>0</v>
      </c>
      <c r="Z131" s="1202">
        <v>0</v>
      </c>
      <c r="AA131" s="1202">
        <v>0</v>
      </c>
      <c r="AB131" s="1202">
        <v>0</v>
      </c>
      <c r="AC131" s="1202">
        <v>0</v>
      </c>
      <c r="AD131" s="1202">
        <v>0</v>
      </c>
      <c r="AE131" s="1202">
        <v>0</v>
      </c>
      <c r="AF131" s="1202">
        <v>0</v>
      </c>
      <c r="AG131" s="1202">
        <v>0</v>
      </c>
      <c r="AH131" s="1202">
        <v>0</v>
      </c>
      <c r="AI131" s="1202">
        <v>0</v>
      </c>
      <c r="AJ131" s="1202">
        <v>0</v>
      </c>
      <c r="AK131" s="1202">
        <v>0</v>
      </c>
      <c r="AL131" s="1202">
        <v>0</v>
      </c>
      <c r="AM131" s="1202">
        <v>0</v>
      </c>
      <c r="AN131" s="439"/>
      <c r="AO131" s="439"/>
      <c r="AP131" s="439"/>
      <c r="AQ131" s="439"/>
      <c r="AR131" s="439"/>
      <c r="AS131" s="439"/>
      <c r="AT131" s="439"/>
      <c r="AU131" s="439"/>
      <c r="AV131" s="439"/>
      <c r="AW131" s="439"/>
      <c r="AX131" s="909"/>
      <c r="AY131" s="909"/>
      <c r="AZ131" s="909"/>
      <c r="BA131" s="1050"/>
    </row>
    <row r="132" spans="1:53" ht="11.25">
      <c r="A132" s="940">
        <v>1</v>
      </c>
      <c r="B132" s="1050"/>
      <c r="C132" s="1050"/>
      <c r="D132" s="1050"/>
      <c r="E132" s="1050"/>
      <c r="F132" s="1050"/>
      <c r="G132" s="1050"/>
      <c r="H132" s="1050"/>
      <c r="I132" s="1050"/>
      <c r="J132" s="1050"/>
      <c r="K132" s="1050"/>
      <c r="L132" s="1188" t="s">
        <v>681</v>
      </c>
      <c r="M132" s="1189" t="s">
        <v>682</v>
      </c>
      <c r="N132" s="1190" t="s">
        <v>678</v>
      </c>
      <c r="O132" s="1212">
        <v>16.829125000000001</v>
      </c>
      <c r="P132" s="1212">
        <v>21.911520750000001</v>
      </c>
      <c r="Q132" s="1212">
        <v>21.911520750000001</v>
      </c>
      <c r="R132" s="1193">
        <v>0</v>
      </c>
      <c r="S132" s="1212">
        <v>13.48401276923077</v>
      </c>
      <c r="T132" s="1212">
        <v>15.862307692307692</v>
      </c>
      <c r="U132" s="1212">
        <v>0</v>
      </c>
      <c r="V132" s="1212">
        <v>0</v>
      </c>
      <c r="W132" s="1212">
        <v>0</v>
      </c>
      <c r="X132" s="1212">
        <v>0</v>
      </c>
      <c r="Y132" s="1212">
        <v>6.1538461538461542E-2</v>
      </c>
      <c r="Z132" s="1212">
        <v>6.1538461538461542E-2</v>
      </c>
      <c r="AA132" s="1212">
        <v>6.1538461538461542E-2</v>
      </c>
      <c r="AB132" s="1212">
        <v>6.1538461538461542E-2</v>
      </c>
      <c r="AC132" s="1212">
        <v>6.1538461538461542E-2</v>
      </c>
      <c r="AD132" s="1212">
        <v>14.629999999999999</v>
      </c>
      <c r="AE132" s="1212">
        <v>11.889999999999999</v>
      </c>
      <c r="AF132" s="1212">
        <v>11.889999999999999</v>
      </c>
      <c r="AG132" s="1212">
        <v>11.889999999999999</v>
      </c>
      <c r="AH132" s="1212">
        <v>11.889999999999999</v>
      </c>
      <c r="AI132" s="1212">
        <v>0</v>
      </c>
      <c r="AJ132" s="1212">
        <v>0</v>
      </c>
      <c r="AK132" s="1212">
        <v>0</v>
      </c>
      <c r="AL132" s="1212">
        <v>0</v>
      </c>
      <c r="AM132" s="1212">
        <v>0</v>
      </c>
      <c r="AN132" s="439"/>
      <c r="AO132" s="439"/>
      <c r="AP132" s="439"/>
      <c r="AQ132" s="439"/>
      <c r="AR132" s="439"/>
      <c r="AS132" s="439"/>
      <c r="AT132" s="439"/>
      <c r="AU132" s="439"/>
      <c r="AV132" s="439"/>
      <c r="AW132" s="439"/>
      <c r="AX132" s="909"/>
      <c r="AY132" s="909"/>
      <c r="AZ132" s="909"/>
      <c r="BA132" s="1050"/>
    </row>
    <row r="133" spans="1:53" s="113" customFormat="1" ht="11.25">
      <c r="A133" s="940">
        <v>1</v>
      </c>
      <c r="B133" s="1204"/>
      <c r="C133" s="1204"/>
      <c r="D133" s="1204"/>
      <c r="E133" s="1204"/>
      <c r="F133" s="1204"/>
      <c r="G133" s="1204"/>
      <c r="H133" s="1204"/>
      <c r="I133" s="1204"/>
      <c r="J133" s="1204"/>
      <c r="K133" s="1204"/>
      <c r="L133" s="1205" t="s">
        <v>140</v>
      </c>
      <c r="M133" s="1211" t="s">
        <v>1411</v>
      </c>
      <c r="N133" s="1207" t="s">
        <v>369</v>
      </c>
      <c r="O133" s="1219">
        <v>0</v>
      </c>
      <c r="P133" s="1219">
        <v>0</v>
      </c>
      <c r="Q133" s="1219">
        <v>0</v>
      </c>
      <c r="R133" s="1185">
        <v>0</v>
      </c>
      <c r="S133" s="1219">
        <v>0</v>
      </c>
      <c r="T133" s="1219">
        <v>0</v>
      </c>
      <c r="U133" s="1219">
        <v>0</v>
      </c>
      <c r="V133" s="1219">
        <v>0</v>
      </c>
      <c r="W133" s="1219">
        <v>0</v>
      </c>
      <c r="X133" s="1219">
        <v>0</v>
      </c>
      <c r="Y133" s="1219">
        <v>0</v>
      </c>
      <c r="Z133" s="1219">
        <v>0</v>
      </c>
      <c r="AA133" s="1219">
        <v>0</v>
      </c>
      <c r="AB133" s="1219">
        <v>0</v>
      </c>
      <c r="AC133" s="1219">
        <v>0</v>
      </c>
      <c r="AD133" s="1219">
        <v>0</v>
      </c>
      <c r="AE133" s="1219">
        <v>0</v>
      </c>
      <c r="AF133" s="1219">
        <v>0</v>
      </c>
      <c r="AG133" s="1219">
        <v>0</v>
      </c>
      <c r="AH133" s="1219">
        <v>0</v>
      </c>
      <c r="AI133" s="1219">
        <v>0</v>
      </c>
      <c r="AJ133" s="1219">
        <v>0</v>
      </c>
      <c r="AK133" s="1219">
        <v>0</v>
      </c>
      <c r="AL133" s="1219">
        <v>0</v>
      </c>
      <c r="AM133" s="1219">
        <v>0</v>
      </c>
      <c r="AN133" s="1185">
        <v>0</v>
      </c>
      <c r="AO133" s="1185">
        <v>0</v>
      </c>
      <c r="AP133" s="1185">
        <v>0</v>
      </c>
      <c r="AQ133" s="1185">
        <v>0</v>
      </c>
      <c r="AR133" s="1185">
        <v>0</v>
      </c>
      <c r="AS133" s="1185">
        <v>0</v>
      </c>
      <c r="AT133" s="1185">
        <v>0</v>
      </c>
      <c r="AU133" s="1185">
        <v>0</v>
      </c>
      <c r="AV133" s="1185">
        <v>0</v>
      </c>
      <c r="AW133" s="1185">
        <v>0</v>
      </c>
      <c r="AX133" s="909"/>
      <c r="AY133" s="909"/>
      <c r="AZ133" s="909"/>
      <c r="BA133" s="1204"/>
    </row>
    <row r="134" spans="1:53" s="113" customFormat="1" ht="11.25">
      <c r="A134" s="940">
        <v>1</v>
      </c>
      <c r="B134" s="1050" t="s">
        <v>1212</v>
      </c>
      <c r="C134" s="1204"/>
      <c r="D134" s="1204"/>
      <c r="E134" s="1204"/>
      <c r="F134" s="1204"/>
      <c r="G134" s="1204"/>
      <c r="H134" s="1204"/>
      <c r="I134" s="1204"/>
      <c r="J134" s="1204"/>
      <c r="K134" s="1204"/>
      <c r="L134" s="1205" t="s">
        <v>141</v>
      </c>
      <c r="M134" s="1211" t="s">
        <v>683</v>
      </c>
      <c r="N134" s="1207" t="s">
        <v>328</v>
      </c>
      <c r="O134" s="1216">
        <v>0</v>
      </c>
      <c r="P134" s="1216">
        <v>0</v>
      </c>
      <c r="Q134" s="1216">
        <v>0</v>
      </c>
      <c r="R134" s="1216">
        <v>0</v>
      </c>
      <c r="S134" s="1216">
        <v>0</v>
      </c>
      <c r="T134" s="1216">
        <v>0</v>
      </c>
      <c r="U134" s="1216">
        <v>0</v>
      </c>
      <c r="V134" s="1216">
        <v>0</v>
      </c>
      <c r="W134" s="1216">
        <v>0</v>
      </c>
      <c r="X134" s="1216">
        <v>0</v>
      </c>
      <c r="Y134" s="1216">
        <v>0</v>
      </c>
      <c r="Z134" s="1216">
        <v>0</v>
      </c>
      <c r="AA134" s="1216">
        <v>0</v>
      </c>
      <c r="AB134" s="1216">
        <v>0</v>
      </c>
      <c r="AC134" s="1216">
        <v>0</v>
      </c>
      <c r="AD134" s="1216">
        <v>0</v>
      </c>
      <c r="AE134" s="1216">
        <v>0</v>
      </c>
      <c r="AF134" s="1216">
        <v>0</v>
      </c>
      <c r="AG134" s="1216">
        <v>0</v>
      </c>
      <c r="AH134" s="1216">
        <v>0</v>
      </c>
      <c r="AI134" s="1216">
        <v>0</v>
      </c>
      <c r="AJ134" s="1216">
        <v>0</v>
      </c>
      <c r="AK134" s="1216">
        <v>0</v>
      </c>
      <c r="AL134" s="1216">
        <v>0</v>
      </c>
      <c r="AM134" s="1216">
        <v>0</v>
      </c>
      <c r="AN134" s="605"/>
      <c r="AO134" s="605"/>
      <c r="AP134" s="605"/>
      <c r="AQ134" s="605"/>
      <c r="AR134" s="605"/>
      <c r="AS134" s="605"/>
      <c r="AT134" s="605"/>
      <c r="AU134" s="605"/>
      <c r="AV134" s="605"/>
      <c r="AW134" s="605"/>
      <c r="AX134" s="909"/>
      <c r="AY134" s="909"/>
      <c r="AZ134" s="909"/>
      <c r="BA134" s="1204"/>
    </row>
    <row r="135" spans="1:53" ht="11.25">
      <c r="A135" s="940">
        <v>1</v>
      </c>
      <c r="B135" s="1050" t="s">
        <v>1209</v>
      </c>
      <c r="C135" s="1050"/>
      <c r="D135" s="1050"/>
      <c r="E135" s="1050"/>
      <c r="F135" s="1050"/>
      <c r="G135" s="1050"/>
      <c r="H135" s="1050"/>
      <c r="I135" s="1050"/>
      <c r="J135" s="1050"/>
      <c r="K135" s="1050"/>
      <c r="L135" s="1220" t="s">
        <v>154</v>
      </c>
      <c r="M135" s="1215" t="s">
        <v>1194</v>
      </c>
      <c r="N135" s="1221" t="s">
        <v>328</v>
      </c>
      <c r="O135" s="1217">
        <v>0</v>
      </c>
      <c r="P135" s="1217">
        <v>0</v>
      </c>
      <c r="Q135" s="1217">
        <v>0</v>
      </c>
      <c r="R135" s="1192">
        <v>0</v>
      </c>
      <c r="S135" s="1217">
        <v>0</v>
      </c>
      <c r="T135" s="1217">
        <v>0</v>
      </c>
      <c r="U135" s="1217">
        <v>0</v>
      </c>
      <c r="V135" s="1217">
        <v>0</v>
      </c>
      <c r="W135" s="1217">
        <v>0</v>
      </c>
      <c r="X135" s="1217">
        <v>0</v>
      </c>
      <c r="Y135" s="1217">
        <v>0</v>
      </c>
      <c r="Z135" s="1217">
        <v>0</v>
      </c>
      <c r="AA135" s="1217">
        <v>0</v>
      </c>
      <c r="AB135" s="1217">
        <v>0</v>
      </c>
      <c r="AC135" s="1217">
        <v>0</v>
      </c>
      <c r="AD135" s="1217"/>
      <c r="AE135" s="1217">
        <v>0</v>
      </c>
      <c r="AF135" s="1217">
        <v>0</v>
      </c>
      <c r="AG135" s="1217">
        <v>0</v>
      </c>
      <c r="AH135" s="1217">
        <v>0</v>
      </c>
      <c r="AI135" s="1217">
        <v>0</v>
      </c>
      <c r="AJ135" s="1217">
        <v>0</v>
      </c>
      <c r="AK135" s="1217">
        <v>0</v>
      </c>
      <c r="AL135" s="1217">
        <v>0</v>
      </c>
      <c r="AM135" s="1217">
        <v>0</v>
      </c>
      <c r="AN135" s="439"/>
      <c r="AO135" s="439"/>
      <c r="AP135" s="439"/>
      <c r="AQ135" s="439"/>
      <c r="AR135" s="439"/>
      <c r="AS135" s="439"/>
      <c r="AT135" s="439"/>
      <c r="AU135" s="439"/>
      <c r="AV135" s="439"/>
      <c r="AW135" s="439"/>
      <c r="AX135" s="909"/>
      <c r="AY135" s="909"/>
      <c r="AZ135" s="909"/>
      <c r="BA135" s="1050"/>
    </row>
    <row r="136" spans="1:53" ht="11.25">
      <c r="A136" s="940">
        <v>1</v>
      </c>
      <c r="B136" s="1050" t="s">
        <v>1205</v>
      </c>
      <c r="C136" s="1050"/>
      <c r="D136" s="1050"/>
      <c r="E136" s="1050"/>
      <c r="F136" s="1050"/>
      <c r="G136" s="1050"/>
      <c r="H136" s="1050"/>
      <c r="I136" s="1050"/>
      <c r="J136" s="1050"/>
      <c r="K136" s="1050"/>
      <c r="L136" s="1220" t="s">
        <v>155</v>
      </c>
      <c r="M136" s="1215" t="s">
        <v>1195</v>
      </c>
      <c r="N136" s="1221" t="s">
        <v>678</v>
      </c>
      <c r="O136" s="1212">
        <v>0</v>
      </c>
      <c r="P136" s="1212">
        <v>0</v>
      </c>
      <c r="Q136" s="1212">
        <v>0</v>
      </c>
      <c r="R136" s="1193">
        <v>0</v>
      </c>
      <c r="S136" s="1212">
        <v>0</v>
      </c>
      <c r="T136" s="1212">
        <v>0</v>
      </c>
      <c r="U136" s="1212">
        <v>0</v>
      </c>
      <c r="V136" s="1212">
        <v>0</v>
      </c>
      <c r="W136" s="1212">
        <v>0</v>
      </c>
      <c r="X136" s="1212">
        <v>0</v>
      </c>
      <c r="Y136" s="1212">
        <v>0</v>
      </c>
      <c r="Z136" s="1212">
        <v>0</v>
      </c>
      <c r="AA136" s="1212">
        <v>0</v>
      </c>
      <c r="AB136" s="1212">
        <v>0</v>
      </c>
      <c r="AC136" s="1212">
        <v>0</v>
      </c>
      <c r="AD136" s="1212">
        <v>15.26</v>
      </c>
      <c r="AE136" s="1212">
        <v>0</v>
      </c>
      <c r="AF136" s="1212">
        <v>0</v>
      </c>
      <c r="AG136" s="1212">
        <v>0</v>
      </c>
      <c r="AH136" s="1212">
        <v>0</v>
      </c>
      <c r="AI136" s="1212">
        <v>0</v>
      </c>
      <c r="AJ136" s="1212">
        <v>0</v>
      </c>
      <c r="AK136" s="1212">
        <v>0</v>
      </c>
      <c r="AL136" s="1212">
        <v>0</v>
      </c>
      <c r="AM136" s="1212">
        <v>0</v>
      </c>
      <c r="AN136" s="439"/>
      <c r="AO136" s="439"/>
      <c r="AP136" s="439"/>
      <c r="AQ136" s="439"/>
      <c r="AR136" s="439"/>
      <c r="AS136" s="439"/>
      <c r="AT136" s="439"/>
      <c r="AU136" s="439"/>
      <c r="AV136" s="439"/>
      <c r="AW136" s="439"/>
      <c r="AX136" s="909"/>
      <c r="AY136" s="909"/>
      <c r="AZ136" s="909"/>
      <c r="BA136" s="1050"/>
    </row>
    <row r="137" spans="1:53" ht="11.25">
      <c r="A137" s="940">
        <v>1</v>
      </c>
      <c r="B137" s="1050" t="s">
        <v>1210</v>
      </c>
      <c r="C137" s="1050"/>
      <c r="D137" s="1050"/>
      <c r="E137" s="1050"/>
      <c r="F137" s="1050"/>
      <c r="G137" s="1050"/>
      <c r="H137" s="1050"/>
      <c r="I137" s="1050"/>
      <c r="J137" s="1050"/>
      <c r="K137" s="1050"/>
      <c r="L137" s="1220" t="s">
        <v>156</v>
      </c>
      <c r="M137" s="1215" t="s">
        <v>1196</v>
      </c>
      <c r="N137" s="1221" t="s">
        <v>328</v>
      </c>
      <c r="O137" s="1218">
        <v>0</v>
      </c>
      <c r="P137" s="1218">
        <v>0</v>
      </c>
      <c r="Q137" s="1218">
        <v>0</v>
      </c>
      <c r="R137" s="1192">
        <v>0</v>
      </c>
      <c r="S137" s="1218">
        <v>0</v>
      </c>
      <c r="T137" s="1218">
        <v>0</v>
      </c>
      <c r="U137" s="1218">
        <v>0</v>
      </c>
      <c r="V137" s="1218">
        <v>0</v>
      </c>
      <c r="W137" s="1218">
        <v>0</v>
      </c>
      <c r="X137" s="1218">
        <v>0</v>
      </c>
      <c r="Y137" s="1218">
        <v>0</v>
      </c>
      <c r="Z137" s="1218">
        <v>0</v>
      </c>
      <c r="AA137" s="1218">
        <v>0</v>
      </c>
      <c r="AB137" s="1218">
        <v>0</v>
      </c>
      <c r="AC137" s="1218">
        <v>0</v>
      </c>
      <c r="AD137" s="1218">
        <v>0</v>
      </c>
      <c r="AE137" s="1218">
        <v>0</v>
      </c>
      <c r="AF137" s="1218">
        <v>0</v>
      </c>
      <c r="AG137" s="1218">
        <v>0</v>
      </c>
      <c r="AH137" s="1218">
        <v>0</v>
      </c>
      <c r="AI137" s="1218">
        <v>0</v>
      </c>
      <c r="AJ137" s="1218">
        <v>0</v>
      </c>
      <c r="AK137" s="1218">
        <v>0</v>
      </c>
      <c r="AL137" s="1218">
        <v>0</v>
      </c>
      <c r="AM137" s="1218">
        <v>0</v>
      </c>
      <c r="AN137" s="439"/>
      <c r="AO137" s="439"/>
      <c r="AP137" s="439"/>
      <c r="AQ137" s="439"/>
      <c r="AR137" s="439"/>
      <c r="AS137" s="439"/>
      <c r="AT137" s="439"/>
      <c r="AU137" s="439"/>
      <c r="AV137" s="439"/>
      <c r="AW137" s="439"/>
      <c r="AX137" s="909"/>
      <c r="AY137" s="909"/>
      <c r="AZ137" s="909"/>
      <c r="BA137" s="1050"/>
    </row>
    <row r="138" spans="1:53" ht="11.25">
      <c r="A138" s="940">
        <v>1</v>
      </c>
      <c r="B138" s="1050" t="s">
        <v>1204</v>
      </c>
      <c r="C138" s="1050"/>
      <c r="D138" s="1050"/>
      <c r="E138" s="1050"/>
      <c r="F138" s="1050"/>
      <c r="G138" s="1050"/>
      <c r="H138" s="1050"/>
      <c r="I138" s="1050"/>
      <c r="J138" s="1050"/>
      <c r="K138" s="1050"/>
      <c r="L138" s="1220" t="s">
        <v>157</v>
      </c>
      <c r="M138" s="1215" t="s">
        <v>1197</v>
      </c>
      <c r="N138" s="1221" t="s">
        <v>678</v>
      </c>
      <c r="O138" s="1212">
        <v>0</v>
      </c>
      <c r="P138" s="1212">
        <v>0</v>
      </c>
      <c r="Q138" s="1212">
        <v>0</v>
      </c>
      <c r="R138" s="1193">
        <v>0</v>
      </c>
      <c r="S138" s="1212">
        <v>0</v>
      </c>
      <c r="T138" s="1212">
        <v>0</v>
      </c>
      <c r="U138" s="1212">
        <v>0</v>
      </c>
      <c r="V138" s="1212">
        <v>0</v>
      </c>
      <c r="W138" s="1212">
        <v>0</v>
      </c>
      <c r="X138" s="1212">
        <v>0</v>
      </c>
      <c r="Y138" s="1212">
        <v>0</v>
      </c>
      <c r="Z138" s="1212">
        <v>0</v>
      </c>
      <c r="AA138" s="1212">
        <v>0</v>
      </c>
      <c r="AB138" s="1212">
        <v>0</v>
      </c>
      <c r="AC138" s="1212">
        <v>0</v>
      </c>
      <c r="AD138" s="1212">
        <v>0</v>
      </c>
      <c r="AE138" s="1212">
        <v>0</v>
      </c>
      <c r="AF138" s="1212">
        <v>0</v>
      </c>
      <c r="AG138" s="1212">
        <v>0</v>
      </c>
      <c r="AH138" s="1212">
        <v>0</v>
      </c>
      <c r="AI138" s="1212">
        <v>0</v>
      </c>
      <c r="AJ138" s="1212">
        <v>0</v>
      </c>
      <c r="AK138" s="1212">
        <v>0</v>
      </c>
      <c r="AL138" s="1212">
        <v>0</v>
      </c>
      <c r="AM138" s="1212">
        <v>0</v>
      </c>
      <c r="AN138" s="439"/>
      <c r="AO138" s="439"/>
      <c r="AP138" s="439"/>
      <c r="AQ138" s="439"/>
      <c r="AR138" s="439"/>
      <c r="AS138" s="439"/>
      <c r="AT138" s="439"/>
      <c r="AU138" s="439"/>
      <c r="AV138" s="439"/>
      <c r="AW138" s="439"/>
      <c r="AX138" s="909"/>
      <c r="AY138" s="909"/>
      <c r="AZ138" s="909"/>
      <c r="BA138" s="1050"/>
    </row>
    <row r="139" spans="1:53">
      <c r="A139" s="1050"/>
      <c r="B139" s="1050"/>
      <c r="C139" s="1050"/>
      <c r="D139" s="1050"/>
      <c r="E139" s="1050"/>
      <c r="F139" s="1050"/>
      <c r="G139" s="1050"/>
      <c r="H139" s="1050"/>
      <c r="I139" s="1050"/>
      <c r="J139" s="1050"/>
      <c r="K139" s="1050"/>
      <c r="L139" s="1172"/>
      <c r="M139" s="1173"/>
      <c r="N139" s="1172"/>
      <c r="O139" s="1050"/>
      <c r="P139" s="1050"/>
      <c r="Q139" s="1050"/>
      <c r="R139" s="1050"/>
      <c r="S139" s="1050"/>
      <c r="T139" s="1050"/>
      <c r="U139" s="1050"/>
      <c r="V139" s="1050"/>
      <c r="W139" s="1050"/>
      <c r="X139" s="1050"/>
      <c r="Y139" s="1050"/>
      <c r="Z139" s="1050"/>
      <c r="AA139" s="1050"/>
      <c r="AB139" s="1050"/>
      <c r="AC139" s="1050"/>
      <c r="AD139" s="1050"/>
      <c r="AE139" s="1050"/>
      <c r="AF139" s="1050"/>
      <c r="AG139" s="1050"/>
      <c r="AH139" s="1050"/>
      <c r="AI139" s="1050"/>
      <c r="AJ139" s="1050"/>
      <c r="AK139" s="1050"/>
      <c r="AL139" s="1050"/>
      <c r="AM139" s="1050"/>
      <c r="AN139" s="1050"/>
      <c r="AO139" s="1050"/>
      <c r="AP139" s="1050"/>
      <c r="AQ139" s="1050"/>
      <c r="AR139" s="1050"/>
      <c r="AS139" s="1050"/>
      <c r="AT139" s="1050"/>
      <c r="AU139" s="1050"/>
      <c r="AV139" s="1050"/>
      <c r="AW139" s="1050"/>
      <c r="AX139" s="1050"/>
      <c r="AY139" s="1050"/>
      <c r="AZ139" s="1050"/>
      <c r="BA139" s="1050"/>
    </row>
    <row r="140" spans="1:53" ht="15" customHeight="1">
      <c r="A140" s="1050"/>
      <c r="B140" s="1050"/>
      <c r="C140" s="1050"/>
      <c r="D140" s="1050"/>
      <c r="E140" s="1050"/>
      <c r="F140" s="1050"/>
      <c r="G140" s="1050"/>
      <c r="H140" s="1050"/>
      <c r="I140" s="1050"/>
      <c r="J140" s="1050"/>
      <c r="K140" s="1050"/>
      <c r="L140" s="1102" t="s">
        <v>1468</v>
      </c>
      <c r="M140" s="1102"/>
      <c r="N140" s="1102"/>
      <c r="O140" s="1102"/>
      <c r="P140" s="1102"/>
      <c r="Q140" s="1102"/>
      <c r="R140" s="1102"/>
      <c r="S140" s="1102"/>
      <c r="T140" s="1102"/>
      <c r="U140" s="1102"/>
      <c r="V140" s="1102"/>
      <c r="W140" s="1102"/>
      <c r="X140" s="1102"/>
      <c r="Y140" s="1102"/>
      <c r="Z140" s="1102"/>
      <c r="AA140" s="1102"/>
      <c r="AB140" s="1102"/>
      <c r="AC140" s="1102"/>
      <c r="AD140" s="1102"/>
      <c r="AE140" s="1102"/>
      <c r="AF140" s="1102"/>
      <c r="AG140" s="1102"/>
      <c r="AH140" s="1102"/>
      <c r="AI140" s="1102"/>
      <c r="AJ140" s="1102"/>
      <c r="AK140" s="1102"/>
      <c r="AL140" s="1102"/>
      <c r="AM140" s="1102"/>
      <c r="AN140" s="1102"/>
      <c r="AO140" s="1102"/>
      <c r="AP140" s="1102"/>
      <c r="AQ140" s="1102"/>
      <c r="AR140" s="1102"/>
      <c r="AS140" s="1102"/>
      <c r="AT140" s="1102"/>
      <c r="AU140" s="1102"/>
      <c r="AV140" s="1102"/>
      <c r="AW140" s="1102"/>
      <c r="AX140" s="1102"/>
      <c r="AY140" s="1102"/>
      <c r="AZ140" s="1102"/>
      <c r="BA140" s="1050"/>
    </row>
    <row r="141" spans="1:53" ht="15" customHeight="1">
      <c r="A141" s="1050"/>
      <c r="B141" s="1050"/>
      <c r="C141" s="1050"/>
      <c r="D141" s="1050"/>
      <c r="E141" s="1050"/>
      <c r="F141" s="1050"/>
      <c r="G141" s="1050"/>
      <c r="H141" s="1050"/>
      <c r="I141" s="1050"/>
      <c r="J141" s="1050"/>
      <c r="K141" s="776"/>
      <c r="L141" s="1104"/>
      <c r="M141" s="1120"/>
      <c r="N141" s="1120"/>
      <c r="O141" s="1120"/>
      <c r="P141" s="1120"/>
      <c r="Q141" s="1120"/>
      <c r="R141" s="1120"/>
      <c r="S141" s="1120"/>
      <c r="T141" s="1120"/>
      <c r="U141" s="1120"/>
      <c r="V141" s="1120"/>
      <c r="W141" s="1120"/>
      <c r="X141" s="1120"/>
      <c r="Y141" s="1120"/>
      <c r="Z141" s="1120"/>
      <c r="AA141" s="1120"/>
      <c r="AB141" s="1120"/>
      <c r="AC141" s="1120"/>
      <c r="AD141" s="1120"/>
      <c r="AE141" s="1120"/>
      <c r="AF141" s="1120"/>
      <c r="AG141" s="1120"/>
      <c r="AH141" s="1120"/>
      <c r="AI141" s="1120"/>
      <c r="AJ141" s="1120"/>
      <c r="AK141" s="1120"/>
      <c r="AL141" s="1120"/>
      <c r="AM141" s="1120"/>
      <c r="AN141" s="1120"/>
      <c r="AO141" s="1120"/>
      <c r="AP141" s="1120"/>
      <c r="AQ141" s="1120"/>
      <c r="AR141" s="1120"/>
      <c r="AS141" s="1120"/>
      <c r="AT141" s="1120"/>
      <c r="AU141" s="1120"/>
      <c r="AV141" s="1120"/>
      <c r="AW141" s="1120"/>
      <c r="AX141" s="1120"/>
      <c r="AY141" s="1120"/>
      <c r="AZ141" s="1120"/>
      <c r="BA141" s="1050"/>
    </row>
  </sheetData>
  <sheetProtection formatColumns="0" formatRows="0" autoFilter="0"/>
  <mergeCells count="9">
    <mergeCell ref="L141:AZ141"/>
    <mergeCell ref="AZ14:AZ15"/>
    <mergeCell ref="AX14:AX15"/>
    <mergeCell ref="AY14:AY15"/>
    <mergeCell ref="L140:AZ140"/>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O135:Q138 O107:Q112 S86:AM86 O86:Q86 S115:AM122 O115:Q122 S135:AM138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29:Q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0" customFormat="1" ht="30" customHeight="1">
      <c r="A1" s="139" t="s">
        <v>115</v>
      </c>
      <c r="M1" s="141"/>
      <c r="N1" s="141"/>
      <c r="O1" s="141"/>
      <c r="P1" s="141"/>
      <c r="AA1" s="142"/>
    </row>
    <row r="2" spans="1:27">
      <c r="A2" s="143" t="s">
        <v>1029</v>
      </c>
    </row>
    <row r="3" spans="1:27" s="53" customFormat="1" ht="15.95" customHeight="1">
      <c r="A3" s="621"/>
      <c r="C3" s="358"/>
      <c r="D3" s="687"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621"/>
      <c r="C4" s="358"/>
      <c r="D4" s="687"/>
      <c r="E4" s="1"/>
      <c r="F4" s="1"/>
      <c r="G4" s="56" t="s">
        <v>1240</v>
      </c>
      <c r="H4" s="133"/>
      <c r="I4" s="333"/>
    </row>
    <row r="5" spans="1:27" s="53" customFormat="1" ht="15.95" customHeight="1">
      <c r="A5" s="621"/>
      <c r="C5" s="358"/>
      <c r="D5" s="687"/>
      <c r="E5" s="1"/>
      <c r="F5" s="1"/>
      <c r="G5" s="56" t="s">
        <v>262</v>
      </c>
      <c r="H5" s="135"/>
      <c r="I5" s="333"/>
    </row>
    <row r="6" spans="1:27" s="53" customFormat="1" ht="15.95" customHeight="1">
      <c r="A6" s="621"/>
      <c r="C6" s="358"/>
      <c r="D6" s="687"/>
      <c r="E6" s="1"/>
      <c r="F6" s="1"/>
      <c r="G6" s="56" t="s">
        <v>263</v>
      </c>
      <c r="H6" s="135"/>
      <c r="I6" s="333"/>
    </row>
    <row r="7" spans="1:27" s="53" customFormat="1" ht="15.95" customHeight="1">
      <c r="A7" s="621"/>
      <c r="C7" s="358"/>
      <c r="D7" s="687"/>
      <c r="E7" s="1"/>
      <c r="F7" s="1"/>
      <c r="G7" s="56" t="s">
        <v>264</v>
      </c>
      <c r="H7" s="133"/>
      <c r="I7" s="334"/>
    </row>
    <row r="8" spans="1:27" s="53" customFormat="1" ht="15.95" customHeight="1">
      <c r="A8" s="621"/>
      <c r="C8" s="358"/>
      <c r="D8" s="687"/>
      <c r="E8" s="1"/>
      <c r="F8" s="1"/>
      <c r="G8" s="136" t="str">
        <f>IF(H3="Водоотведение","Вид сточных вод","Вид воды")</f>
        <v>Вид воды</v>
      </c>
      <c r="H8" s="135"/>
      <c r="I8" s="333"/>
    </row>
    <row r="9" spans="1:27" s="53" customFormat="1" ht="15.95" customHeight="1">
      <c r="A9" s="621"/>
      <c r="C9" s="358"/>
      <c r="D9" s="687"/>
      <c r="E9" s="1"/>
      <c r="F9" s="1"/>
      <c r="G9" s="136" t="s">
        <v>1028</v>
      </c>
      <c r="H9" s="578"/>
      <c r="I9" s="333"/>
    </row>
    <row r="10" spans="1:27" s="53" customFormat="1" ht="15.95" customHeight="1">
      <c r="A10" s="621"/>
      <c r="B10" s="53" t="b">
        <f t="shared" ref="B10:B15" si="0">org_declaration="Заявление организации"</f>
        <v>1</v>
      </c>
      <c r="C10" s="358"/>
      <c r="D10" s="687"/>
      <c r="E10" s="1"/>
      <c r="F10" s="1"/>
      <c r="G10" s="56" t="s">
        <v>265</v>
      </c>
      <c r="H10" s="460"/>
      <c r="I10" s="333"/>
    </row>
    <row r="11" spans="1:27" s="53" customFormat="1" ht="15.95" customHeight="1">
      <c r="A11" s="621"/>
      <c r="B11" s="53" t="b">
        <f t="shared" si="0"/>
        <v>1</v>
      </c>
      <c r="C11" s="358"/>
      <c r="D11" s="687"/>
      <c r="E11" s="1"/>
      <c r="F11" s="1"/>
      <c r="G11" s="56" t="s">
        <v>266</v>
      </c>
      <c r="H11" s="585"/>
      <c r="I11" s="333"/>
    </row>
    <row r="12" spans="1:27" s="53" customFormat="1" ht="15.95" customHeight="1">
      <c r="A12" s="621"/>
      <c r="B12" s="53" t="b">
        <f t="shared" si="0"/>
        <v>1</v>
      </c>
      <c r="C12" s="358"/>
      <c r="D12" s="687"/>
      <c r="E12" s="1"/>
      <c r="F12" s="1"/>
      <c r="G12" s="56" t="s">
        <v>1181</v>
      </c>
      <c r="H12" s="460"/>
      <c r="I12" s="333"/>
    </row>
    <row r="13" spans="1:27" s="53" customFormat="1" ht="15.95" customHeight="1">
      <c r="A13" s="621"/>
      <c r="B13" s="53" t="b">
        <f t="shared" si="0"/>
        <v>1</v>
      </c>
      <c r="C13" s="358"/>
      <c r="D13" s="687"/>
      <c r="E13" s="1"/>
      <c r="F13" s="1"/>
      <c r="G13" s="56" t="s">
        <v>267</v>
      </c>
      <c r="H13" s="586"/>
      <c r="I13" s="333"/>
    </row>
    <row r="14" spans="1:27" s="53" customFormat="1" ht="21.75" customHeight="1">
      <c r="A14" s="621"/>
      <c r="B14" s="53" t="b">
        <f t="shared" si="0"/>
        <v>1</v>
      </c>
      <c r="C14" s="358"/>
      <c r="D14" s="687"/>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5.95" customHeight="1">
      <c r="A15" s="621"/>
      <c r="B15" s="53" t="b">
        <f t="shared" si="0"/>
        <v>1</v>
      </c>
      <c r="C15" s="358"/>
      <c r="D15" s="687"/>
      <c r="E15" s="1"/>
      <c r="F15" s="1"/>
      <c r="G15" s="56" t="s">
        <v>269</v>
      </c>
      <c r="H15" s="359"/>
      <c r="I15" s="333"/>
    </row>
    <row r="16" spans="1:27" s="538" customFormat="1">
      <c r="A16" s="635" t="s">
        <v>1449</v>
      </c>
      <c r="M16" s="539"/>
      <c r="N16" s="539"/>
      <c r="O16" s="539"/>
      <c r="P16" s="539"/>
      <c r="AA16" s="540"/>
    </row>
    <row r="17" spans="1:27" s="53" customFormat="1" ht="15.95" customHeight="1">
      <c r="C17" s="631"/>
      <c r="D17" s="144" t="s">
        <v>282</v>
      </c>
      <c r="E17" s="684" t="s">
        <v>226</v>
      </c>
      <c r="F17" s="684"/>
      <c r="G17" s="684"/>
      <c r="H17" s="608"/>
      <c r="I17" s="54"/>
      <c r="J17" s="55"/>
    </row>
    <row r="18" spans="1:27" s="538" customFormat="1">
      <c r="A18" s="635" t="s">
        <v>1450</v>
      </c>
      <c r="M18" s="539"/>
      <c r="N18" s="539"/>
      <c r="O18" s="539"/>
      <c r="P18" s="539"/>
      <c r="AA18" s="540"/>
    </row>
    <row r="19" spans="1:27" s="538" customFormat="1">
      <c r="A19" s="635" t="s">
        <v>1451</v>
      </c>
      <c r="M19" s="539"/>
      <c r="N19" s="539"/>
      <c r="O19" s="539"/>
      <c r="P19" s="539"/>
      <c r="AA19" s="540"/>
    </row>
    <row r="20" spans="1:27" s="538" customFormat="1">
      <c r="A20" s="635" t="s">
        <v>1452</v>
      </c>
      <c r="M20" s="539"/>
      <c r="N20" s="539"/>
      <c r="O20" s="539"/>
      <c r="P20" s="539"/>
      <c r="AA20" s="540"/>
    </row>
    <row r="21" spans="1:27" s="53" customFormat="1" ht="15.95" customHeight="1">
      <c r="C21" s="631"/>
      <c r="D21" s="144" t="s">
        <v>282</v>
      </c>
      <c r="E21" s="685" t="s">
        <v>229</v>
      </c>
      <c r="F21" s="684" t="s">
        <v>230</v>
      </c>
      <c r="G21" s="684"/>
      <c r="H21" s="375"/>
      <c r="I21" s="54"/>
    </row>
    <row r="22" spans="1:27" s="53" customFormat="1" ht="15.95" customHeight="1">
      <c r="C22" s="631"/>
      <c r="E22" s="685"/>
      <c r="F22" s="684" t="s">
        <v>231</v>
      </c>
      <c r="G22" s="684"/>
      <c r="H22" s="357"/>
      <c r="I22" s="54"/>
    </row>
    <row r="23" spans="1:27" s="53" customFormat="1" ht="15.95" customHeight="1">
      <c r="C23" s="631"/>
      <c r="E23" s="685"/>
      <c r="F23" s="684" t="s">
        <v>232</v>
      </c>
      <c r="G23" s="684"/>
      <c r="H23" s="375"/>
      <c r="I23" s="54"/>
    </row>
    <row r="24" spans="1:27" s="53" customFormat="1" ht="15.95" customHeight="1">
      <c r="C24" s="631"/>
      <c r="E24" s="685"/>
      <c r="F24" s="684" t="s">
        <v>233</v>
      </c>
      <c r="G24" s="684"/>
      <c r="H24" s="138"/>
      <c r="I24" s="54"/>
    </row>
    <row r="25" spans="1:27" s="53" customFormat="1" ht="15.95" customHeight="1">
      <c r="C25" s="631"/>
      <c r="E25" s="685"/>
      <c r="F25" s="684" t="s">
        <v>234</v>
      </c>
      <c r="G25" s="684"/>
      <c r="H25" s="608"/>
      <c r="I25" s="54"/>
      <c r="J25" s="55"/>
    </row>
    <row r="26" spans="1:27" s="538" customFormat="1">
      <c r="A26" s="635" t="s">
        <v>1453</v>
      </c>
      <c r="M26" s="539"/>
      <c r="N26" s="539"/>
      <c r="O26" s="539"/>
      <c r="P26" s="539"/>
      <c r="AA26" s="540"/>
    </row>
    <row r="27" spans="1:27" s="538" customFormat="1">
      <c r="A27" s="635" t="s">
        <v>1454</v>
      </c>
      <c r="M27" s="539"/>
      <c r="N27" s="539"/>
      <c r="O27" s="539"/>
      <c r="P27" s="539"/>
      <c r="AA27" s="540"/>
    </row>
    <row r="28" spans="1:27" s="53" customFormat="1" ht="15.95" customHeight="1">
      <c r="C28" s="631"/>
      <c r="D28" s="144" t="s">
        <v>282</v>
      </c>
      <c r="E28" s="685" t="s">
        <v>229</v>
      </c>
      <c r="F28" s="684" t="s">
        <v>230</v>
      </c>
      <c r="G28" s="684"/>
      <c r="H28" s="375"/>
      <c r="I28" s="54"/>
    </row>
    <row r="29" spans="1:27" s="53" customFormat="1" ht="15.95" customHeight="1">
      <c r="C29" s="631"/>
      <c r="E29" s="685"/>
      <c r="F29" s="684" t="s">
        <v>231</v>
      </c>
      <c r="G29" s="684"/>
      <c r="H29" s="357"/>
      <c r="I29" s="54"/>
    </row>
    <row r="30" spans="1:27" s="53" customFormat="1" ht="15.95" customHeight="1">
      <c r="C30" s="631"/>
      <c r="E30" s="685"/>
      <c r="F30" s="684" t="s">
        <v>232</v>
      </c>
      <c r="G30" s="684"/>
      <c r="H30" s="375"/>
      <c r="I30" s="54"/>
    </row>
    <row r="31" spans="1:27" s="53" customFormat="1" ht="15.95" customHeight="1">
      <c r="C31" s="631"/>
      <c r="E31" s="685"/>
      <c r="F31" s="684" t="s">
        <v>233</v>
      </c>
      <c r="G31" s="684"/>
      <c r="H31" s="138"/>
      <c r="I31" s="54"/>
    </row>
    <row r="32" spans="1:27" s="53" customFormat="1" ht="15.95" customHeight="1">
      <c r="C32" s="631"/>
      <c r="E32" s="685"/>
      <c r="F32" s="684" t="s">
        <v>237</v>
      </c>
      <c r="G32" s="684"/>
      <c r="H32" s="138"/>
      <c r="I32" s="54"/>
    </row>
    <row r="33" spans="1:27" s="53" customFormat="1" ht="15.95" customHeight="1">
      <c r="C33" s="631"/>
      <c r="E33" s="685"/>
      <c r="F33" s="684" t="s">
        <v>238</v>
      </c>
      <c r="G33" s="684"/>
      <c r="H33" s="138"/>
      <c r="I33" s="54"/>
    </row>
    <row r="34" spans="1:27" s="538" customFormat="1">
      <c r="A34" s="635" t="s">
        <v>1455</v>
      </c>
      <c r="M34" s="539"/>
      <c r="N34" s="539"/>
      <c r="O34" s="539"/>
      <c r="P34" s="539"/>
      <c r="AA34" s="540"/>
    </row>
    <row r="35" spans="1:27" s="53" customFormat="1" ht="15.95" customHeight="1">
      <c r="C35" s="631"/>
      <c r="D35" s="144" t="s">
        <v>282</v>
      </c>
      <c r="E35" s="685" t="s">
        <v>229</v>
      </c>
      <c r="F35" s="684" t="s">
        <v>230</v>
      </c>
      <c r="G35" s="684"/>
      <c r="H35" s="375"/>
      <c r="I35" s="54"/>
    </row>
    <row r="36" spans="1:27" s="53" customFormat="1" ht="15.95" customHeight="1">
      <c r="C36" s="631"/>
      <c r="E36" s="685"/>
      <c r="F36" s="684" t="s">
        <v>231</v>
      </c>
      <c r="G36" s="684"/>
      <c r="H36" s="632"/>
      <c r="I36" s="54"/>
    </row>
    <row r="37" spans="1:27" s="53" customFormat="1" ht="15.95" customHeight="1">
      <c r="C37" s="631"/>
      <c r="E37" s="685"/>
      <c r="F37" s="684" t="s">
        <v>232</v>
      </c>
      <c r="G37" s="684"/>
      <c r="H37" s="375"/>
      <c r="I37" s="54"/>
    </row>
    <row r="38" spans="1:27" s="53" customFormat="1" ht="15.95" customHeight="1">
      <c r="C38" s="631"/>
      <c r="E38" s="685"/>
      <c r="F38" s="684" t="s">
        <v>233</v>
      </c>
      <c r="G38" s="684"/>
      <c r="H38" s="138"/>
      <c r="I38" s="54"/>
    </row>
    <row r="39" spans="1:27" s="53" customFormat="1" ht="15.95" customHeight="1">
      <c r="C39" s="631"/>
      <c r="E39" s="685"/>
      <c r="F39" s="684" t="s">
        <v>239</v>
      </c>
      <c r="G39" s="684"/>
      <c r="H39" s="138"/>
      <c r="I39" s="54"/>
    </row>
    <row r="40" spans="1:27" s="53" customFormat="1" ht="15.95" customHeight="1">
      <c r="C40" s="631"/>
      <c r="E40" s="685"/>
      <c r="F40" s="684" t="s">
        <v>1144</v>
      </c>
      <c r="G40" s="684"/>
      <c r="H40" s="138"/>
      <c r="I40" s="54"/>
    </row>
    <row r="41" spans="1:27" s="538" customFormat="1">
      <c r="A41" s="635" t="s">
        <v>1456</v>
      </c>
      <c r="M41" s="539"/>
      <c r="N41" s="539"/>
      <c r="O41" s="539"/>
      <c r="P41" s="539"/>
      <c r="AA41" s="540"/>
    </row>
    <row r="42" spans="1:27" s="538" customFormat="1" ht="14.25">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сведения'!$J$113:$J$126,MATCH($A47,'Общие сведения'!$D$113:$D$126,0))</f>
        <v>Тариф 1 (Водоснабжение) - тариф на питьевую воду (нет)</v>
      </c>
      <c r="M47" s="149"/>
      <c r="N47" s="149"/>
      <c r="O47" s="149"/>
      <c r="P47" s="149"/>
    </row>
    <row r="48" spans="1:27" s="57" customFormat="1" ht="12.75"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4.25"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сведения'!$J$113:$J$126,MATCH($A55,'Общие сведения'!$D$113:$D$126,0))</f>
        <v>Тариф 1 (Водоснабжение) - тариф на питьевую воду (нет)</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1227</v>
      </c>
      <c r="N62" s="68"/>
      <c r="O62" s="692"/>
      <c r="P62" s="693"/>
      <c r="Q62" s="693"/>
      <c r="R62" s="693"/>
      <c r="S62" s="694"/>
    </row>
    <row r="63" spans="1:27">
      <c r="A63" s="143" t="s">
        <v>1039</v>
      </c>
    </row>
    <row r="64" spans="1:27" s="67" customFormat="1" ht="15" customHeight="1">
      <c r="A64" s="637" t="s">
        <v>18</v>
      </c>
      <c r="L64" s="160" t="str">
        <f>INDEX('Общие сведения'!$J$113:$J$126,MATCH($A64,'Общие сведения'!$D$113:$D$126,0))</f>
        <v>Тариф 1 (Водоснабжение) - тариф на питьевую воду (нет)</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1227</v>
      </c>
      <c r="N69" s="68"/>
      <c r="O69" s="692"/>
      <c r="P69" s="693"/>
      <c r="Q69" s="693"/>
      <c r="R69" s="693"/>
      <c r="S69" s="694"/>
    </row>
    <row r="70" spans="1:42">
      <c r="A70" s="143" t="s">
        <v>1041</v>
      </c>
    </row>
    <row r="71" spans="1:42" s="70" customFormat="1" ht="14.25">
      <c r="A71" s="639"/>
      <c r="K71" s="144" t="s">
        <v>282</v>
      </c>
      <c r="L71" s="162">
        <v>1</v>
      </c>
      <c r="M71" s="169"/>
      <c r="N71" s="170"/>
      <c r="O71" s="698"/>
      <c r="P71" s="698"/>
      <c r="Q71" s="698"/>
      <c r="R71" s="168"/>
      <c r="S71" s="168"/>
      <c r="T71" s="69"/>
    </row>
    <row r="72" spans="1:42">
      <c r="A72" s="143" t="s">
        <v>1230</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4.25">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сведения'!$J$113:$J$126,MATCH($A77,'Общие сведения'!$D$113:$D$126,0))</f>
        <v>Тариф 1 (Водоснабжение) - тариф на питьевую воду (нет)</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1226</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1223</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1224</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1225</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1228</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сведения'!$J$113:$J$126,MATCH($A98,'Общие сведения'!$D$113:$D$126,0))</f>
        <v>Тариф 1 (Водоснабжение) - тариф на питьевую воду (нет)</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сведения'!$K$113:$K$126,MATCH($A99,'Общие сведения'!$D$113:$D$126,0))</f>
        <v>питьевая вода</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1165</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5" outlineLevel="1">
      <c r="A105" s="185" t="str">
        <f t="shared" si="6"/>
        <v>1</v>
      </c>
      <c r="L105" s="486" t="s">
        <v>392</v>
      </c>
      <c r="M105" s="489" t="s">
        <v>1161</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5" outlineLevel="1">
      <c r="A114" s="185" t="str">
        <f t="shared" si="6"/>
        <v>1</v>
      </c>
      <c r="L114" s="486" t="s">
        <v>408</v>
      </c>
      <c r="M114" s="179" t="s">
        <v>1162</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1182</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1285</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1231</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1286</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1287</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1288</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1159</v>
      </c>
      <c r="L122" s="486" t="s">
        <v>1289</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1290</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1291</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1159</v>
      </c>
      <c r="L125" s="486" t="s">
        <v>1292</v>
      </c>
      <c r="M125" s="179" t="s">
        <v>1183</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1293</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1294</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1295</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1160</v>
      </c>
      <c r="L129" s="486" t="s">
        <v>1296</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1297</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1298</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1299</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1300</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1301</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5" outlineLevel="1">
      <c r="A135" s="185" t="str">
        <f t="shared" si="6"/>
        <v>1</v>
      </c>
      <c r="L135" s="486" t="s">
        <v>1302</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сведения'!$J$113:$J$126,MATCH($A137,'Общие сведения'!$D$113:$D$126,0))</f>
        <v>Тариф 1 (Водоснабжение) - тариф на питьевую воду (нет)</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сведения'!$K$113:$K$126,MATCH($A138,'Общие сведения'!$D$113:$D$126,0))</f>
        <v>питьевая вода</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1159</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5"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1182</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сведения'!$J$113:$J$126,MATCH($A155,'Общие сведения'!$D$113:$D$126,0))</f>
        <v>Тариф 1 (Водоснабжение) - тариф на питьевую воду (нет)</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сведения'!$K$113:$K$126,MATCH($A156,'Общие сведения'!$D$113:$D$126,0))</f>
        <v>питьевая вода</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1159</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1303</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1304</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1160</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1305</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1306</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1307</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1308</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1309</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1310</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5" outlineLevel="1">
      <c r="A174" s="185" t="str">
        <f>A172</f>
        <v>1</v>
      </c>
      <c r="L174" s="494" t="s">
        <v>402</v>
      </c>
      <c r="M174" s="502" t="s">
        <v>1162</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1231</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1289</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сведения'!$J$113:$J$126,MATCH($A184,'Общие сведения'!$D$113:$D$126,0))</f>
        <v>Тариф 1 (Водоснабжение) - тариф на питьевую воду (нет)</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сведения'!$K$113:$K$126,MATCH($A185,'Общие сведения'!$D$113:$D$126,0))</f>
        <v>питьевая вода</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1163</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1164</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5"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1159</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1311</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1312</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5" outlineLevel="1">
      <c r="A197" s="185" t="str">
        <f>A195</f>
        <v>1</v>
      </c>
      <c r="L197" s="494" t="s">
        <v>396</v>
      </c>
      <c r="M197" s="510" t="s">
        <v>1162</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сведения'!$J$113:$J$126,MATCH($A201,'Общие сведения'!$D$113:$D$126,0))</f>
        <v>Тариф 1 (Водоснабжение) - тариф на питьевую воду (нет)</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2"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4.25"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1184</v>
      </c>
      <c r="M208" s="141"/>
      <c r="N208" s="141"/>
      <c r="O208" s="141"/>
      <c r="P208" s="141"/>
      <c r="AA208" s="142"/>
    </row>
    <row r="209" spans="1:39">
      <c r="A209" s="143" t="s">
        <v>1064</v>
      </c>
    </row>
    <row r="210" spans="1:39" s="90" customFormat="1" ht="15" customHeight="1">
      <c r="A210" s="184" t="s">
        <v>18</v>
      </c>
      <c r="L210" s="160" t="str">
        <f>INDEX('Общие сведения'!$J$113:$J$126,MATCH($A210,'Общие сведения'!$D$113:$D$126,0))</f>
        <v>Тариф 1 (Водоснабжение) - тариф на питьевую воду (нет)</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1166</v>
      </c>
      <c r="N212" s="147" t="s">
        <v>1238</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1167</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2.95" customHeight="1" outlineLevel="1">
      <c r="A216" s="642" t="str">
        <f t="shared" si="36"/>
        <v>1</v>
      </c>
      <c r="J216" s="337" t="s">
        <v>1056</v>
      </c>
      <c r="L216" s="346"/>
      <c r="M216" s="343" t="s">
        <v>1152</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695"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695"/>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695"/>
      <c r="L219" s="209" t="str">
        <f>L217&amp;".2"</f>
        <v>6.1.2</v>
      </c>
      <c r="M219" s="210" t="s">
        <v>1168</v>
      </c>
      <c r="N219" s="451" t="s">
        <v>1238</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2.95" customHeight="1" outlineLevel="1">
      <c r="A221" s="642" t="str">
        <f t="shared" si="36"/>
        <v>1</v>
      </c>
      <c r="J221" s="337" t="s">
        <v>1137</v>
      </c>
      <c r="L221" s="346"/>
      <c r="M221" s="343" t="s">
        <v>1153</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695"/>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695"/>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695"/>
      <c r="L226" s="209" t="str">
        <f>L224&amp;".2"</f>
        <v>0.2</v>
      </c>
      <c r="M226" s="210" t="s">
        <v>1168</v>
      </c>
      <c r="N226" s="147" t="s">
        <v>1238</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700"/>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700"/>
      <c r="L229" s="649" t="str">
        <f>L228&amp;".1"</f>
        <v>0.1</v>
      </c>
      <c r="M229" s="650" t="s">
        <v>1463</v>
      </c>
      <c r="N229" s="649" t="s">
        <v>1499</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700"/>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700"/>
      <c r="L231" s="649" t="str">
        <f>L228&amp;".1.2"</f>
        <v>0.1.2</v>
      </c>
      <c r="M231" s="651" t="s">
        <v>1168</v>
      </c>
      <c r="N231" s="648" t="s">
        <v>1238</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700"/>
      <c r="L232" s="649" t="str">
        <f>L228&amp;".2"</f>
        <v>0.2</v>
      </c>
      <c r="M232" s="650" t="s">
        <v>1464</v>
      </c>
      <c r="N232" s="649" t="s">
        <v>1499</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700"/>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700"/>
      <c r="L234" s="649" t="str">
        <f>L228&amp;".2.2"</f>
        <v>0.2.2</v>
      </c>
      <c r="M234" s="651" t="s">
        <v>1169</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сведения'!$J$113:$J$126,MATCH($A238,'Общие сведения'!$D$113:$D$126,0))</f>
        <v>Тариф 1 (Водоснабжение) - тариф на питьевую воду (нет)</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5"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5"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сведения'!$J$113:$J$126,MATCH($A290,'Общие сведения'!$D$113:$D$126,0))</f>
        <v>Тариф 1 (Водоснабжение) - тариф на питьевую воду (нет)</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1229</v>
      </c>
      <c r="L301" s="238" t="str">
        <f>INDEX('Общие сведения'!$J$113:$J$126,MATCH($A301,'Общие сведения'!$D$113:$D$126,0))</f>
        <v>Тариф 1 (Водоснабжение) - тариф на питьевую воду (нет)</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2"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2"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2"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2"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1313</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2" customHeight="1" outlineLevel="1">
      <c r="A315" s="642" t="str">
        <f t="shared" si="63"/>
        <v>1</v>
      </c>
      <c r="J315" s="241" t="s">
        <v>1330</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699"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699"/>
      <c r="L322" s="246" t="str">
        <f>L321&amp;".1"</f>
        <v>1.1.1</v>
      </c>
      <c r="M322" s="247" t="s">
        <v>1170</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699"/>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699"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699"/>
      <c r="L326" s="246" t="str">
        <f>L325&amp;".1"</f>
        <v>2.1.1</v>
      </c>
      <c r="M326" s="247" t="s">
        <v>1171</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699"/>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699"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699"/>
      <c r="L330" s="246" t="str">
        <f>L329&amp;".1"</f>
        <v>3.1.1</v>
      </c>
      <c r="M330" s="247" t="s">
        <v>1172</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699"/>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699"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699"/>
      <c r="L334" s="246" t="str">
        <f>L333&amp;".1"</f>
        <v>4.1.1</v>
      </c>
      <c r="M334" s="247" t="s">
        <v>1173</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699"/>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1414</v>
      </c>
    </row>
    <row r="337" spans="1:39" s="98" customFormat="1" ht="11.25" customHeight="1" outlineLevel="1">
      <c r="A337" s="156" t="str">
        <f ca="1">OFFSET(A337,-1,0)</f>
        <v>et_List09_org5</v>
      </c>
      <c r="J337" s="699"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699"/>
      <c r="L338" s="246" t="str">
        <f>L337&amp;".1"</f>
        <v>5.1.1</v>
      </c>
      <c r="M338" s="247" t="s">
        <v>1415</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699"/>
      <c r="L339" s="246" t="str">
        <f>L337&amp;".2"</f>
        <v>5.1.2</v>
      </c>
      <c r="M339" s="247" t="s">
        <v>1423</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сведения'!$J$113:$J$126,MATCH($A343,'Общие сведения'!$D$113:$D$126,0))</f>
        <v>Тариф 1 (Водоснабжение) - тариф на питьевую воду (нет)</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5"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1433</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1434</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2" customHeight="1" outlineLevel="1">
      <c r="A354" s="642" t="str">
        <f t="shared" si="69"/>
        <v>1</v>
      </c>
      <c r="L354" s="251" t="s">
        <v>1366</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4.25"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сведения'!$J$113:$J$126,MATCH($A361,'Общие сведения'!$D$113:$D$126,0))</f>
        <v>Тариф 1 (Водоснабжение) - тариф на питьевую воду (нет)</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5"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5" outlineLevel="1">
      <c r="A378" s="642" t="str">
        <f t="shared" si="72"/>
        <v>1</v>
      </c>
      <c r="B378" s="102" t="b">
        <f>'ИП + источники'!$N$14&lt;&gt;"да"</f>
        <v>1</v>
      </c>
      <c r="L378" s="274" t="s">
        <v>587</v>
      </c>
      <c r="M378" s="276" t="s">
        <v>1174</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5"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5"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1185</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1186</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сведения'!$J$113:$J$126,MATCH($A388,'Общие сведения'!$D$113:$D$126,0))</f>
        <v>Тариф 1 (Водоснабжение) - тариф на питьевую воду (нет)</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5"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5"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SUMIFS(Сценарии!$T$15:$T$35,Сценарии!$A$15:$A$35,$A393,Сценарии!$M$15:$M$35,"Индекс потребительских цен")</f>
        <v>105.8</v>
      </c>
      <c r="P393" s="374">
        <f>SUMIFS(Сценарии!$Y$15:$Y$35,Сценарии!$A$15:$A$35,$A393,Сценарии!$M$15:$M$35,"Индекс потребительских цен")</f>
        <v>0</v>
      </c>
      <c r="Q393" s="374">
        <f>SUMIFS(Сценарии!$AA$15:$AA$35,Сценарии!$A$15:$A$35,$A393,Сценарии!$M$15:$M$35,"Индекс потребительских цен")</f>
        <v>0</v>
      </c>
      <c r="R393" s="374">
        <f>SUMIFS(Сценарии!$AC$15:$AC$35,Сценарии!$A$15:$A$35,$A393,Сценарии!$M$15:$M$35,"Индекс потребительских цен")</f>
        <v>0</v>
      </c>
      <c r="S393" s="374">
        <f>SUMIFS(Сценарии!$AE$15:$AE$35,Сценарии!$A$15:$A$35,$A393,Сценарии!$M$15:$M$35,"Индекс потребительских цен")</f>
        <v>0</v>
      </c>
      <c r="T393" s="374">
        <f>SUMIFS(Сценарии!$AG$15:$AG$35,Сценарии!$A$15:$A$35,$A393,Сценарии!$M$15:$M$35,"Индекс потребительских цен")</f>
        <v>0</v>
      </c>
      <c r="U393" s="374">
        <f>SUMIFS(Сценарии!$AI$15:$AI$35,Сценарии!$A$15:$A$35,$A393,Сценарии!$M$15:$M$35,"Индекс потребительских цен")</f>
        <v>0</v>
      </c>
      <c r="V393" s="374">
        <f>SUMIFS(Сценарии!$AK$15:$AK$35,Сценарии!$A$15:$A$35,$A393,Сценарии!$M$15:$M$35,"Индекс потребительских цен")</f>
        <v>0</v>
      </c>
      <c r="W393" s="374">
        <f>SUMIFS(Сценарии!$AM$15:$AM$35,Сценарии!$A$15:$A$35,$A393,Сценарии!$M$15:$M$35,"Индекс потребительских цен")</f>
        <v>0</v>
      </c>
      <c r="X393" s="374">
        <f>SUMIFS(Сценарии!$AO$15:$AO$35,Сценарии!$A$15:$A$35,$A393,Сценарии!$M$15:$M$35,"Индекс потребительских цен")</f>
        <v>0</v>
      </c>
      <c r="Y393" s="374">
        <f>SUMIFS(Сценарии!$U$15:$U$35,Сценарии!$A$15:$A$35,$A393,Сценарии!$M$15:$M$35,"Индекс потребительских цен")</f>
        <v>107.2</v>
      </c>
      <c r="Z393" s="374">
        <f>SUMIFS(Сценарии!$Z$15:$Z$35,Сценарии!$A$15:$A$35,$A393,Сценарии!$M$15:$M$35,"Индекс потребительских цен")</f>
        <v>0</v>
      </c>
      <c r="AA393" s="374">
        <f>SUMIFS(Сценарии!$AB$15:$AB$35,Сценарии!$A$15:$A$35,$A393,Сценарии!$M$15:$M$35,"Индекс потребительских цен")</f>
        <v>0</v>
      </c>
      <c r="AB393" s="374">
        <f>SUMIFS(Сценарии!$AD$15:$AD$35,Сценарии!$A$15:$A$35,$A393,Сценарии!$M$15:$M$35,"Индекс потребительских цен")</f>
        <v>0</v>
      </c>
      <c r="AC393" s="374">
        <f>SUMIFS(Сценарии!$AF$15:$AF$35,Сценарии!$A$15:$A$35,$A393,Сценарии!$M$15:$M$35,"Индекс потребительских цен")</f>
        <v>0</v>
      </c>
      <c r="AD393" s="374">
        <f>SUMIFS(Сценарии!$AH$15:$AH$35,Сценарии!$A$15:$A$35,$A393,Сценарии!$M$15:$M$35,"Индекс потребительских цен")</f>
        <v>0</v>
      </c>
      <c r="AE393" s="374">
        <f>SUMIFS(Сценарии!$AJ$15:$AJ$35,Сценарии!$A$15:$A$35,$A393,Сценарии!$M$15:$M$35,"Индекс потребительских цен")</f>
        <v>0</v>
      </c>
      <c r="AF393" s="374">
        <f>SUMIFS(Сценарии!$AL$15:$AL$35,Сценарии!$A$15:$A$35,$A393,Сценарии!$M$15:$M$35,"Индекс потребительских цен")</f>
        <v>0</v>
      </c>
      <c r="AG393" s="374">
        <f>SUMIFS(Сценарии!$AN$15:$AN$35,Сценарии!$A$15:$A$35,$A393,Сценарии!$M$15:$M$35,"Индекс потребительских цен")</f>
        <v>0</v>
      </c>
      <c r="AH393" s="374">
        <f>SUMIFS(Сценарии!$AP$15:$AP$35,Сценарии!$A$15:$A$35,$A393,Сценарии!$M$15:$M$35,"Индекс потребительских цен")</f>
        <v>0</v>
      </c>
      <c r="AI393" s="195"/>
    </row>
    <row r="394" spans="1:35" s="102" customFormat="1" outlineLevel="1">
      <c r="A394" s="642" t="str">
        <f t="shared" si="79"/>
        <v>1</v>
      </c>
      <c r="L394" s="284">
        <v>3</v>
      </c>
      <c r="M394" s="288" t="s">
        <v>463</v>
      </c>
      <c r="N394" s="289" t="s">
        <v>145</v>
      </c>
      <c r="O394" s="473">
        <f>O393</f>
        <v>105.8</v>
      </c>
      <c r="P394" s="474">
        <f>O394*P393/100</f>
        <v>0</v>
      </c>
      <c r="Q394" s="474">
        <f t="shared" ref="Q394:AH394" si="81">P394*Q393/100</f>
        <v>0</v>
      </c>
      <c r="R394" s="474">
        <f t="shared" si="81"/>
        <v>0</v>
      </c>
      <c r="S394" s="474">
        <f t="shared" si="81"/>
        <v>0</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сведения'!$J$113:$J$126,MATCH($A399,'Общие сведения'!$D$113:$D$126,0))</f>
        <v>Тариф 1 (Водоснабжение) - тариф на питьевую воду (нет)</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3.950000000000003" customHeight="1" outlineLevel="1">
      <c r="A400" s="642" t="str">
        <f>A399</f>
        <v>1</v>
      </c>
      <c r="L400" s="282" t="s">
        <v>18</v>
      </c>
      <c r="M400" s="283" t="s">
        <v>1175</v>
      </c>
      <c r="N400" s="282" t="s">
        <v>369</v>
      </c>
      <c r="O400" s="293">
        <f>SUMIFS('ИП + источники'!$R$17:$R$65,'ИП + источники'!$A$17:$A$65,$A400,'ИП + источники'!$L$17:$L$65,"1.4.2")</f>
        <v>0</v>
      </c>
      <c r="P400" s="294"/>
      <c r="Q400" s="294"/>
      <c r="R400" s="294"/>
      <c r="S400" s="294"/>
      <c r="T400" s="294"/>
      <c r="U400" s="294"/>
      <c r="V400" s="294">
        <f>O400-P400-Q400-R400-S400-T400-U400</f>
        <v>0</v>
      </c>
    </row>
    <row r="401" spans="1:27" s="102" customFormat="1" ht="33.950000000000003" customHeight="1" outlineLevel="1">
      <c r="A401" s="642" t="str">
        <f>A400</f>
        <v>1</v>
      </c>
      <c r="L401" s="282" t="s">
        <v>102</v>
      </c>
      <c r="M401" s="283" t="s">
        <v>470</v>
      </c>
      <c r="N401" s="282" t="s">
        <v>369</v>
      </c>
      <c r="O401" s="293">
        <f>SUMIFS('ИП + источники'!$R$17:$R$65,'ИП + источники'!$A$17:$A$65,$A401,'ИП + источники'!$L$17:$L$65,"1.4.3")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сведения'!$J$113:$J$126,MATCH($A405,'Общие сведения'!$D$113:$D$126,0))</f>
        <v>Тариф 1 (Водоснабжение) - тариф на питьевую воду (нет)</v>
      </c>
      <c r="M405" s="319"/>
      <c r="N405" s="281"/>
      <c r="O405" s="281"/>
      <c r="P405" s="281"/>
      <c r="Q405" s="281"/>
      <c r="R405" s="281"/>
    </row>
    <row r="406" spans="1:27" s="279" customFormat="1" ht="56.25" outlineLevel="1">
      <c r="A406" s="642" t="str">
        <f>A405</f>
        <v>1</v>
      </c>
      <c r="L406" s="595" t="s">
        <v>471</v>
      </c>
      <c r="M406" s="596" t="s">
        <v>472</v>
      </c>
      <c r="N406" s="589" t="s">
        <v>1092</v>
      </c>
      <c r="O406" s="315" t="s">
        <v>369</v>
      </c>
      <c r="P406" s="314">
        <f>P408-P407</f>
        <v>0</v>
      </c>
      <c r="Q406" s="462">
        <f>Q408-Q407</f>
        <v>0</v>
      </c>
      <c r="R406" s="467"/>
    </row>
    <row r="407" spans="1:27" s="279" customFormat="1" ht="14.25" outlineLevel="1">
      <c r="A407" s="642" t="str">
        <f t="shared" ref="A407:A438" si="84">A406</f>
        <v>1</v>
      </c>
      <c r="L407" s="597" t="s">
        <v>18</v>
      </c>
      <c r="M407" s="598" t="s">
        <v>473</v>
      </c>
      <c r="N407" s="590" t="s">
        <v>1093</v>
      </c>
      <c r="O407" s="313" t="s">
        <v>369</v>
      </c>
      <c r="P407" s="316"/>
      <c r="Q407" s="463"/>
      <c r="R407" s="467"/>
    </row>
    <row r="408" spans="1:27" s="279" customFormat="1" ht="22.5" outlineLevel="1">
      <c r="A408" s="642" t="str">
        <f t="shared" si="84"/>
        <v>1</v>
      </c>
      <c r="L408" s="597" t="s">
        <v>102</v>
      </c>
      <c r="M408" s="599" t="s">
        <v>474</v>
      </c>
      <c r="N408" s="590" t="s">
        <v>1094</v>
      </c>
      <c r="O408" s="313" t="s">
        <v>369</v>
      </c>
      <c r="P408" s="314">
        <f>P409+P410+P422+P426+P427+P428+P429-P430+P431+P432</f>
        <v>0</v>
      </c>
      <c r="Q408" s="314">
        <f>Q409+Q410+Q422+Q426+Q427+Q428+Q429-Q430+Q431+Q432</f>
        <v>0</v>
      </c>
      <c r="R408" s="467"/>
    </row>
    <row r="409" spans="1:27" s="102" customFormat="1" ht="22.5" outlineLevel="1">
      <c r="A409" s="642" t="str">
        <f t="shared" si="84"/>
        <v>1</v>
      </c>
      <c r="L409" s="600" t="s">
        <v>17</v>
      </c>
      <c r="M409" s="601" t="s">
        <v>475</v>
      </c>
      <c r="N409" s="591" t="s">
        <v>476</v>
      </c>
      <c r="O409" s="148" t="s">
        <v>369</v>
      </c>
      <c r="P409" s="302"/>
      <c r="Q409" s="464"/>
      <c r="R409" s="468"/>
    </row>
    <row r="410" spans="1:27" s="102" customFormat="1" ht="22.5" outlineLevel="1">
      <c r="A410" s="642" t="str">
        <f t="shared" si="84"/>
        <v>1</v>
      </c>
      <c r="L410" s="600" t="s">
        <v>146</v>
      </c>
      <c r="M410" s="601" t="s">
        <v>477</v>
      </c>
      <c r="N410" s="591" t="s">
        <v>478</v>
      </c>
      <c r="O410" s="148" t="s">
        <v>369</v>
      </c>
      <c r="P410" s="301">
        <f>SUM(P411:P421)</f>
        <v>0</v>
      </c>
      <c r="Q410" s="465">
        <f>SUM(Q411:Q421)</f>
        <v>0</v>
      </c>
      <c r="R410" s="468"/>
    </row>
    <row r="411" spans="1:27" s="102" customFormat="1" ht="33.75" outlineLevel="1">
      <c r="A411" s="642" t="str">
        <f t="shared" si="84"/>
        <v>1</v>
      </c>
      <c r="L411" s="602" t="s">
        <v>147</v>
      </c>
      <c r="M411" s="603" t="s">
        <v>479</v>
      </c>
      <c r="N411" s="592"/>
      <c r="O411" s="148" t="s">
        <v>369</v>
      </c>
      <c r="P411" s="302">
        <f>SUMIFS(Покупка!P$15:P$30,Покупка!$A$15:$A$30,$A411,Покупка!$B$15:$B$30,"Итого")</f>
        <v>0</v>
      </c>
      <c r="Q411" s="464">
        <f>SUMIFS(Покупка!Q$15:Q$30,Покупка!$A$15:$A$30,$A411,Покупка!$B$15:$B$30,"Итого")</f>
        <v>0</v>
      </c>
      <c r="R411" s="468"/>
    </row>
    <row r="412" spans="1:27" s="102" customFormat="1" outlineLevel="1">
      <c r="A412" s="642" t="str">
        <f t="shared" si="84"/>
        <v>1</v>
      </c>
      <c r="L412" s="602" t="s">
        <v>480</v>
      </c>
      <c r="M412" s="603" t="s">
        <v>481</v>
      </c>
      <c r="N412" s="592"/>
      <c r="O412" s="148" t="s">
        <v>369</v>
      </c>
      <c r="P412" s="302"/>
      <c r="Q412" s="464">
        <f>SUMIFS(Реагенты!Q$15:Q$19,Реагенты!$A$15:$A$19,$A412,Реагенты!$M$15:$M$19,"Всего по тарифу")</f>
        <v>0</v>
      </c>
      <c r="R412" s="468"/>
    </row>
    <row r="413" spans="1:27" s="102" customFormat="1" ht="22.5" outlineLevel="1">
      <c r="A413" s="642" t="str">
        <f t="shared" si="84"/>
        <v>1</v>
      </c>
      <c r="L413" s="602" t="s">
        <v>482</v>
      </c>
      <c r="M413" s="603" t="s">
        <v>483</v>
      </c>
      <c r="N413" s="592"/>
      <c r="O413" s="148" t="s">
        <v>369</v>
      </c>
      <c r="P413" s="302">
        <f>SUMIFS(Налоги!P$15:P$28,Налоги!$A$15:$A$28,$A413,Налоги!$L$15:$L$28,"0")</f>
        <v>0</v>
      </c>
      <c r="Q413" s="464">
        <f>SUMIFS(Налоги!Q$15:Q$28,Налоги!$A$15:$A$28,$A413,Налоги!$L$15:$L$28,"0")</f>
        <v>0</v>
      </c>
      <c r="R413" s="468"/>
    </row>
    <row r="414" spans="1:27" s="102" customFormat="1" ht="78.75" outlineLevel="1">
      <c r="A414" s="642" t="str">
        <f t="shared" si="84"/>
        <v>1</v>
      </c>
      <c r="B414" s="108" t="s">
        <v>1465</v>
      </c>
      <c r="L414" s="602" t="s">
        <v>484</v>
      </c>
      <c r="M414" s="603" t="s">
        <v>485</v>
      </c>
      <c r="N414" s="592"/>
      <c r="O414" s="148" t="s">
        <v>369</v>
      </c>
      <c r="P414" s="302"/>
      <c r="Q414" s="464">
        <f>SUMIFS(Калькуляция!Q$15:Q$139,Калькуляция!$A$15:$A$139,$A414,Калькуляция!$B$15:$B$139,$B414)</f>
        <v>0</v>
      </c>
      <c r="R414" s="468"/>
    </row>
    <row r="415" spans="1:27" s="102" customFormat="1" ht="22.5" outlineLevel="1">
      <c r="A415" s="642" t="str">
        <f t="shared" si="84"/>
        <v>1</v>
      </c>
      <c r="B415" s="108" t="s">
        <v>642</v>
      </c>
      <c r="L415" s="593" t="s">
        <v>486</v>
      </c>
      <c r="M415" s="594" t="s">
        <v>487</v>
      </c>
      <c r="N415" s="148"/>
      <c r="O415" s="148" t="s">
        <v>369</v>
      </c>
      <c r="P415" s="302"/>
      <c r="Q415" s="464">
        <f>SUMIFS(Калькуляция!Q$15:Q$139,Калькуляция!$A$15:$A$139,$A415,Калькуляция!$B$15:$B$139,$B415)</f>
        <v>0</v>
      </c>
      <c r="R415" s="468"/>
    </row>
    <row r="416" spans="1:27" s="102" customFormat="1" ht="22.5" outlineLevel="1">
      <c r="A416" s="642" t="str">
        <f t="shared" si="84"/>
        <v>1</v>
      </c>
      <c r="B416" s="108" t="s">
        <v>645</v>
      </c>
      <c r="L416" s="308" t="s">
        <v>488</v>
      </c>
      <c r="M416" s="305" t="s">
        <v>1187</v>
      </c>
      <c r="N416" s="148"/>
      <c r="O416" s="148" t="s">
        <v>369</v>
      </c>
      <c r="P416" s="302"/>
      <c r="Q416" s="464">
        <f>SUMIFS(Калькуляция!Q$15:Q$139,Калькуляция!$A$15:$A$139,$A416,Калькуляция!$B$15:$B$139,$B416)</f>
        <v>0</v>
      </c>
      <c r="R416" s="468"/>
    </row>
    <row r="417" spans="1:18" s="102" customFormat="1" ht="22.5" outlineLevel="1">
      <c r="A417" s="642" t="str">
        <f t="shared" si="84"/>
        <v>1</v>
      </c>
      <c r="B417" s="108" t="s">
        <v>646</v>
      </c>
      <c r="L417" s="308" t="s">
        <v>489</v>
      </c>
      <c r="M417" s="305" t="s">
        <v>1188</v>
      </c>
      <c r="N417" s="148"/>
      <c r="O417" s="148" t="s">
        <v>369</v>
      </c>
      <c r="P417" s="302"/>
      <c r="Q417" s="464">
        <f>SUMIFS(Калькуляция!Q$15:Q$139,Калькуляция!$A$15:$A$139,$A417,Калькуляция!$B$15:$B$139,$B417)</f>
        <v>0</v>
      </c>
      <c r="R417" s="468"/>
    </row>
    <row r="418" spans="1:18" s="102" customFormat="1" ht="22.5" outlineLevel="1">
      <c r="A418" s="642" t="str">
        <f t="shared" si="84"/>
        <v>1</v>
      </c>
      <c r="B418" s="108" t="s">
        <v>647</v>
      </c>
      <c r="L418" s="308" t="s">
        <v>490</v>
      </c>
      <c r="M418" s="305" t="s">
        <v>491</v>
      </c>
      <c r="N418" s="104"/>
      <c r="O418" s="148" t="s">
        <v>369</v>
      </c>
      <c r="P418" s="302"/>
      <c r="Q418" s="464">
        <f>SUMIFS(Калькуляция!Q$15:Q$139,Калькуляция!$A$15:$A$139,$A418,Калькуляция!$B$15:$B$139,$B418)</f>
        <v>0</v>
      </c>
      <c r="R418" s="468"/>
    </row>
    <row r="419" spans="1:18" s="102" customFormat="1" ht="22.5" outlineLevel="1">
      <c r="A419" s="642" t="str">
        <f t="shared" si="84"/>
        <v>1</v>
      </c>
      <c r="B419" s="108" t="s">
        <v>648</v>
      </c>
      <c r="L419" s="308" t="s">
        <v>492</v>
      </c>
      <c r="M419" s="305" t="s">
        <v>493</v>
      </c>
      <c r="N419" s="104"/>
      <c r="O419" s="148" t="s">
        <v>369</v>
      </c>
      <c r="P419" s="302"/>
      <c r="Q419" s="464">
        <f>SUMIFS(Калькуляция!Q$15:Q$139,Калькуляция!$A$15:$A$139,$A419,Калькуляция!$B$15:$B$139,$B419)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SUMIFS(Калькуляция!Q$15:Q$139,Калькуляция!$A$15:$A$139,$A420,Калькуляция!$B$15:$B$139,$B420)</f>
        <v>0</v>
      </c>
      <c r="R420" s="468"/>
    </row>
    <row r="421" spans="1:18" s="102" customFormat="1" ht="33.75" outlineLevel="1">
      <c r="A421" s="642" t="str">
        <f t="shared" si="84"/>
        <v>1</v>
      </c>
      <c r="B421" s="108" t="s">
        <v>1466</v>
      </c>
      <c r="L421" s="308" t="s">
        <v>496</v>
      </c>
      <c r="M421" s="305" t="s">
        <v>497</v>
      </c>
      <c r="N421" s="104"/>
      <c r="O421" s="148" t="s">
        <v>369</v>
      </c>
      <c r="P421" s="302"/>
      <c r="Q421" s="464">
        <f>SUMIFS(Калькуляция!Q$15:Q$139,Калькуляция!$A$15:$A$139,$A421,Калькуляция!$B$15:$B$139,$B421)</f>
        <v>0</v>
      </c>
      <c r="R421" s="468"/>
    </row>
    <row r="422" spans="1:18" s="102" customFormat="1" ht="14.25" outlineLevel="1">
      <c r="A422" s="642" t="str">
        <f t="shared" si="84"/>
        <v>1</v>
      </c>
      <c r="L422" s="307" t="s">
        <v>167</v>
      </c>
      <c r="M422" s="309" t="s">
        <v>498</v>
      </c>
      <c r="N422" s="103" t="s">
        <v>499</v>
      </c>
      <c r="O422" s="148" t="s">
        <v>369</v>
      </c>
      <c r="P422" s="301">
        <f>P423*P424*P425</f>
        <v>0</v>
      </c>
      <c r="Q422" s="465">
        <f>Q423*Q424*Q425</f>
        <v>0</v>
      </c>
      <c r="R422" s="468"/>
    </row>
    <row r="423" spans="1:18" s="102" customFormat="1" ht="22.5" outlineLevel="1">
      <c r="A423" s="642" t="str">
        <f t="shared" si="84"/>
        <v>1</v>
      </c>
      <c r="L423" s="307" t="s">
        <v>168</v>
      </c>
      <c r="M423" s="310" t="s">
        <v>500</v>
      </c>
      <c r="N423" s="103" t="s">
        <v>501</v>
      </c>
      <c r="O423" s="148" t="s">
        <v>502</v>
      </c>
      <c r="P423" s="302"/>
      <c r="Q423" s="464">
        <f>SUMIFS(ЭЭ!O$15:O$27,ЭЭ!$A$15:$A$27,$A423,ЭЭ!$M$15:$M$27,"Удельный расход электроэнергии")</f>
        <v>0</v>
      </c>
      <c r="R423" s="468"/>
    </row>
    <row r="424" spans="1:18" s="102" customFormat="1" ht="22.5" outlineLevel="1">
      <c r="A424" s="642" t="str">
        <f t="shared" si="84"/>
        <v>1</v>
      </c>
      <c r="L424" s="307" t="s">
        <v>627</v>
      </c>
      <c r="M424" s="310" t="s">
        <v>1176</v>
      </c>
      <c r="N424" s="103" t="s">
        <v>503</v>
      </c>
      <c r="O424" s="148" t="s">
        <v>504</v>
      </c>
      <c r="P424" s="302"/>
      <c r="Q424" s="464">
        <f>SUMIFS(ЭЭ!Q$15:Q$27,ЭЭ!$A$15:$A$27,$A424,ЭЭ!$M$15:$M$27,"Объём воды/сточных вод")</f>
        <v>0</v>
      </c>
      <c r="R424" s="468"/>
    </row>
    <row r="425" spans="1:18" s="102" customFormat="1" ht="22.5" outlineLevel="1">
      <c r="A425" s="642" t="str">
        <f t="shared" si="84"/>
        <v>1</v>
      </c>
      <c r="L425" s="307" t="s">
        <v>629</v>
      </c>
      <c r="M425" s="310" t="s">
        <v>1119</v>
      </c>
      <c r="N425" s="103" t="s">
        <v>505</v>
      </c>
      <c r="O425" s="148" t="s">
        <v>506</v>
      </c>
      <c r="P425" s="302"/>
      <c r="Q425" s="464">
        <f>SUMIFS(ЭЭ!Q$15:Q$27,ЭЭ!$A$15:$A$27,$A425,ЭЭ!$M$15:$M$27,"Средний (расчетный) тариф")</f>
        <v>0</v>
      </c>
      <c r="R425" s="468"/>
    </row>
    <row r="426" spans="1:18" s="102" customFormat="1" ht="22.5" outlineLevel="1">
      <c r="A426" s="642" t="str">
        <f t="shared" si="84"/>
        <v>1</v>
      </c>
      <c r="B426" s="102" t="s">
        <v>1103</v>
      </c>
      <c r="L426" s="307" t="s">
        <v>169</v>
      </c>
      <c r="M426" s="304" t="s">
        <v>507</v>
      </c>
      <c r="N426" s="103" t="s">
        <v>508</v>
      </c>
      <c r="O426" s="148" t="s">
        <v>369</v>
      </c>
      <c r="P426" s="302"/>
      <c r="Q426" s="464">
        <f>SUMIFS(Калькуляция!Q$15:Q$139,Калькуляция!$A$15:$A$139,$A426,Калькуляция!$B$15:$B$139,$B426)</f>
        <v>0</v>
      </c>
      <c r="R426" s="468"/>
    </row>
    <row r="427" spans="1:18" s="102" customFormat="1" ht="14.25" outlineLevel="1">
      <c r="A427" s="642" t="str">
        <f t="shared" si="84"/>
        <v>1</v>
      </c>
      <c r="L427" s="307" t="s">
        <v>385</v>
      </c>
      <c r="M427" s="311" t="s">
        <v>509</v>
      </c>
      <c r="N427" s="103" t="s">
        <v>510</v>
      </c>
      <c r="O427" s="148" t="s">
        <v>369</v>
      </c>
      <c r="P427" s="302"/>
      <c r="Q427" s="464">
        <f>SUMIFS(Калькуляция!O$15:O$139,Калькуляция!$A$15:$A$139,$A427,Калькуляция!$B$15:$B$139,"Нормативная прибыль")-SUMIFS(Калькуляция!O$15:O$139,Калькуляция!$A$15:$A$139,$A427,Калькуляция!$B$15:$B$139,"иные экономически обоснованные расходы на социальные нужды")+SUMIFS(Калькуляция!Q$15:Q$139,Калькуляция!$A$15:$A$139,$A427,Калькуляция!$B$15:$B$139,"иные экономически обоснованные расходы на социальные нужды")</f>
        <v>0</v>
      </c>
      <c r="R427" s="468"/>
    </row>
    <row r="428" spans="1:18" s="102" customFormat="1" ht="22.5" outlineLevel="1">
      <c r="A428" s="642" t="str">
        <f t="shared" si="84"/>
        <v>1</v>
      </c>
      <c r="B428" s="108" t="s">
        <v>664</v>
      </c>
      <c r="L428" s="307" t="s">
        <v>511</v>
      </c>
      <c r="M428" s="304" t="s">
        <v>1189</v>
      </c>
      <c r="N428" s="103" t="s">
        <v>512</v>
      </c>
      <c r="O428" s="148" t="s">
        <v>369</v>
      </c>
      <c r="P428" s="302"/>
      <c r="Q428" s="464">
        <f>SUMIFS(Калькуляция!Q$15:Q$139,Калькуляция!$A$15:$A$139,$A428,Калькуляция!$B$15:$B$139,$B428)</f>
        <v>0</v>
      </c>
      <c r="R428" s="468"/>
    </row>
    <row r="429" spans="1:18" s="102" customFormat="1" ht="33.75" outlineLevel="1">
      <c r="A429" s="642" t="str">
        <f t="shared" si="84"/>
        <v>1</v>
      </c>
      <c r="L429" s="307" t="s">
        <v>513</v>
      </c>
      <c r="M429" s="309" t="s">
        <v>514</v>
      </c>
      <c r="N429" s="103" t="s">
        <v>515</v>
      </c>
      <c r="O429" s="148" t="s">
        <v>369</v>
      </c>
      <c r="P429" s="302"/>
      <c r="Q429" s="464"/>
      <c r="R429" s="468"/>
    </row>
    <row r="430" spans="1:18" s="102" customFormat="1" ht="22.5" outlineLevel="1">
      <c r="A430" s="642" t="str">
        <f t="shared" si="84"/>
        <v>1</v>
      </c>
      <c r="L430" s="307" t="s">
        <v>516</v>
      </c>
      <c r="M430" s="309" t="s">
        <v>517</v>
      </c>
      <c r="N430" s="103" t="s">
        <v>518</v>
      </c>
      <c r="O430" s="148" t="s">
        <v>369</v>
      </c>
      <c r="P430" s="302"/>
      <c r="Q430" s="464"/>
      <c r="R430" s="468"/>
    </row>
    <row r="431" spans="1:18" s="102" customFormat="1" ht="22.5" outlineLevel="1">
      <c r="A431" s="642" t="str">
        <f t="shared" si="84"/>
        <v>1</v>
      </c>
      <c r="L431" s="307" t="s">
        <v>519</v>
      </c>
      <c r="M431" s="309" t="s">
        <v>1241</v>
      </c>
      <c r="N431" s="148" t="s">
        <v>1242</v>
      </c>
      <c r="O431" s="148" t="s">
        <v>369</v>
      </c>
      <c r="P431" s="302"/>
      <c r="Q431" s="464"/>
      <c r="R431" s="468"/>
    </row>
    <row r="432" spans="1:18" s="102" customFormat="1" ht="56.25" outlineLevel="1">
      <c r="A432" s="642" t="str">
        <f t="shared" si="84"/>
        <v>1</v>
      </c>
      <c r="L432" s="307" t="s">
        <v>649</v>
      </c>
      <c r="M432" s="309" t="s">
        <v>1244</v>
      </c>
      <c r="N432" s="148" t="s">
        <v>1243</v>
      </c>
      <c r="O432" s="148" t="s">
        <v>369</v>
      </c>
      <c r="P432" s="302"/>
      <c r="Q432" s="464"/>
      <c r="R432" s="468"/>
    </row>
    <row r="433" spans="1:53" s="279" customFormat="1" ht="33.75" outlineLevel="1">
      <c r="A433" s="642" t="str">
        <f t="shared" si="84"/>
        <v>1</v>
      </c>
      <c r="L433" s="105" t="s">
        <v>520</v>
      </c>
      <c r="M433" s="303" t="s">
        <v>521</v>
      </c>
      <c r="N433" s="105" t="s">
        <v>1092</v>
      </c>
      <c r="O433" s="313" t="s">
        <v>369</v>
      </c>
      <c r="P433" s="314">
        <f>P434</f>
        <v>0</v>
      </c>
      <c r="Q433" s="462">
        <f>Q434</f>
        <v>0</v>
      </c>
      <c r="R433" s="467"/>
    </row>
    <row r="434" spans="1:53" s="102" customFormat="1" ht="33.75" outlineLevel="1">
      <c r="A434" s="642" t="str">
        <f t="shared" si="84"/>
        <v>1</v>
      </c>
      <c r="L434" s="307" t="s">
        <v>18</v>
      </c>
      <c r="M434" s="312" t="s">
        <v>522</v>
      </c>
      <c r="N434" s="103" t="s">
        <v>523</v>
      </c>
      <c r="O434" s="148" t="s">
        <v>369</v>
      </c>
      <c r="P434" s="301">
        <f>P435+P436</f>
        <v>0</v>
      </c>
      <c r="Q434" s="465">
        <f>Q435+Q436</f>
        <v>0</v>
      </c>
      <c r="R434" s="468"/>
    </row>
    <row r="435" spans="1:53" s="102" customFormat="1" ht="56.25" outlineLevel="1">
      <c r="A435" s="642" t="str">
        <f t="shared" si="84"/>
        <v>1</v>
      </c>
      <c r="L435" s="307" t="s">
        <v>165</v>
      </c>
      <c r="M435" s="309" t="s">
        <v>524</v>
      </c>
      <c r="N435" s="103" t="s">
        <v>525</v>
      </c>
      <c r="O435" s="148" t="s">
        <v>369</v>
      </c>
      <c r="P435" s="302"/>
      <c r="Q435" s="464"/>
      <c r="R435" s="468"/>
    </row>
    <row r="436" spans="1:53" s="102" customFormat="1" ht="45" outlineLevel="1">
      <c r="A436" s="642" t="str">
        <f t="shared" si="84"/>
        <v>1</v>
      </c>
      <c r="L436" s="307" t="s">
        <v>166</v>
      </c>
      <c r="M436" s="309" t="s">
        <v>526</v>
      </c>
      <c r="N436" s="103" t="s">
        <v>527</v>
      </c>
      <c r="O436" s="148" t="s">
        <v>369</v>
      </c>
      <c r="P436" s="302"/>
      <c r="Q436" s="464"/>
      <c r="R436" s="468"/>
    </row>
    <row r="437" spans="1:53" s="102" customFormat="1" ht="33.75" outlineLevel="1">
      <c r="A437" s="642" t="str">
        <f t="shared" si="84"/>
        <v>1</v>
      </c>
      <c r="L437" s="313" t="s">
        <v>1154</v>
      </c>
      <c r="M437" s="303" t="s">
        <v>1221</v>
      </c>
      <c r="N437" s="105" t="s">
        <v>1156</v>
      </c>
      <c r="O437" s="313" t="s">
        <v>369</v>
      </c>
      <c r="P437" s="373"/>
      <c r="Q437" s="466"/>
      <c r="R437" s="468"/>
    </row>
    <row r="438" spans="1:53" s="102" customFormat="1" ht="157.5" outlineLevel="1">
      <c r="A438" s="642" t="str">
        <f t="shared" si="84"/>
        <v>1</v>
      </c>
      <c r="L438" s="313" t="s">
        <v>1155</v>
      </c>
      <c r="M438" s="303" t="s">
        <v>528</v>
      </c>
      <c r="N438" s="105" t="s">
        <v>1157</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сведения'!$N$113:$N$126,MATCH($A442,'Общие сведения'!$D$113:$D$126,0))</f>
        <v>одноставочный</v>
      </c>
      <c r="L442" s="318" t="str">
        <f>INDEX('Общие сведения'!$J$113:$J$126,MATCH($A442,'Общие сведения'!$D$113:$D$126,0))</f>
        <v>Тариф 1 (Водоснабжение) - тариф на питьевую воду (нет)</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134.63300000000001</v>
      </c>
      <c r="P443" s="407">
        <f>SUM(P445,P462,P468,P488,P489,P490)</f>
        <v>175.29216600000001</v>
      </c>
      <c r="Q443" s="407">
        <f>SUM(Q445,Q462,Q468,Q488,Q489,Q490)</f>
        <v>175.29216600000001</v>
      </c>
      <c r="R443" s="407">
        <f t="shared" ref="R443:R488" si="86">Q443-P443</f>
        <v>0</v>
      </c>
      <c r="S443" s="407">
        <f>SUM(S445,S462,S468,S488,S489,S490)</f>
        <v>175.29216600000001</v>
      </c>
      <c r="T443" s="407">
        <f>SUM(T445,T462,T468,T488,T489,T490)</f>
        <v>0</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154.57</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-11.821501481132941</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SUMIFS(INDEX(Сценарии!$O$15:$AP$35,,MATCH(U$3,Сценарии!$O$3:$AP$3,0)),Сценарии!$A$15:$A$35,$A444,Сценарии!$B$15:$B$35,"ИОР")</f>
        <v>#N/A</v>
      </c>
      <c r="V444" s="458" t="e">
        <f>SUMIFS(INDEX(Сценарии!$O$15:$AP$35,,MATCH(V$3,Сценарии!$O$3:$AP$3,0)),Сценарии!$A$15:$A$35,$A444,Сценарии!$B$15:$B$35,"ИОР")</f>
        <v>#N/A</v>
      </c>
      <c r="W444" s="458" t="e">
        <f>SUMIFS(INDEX(Сценарии!$O$15:$AP$35,,MATCH(W$3,Сценарии!$O$3:$AP$3,0)),Сценарии!$A$15:$A$35,$A444,Сценарии!$B$15:$B$35,"ИОР")</f>
        <v>#N/A</v>
      </c>
      <c r="X444" s="458" t="e">
        <f>SUMIFS(INDEX(Сценарии!$O$15:$AP$35,,MATCH(X$3,Сценарии!$O$3:$AP$3,0)),Сценарии!$A$15:$A$35,$A444,Сценарии!$B$15:$B$35,"ИОР")</f>
        <v>#N/A</v>
      </c>
      <c r="Y444" s="458" t="e">
        <f>SUMIFS(INDEX(Сценарии!$O$15:$AP$35,,MATCH(Y$3,Сценарии!$O$3:$AP$3,0)),Сценарии!$A$15:$A$35,$A444,Сценарии!$B$15:$B$35,"ИОР")</f>
        <v>#N/A</v>
      </c>
      <c r="Z444" s="458" t="e">
        <f>SUMIFS(INDEX(Сценарии!$O$15:$AP$35,,MATCH(Z$3,Сценарии!$O$3:$AP$3,0)),Сценарии!$A$15:$A$35,$A444,Сценарии!$B$15:$B$35,"ИОР")</f>
        <v>#N/A</v>
      </c>
      <c r="AA444" s="458" t="e">
        <f>SUMIFS(INDEX(Сценарии!$O$15:$AP$35,,MATCH(AA$3,Сценарии!$O$3:$AP$3,0)),Сценарии!$A$15:$A$35,$A444,Сценарии!$B$15:$B$35,"ИОР")</f>
        <v>#N/A</v>
      </c>
      <c r="AB444" s="458" t="e">
        <f>SUMIFS(INDEX(Сценарии!$O$15:$AP$35,,MATCH(AB$3,Сценарии!$O$3:$AP$3,0)),Сценарии!$A$15:$A$35,$A444,Сценарии!$B$15:$B$35,"ИОР")</f>
        <v>#N/A</v>
      </c>
      <c r="AC444" s="458" t="e">
        <f>SUMIFS(INDEX(Сценарии!$O$15:$AP$35,,MATCH(AC$3,Сценарии!$O$3:$AP$3,0)),Сценарии!$A$15:$A$35,$A444,Сценарии!$B$15:$B$35,"ИОР")</f>
        <v>#N/A</v>
      </c>
      <c r="AD444" s="458"/>
      <c r="AE444" s="458" t="e">
        <f>SUMIFS(INDEX(Сценарии!$O$15:$AP$35,,MATCH(AE$3,Сценарии!$O$3:$AP$3,0)),Сценарии!$A$15:$A$35,$A444,Сценарии!$B$15:$B$35,"ИОР")</f>
        <v>#N/A</v>
      </c>
      <c r="AF444" s="458" t="e">
        <f>SUMIFS(INDEX(Сценарии!$O$15:$AP$35,,MATCH(AF$3,Сценарии!$O$3:$AP$3,0)),Сценарии!$A$15:$A$35,$A444,Сценарии!$B$15:$B$35,"ИОР")</f>
        <v>#N/A</v>
      </c>
      <c r="AG444" s="458" t="e">
        <f>SUMIFS(INDEX(Сценарии!$O$15:$AP$35,,MATCH(AG$3,Сценарии!$O$3:$AP$3,0)),Сценарии!$A$15:$A$35,$A444,Сценарии!$B$15:$B$35,"ИОР")</f>
        <v>#N/A</v>
      </c>
      <c r="AH444" s="458" t="e">
        <f>SUMIFS(INDEX(Сценарии!$O$15:$AP$35,,MATCH(AH$3,Сценарии!$O$3:$AP$3,0)),Сценарии!$A$15:$A$35,$A444,Сценарии!$B$15:$B$35,"ИОР")</f>
        <v>#N/A</v>
      </c>
      <c r="AI444" s="458" t="e">
        <f>SUMIFS(INDEX(Сценарии!$O$15:$AP$35,,MATCH(AI$3,Сценарии!$O$3:$AP$3,0)),Сценарии!$A$15:$A$35,$A444,Сценарии!$B$15:$B$35,"ИОР")</f>
        <v>#N/A</v>
      </c>
      <c r="AJ444" s="458" t="e">
        <f>SUMIFS(INDEX(Сценарии!$O$15:$AP$35,,MATCH(AJ$3,Сценарии!$O$3:$AP$3,0)),Сценарии!$A$15:$A$35,$A444,Сценарии!$B$15:$B$35,"ИОР")</f>
        <v>#N/A</v>
      </c>
      <c r="AK444" s="458" t="e">
        <f>SUMIFS(INDEX(Сценарии!$O$15:$AP$35,,MATCH(AK$3,Сценарии!$O$3:$AP$3,0)),Сценарии!$A$15:$A$35,$A444,Сценарии!$B$15:$B$35,"ИОР")</f>
        <v>#N/A</v>
      </c>
      <c r="AL444" s="458" t="e">
        <f>SUMIFS(INDEX(Сценарии!$O$15:$AP$35,,MATCH(AL$3,Сценарии!$O$3:$AP$3,0)),Сценарии!$A$15:$A$35,$A444,Сценарии!$B$15:$B$35,"ИОР")</f>
        <v>#N/A</v>
      </c>
      <c r="AM444" s="458" t="e">
        <f>SUMIFS(INDEX(Сценарии!$O$15:$AP$35,,MATCH(AM$3,Сценарии!$O$3:$AP$3,0)),Сценарии!$A$15:$A$35,$A444,Сценарии!$B$15:$B$35,"ИОР")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134.63300000000001</v>
      </c>
      <c r="P445" s="407">
        <f>SUM(P446,P449,P450,P453,P454)</f>
        <v>175.29216600000001</v>
      </c>
      <c r="Q445" s="407">
        <f>SUM(Q446,Q449,Q450,Q453,Q454)</f>
        <v>175.29216600000001</v>
      </c>
      <c r="R445" s="407">
        <f t="shared" si="86"/>
        <v>0</v>
      </c>
      <c r="S445" s="407">
        <f>SUM(S446,S449,S450,S453,S454)</f>
        <v>175.29216600000001</v>
      </c>
      <c r="T445" s="407">
        <f>SUM(T446,T449,T450,T453,T454)</f>
        <v>0</v>
      </c>
      <c r="U445" s="605"/>
      <c r="V445" s="605"/>
      <c r="W445" s="605"/>
      <c r="X445" s="605"/>
      <c r="Y445" s="605"/>
      <c r="Z445" s="605"/>
      <c r="AA445" s="605"/>
      <c r="AB445" s="605"/>
      <c r="AC445" s="605"/>
      <c r="AD445" s="407">
        <f>SUM(AD446,AD449,AD450,AD453,AD454)</f>
        <v>154.57</v>
      </c>
      <c r="AE445" s="605"/>
      <c r="AF445" s="605"/>
      <c r="AG445" s="605"/>
      <c r="AH445" s="605"/>
      <c r="AI445" s="605"/>
      <c r="AJ445" s="605"/>
      <c r="AK445" s="605"/>
      <c r="AL445" s="605"/>
      <c r="AM445" s="605"/>
      <c r="AN445" s="407">
        <f t="shared" ref="AN445:AN515" si="89">IF(S445=0,0,(AD445-S445)/S445*100)</f>
        <v>-11.821501481132941</v>
      </c>
      <c r="AO445" s="605"/>
      <c r="AP445" s="605"/>
      <c r="AQ445" s="605"/>
      <c r="AR445" s="605"/>
      <c r="AS445" s="605"/>
      <c r="AT445" s="605"/>
      <c r="AU445" s="605"/>
      <c r="AV445" s="605"/>
      <c r="AW445" s="605"/>
      <c r="AX445" s="606"/>
      <c r="AY445" s="606"/>
      <c r="AZ445" s="606"/>
    </row>
    <row r="446" spans="1:53" s="108" customFormat="1" ht="22.5"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5"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22.5" outlineLevel="1">
      <c r="A450" s="642" t="str">
        <f t="shared" si="85"/>
        <v>1</v>
      </c>
      <c r="L450" s="409" t="s">
        <v>542</v>
      </c>
      <c r="M450" s="417" t="s">
        <v>543</v>
      </c>
      <c r="N450" s="416" t="s">
        <v>369</v>
      </c>
      <c r="O450" s="421">
        <f>O451+O452</f>
        <v>134.63300000000001</v>
      </c>
      <c r="P450" s="421">
        <f>P451+P452</f>
        <v>175.29216600000001</v>
      </c>
      <c r="Q450" s="421">
        <f>Q451+Q452</f>
        <v>175.29216600000001</v>
      </c>
      <c r="R450" s="413">
        <f t="shared" si="86"/>
        <v>0</v>
      </c>
      <c r="S450" s="421">
        <f>S451+S452</f>
        <v>175.29216600000001</v>
      </c>
      <c r="T450" s="421">
        <f>T451+T452</f>
        <v>0</v>
      </c>
      <c r="U450" s="439"/>
      <c r="V450" s="439"/>
      <c r="W450" s="439"/>
      <c r="X450" s="439"/>
      <c r="Y450" s="439"/>
      <c r="Z450" s="439"/>
      <c r="AA450" s="439"/>
      <c r="AB450" s="439"/>
      <c r="AC450" s="439"/>
      <c r="AD450" s="421">
        <f>AD451+AD452</f>
        <v>154.57</v>
      </c>
      <c r="AE450" s="439"/>
      <c r="AF450" s="439"/>
      <c r="AG450" s="439"/>
      <c r="AH450" s="439"/>
      <c r="AI450" s="439"/>
      <c r="AJ450" s="439"/>
      <c r="AK450" s="439"/>
      <c r="AL450" s="439"/>
      <c r="AM450" s="439"/>
      <c r="AN450" s="413">
        <f t="shared" si="89"/>
        <v>-11.821501481132941</v>
      </c>
      <c r="AO450" s="439"/>
      <c r="AP450" s="439"/>
      <c r="AQ450" s="439"/>
      <c r="AR450" s="439"/>
      <c r="AS450" s="439"/>
      <c r="AT450" s="439"/>
      <c r="AU450" s="439"/>
      <c r="AV450" s="439"/>
      <c r="AW450" s="439"/>
      <c r="AX450" s="195"/>
      <c r="AY450" s="195"/>
      <c r="AZ450" s="195"/>
    </row>
    <row r="451" spans="1:52" s="108" customFormat="1" ht="22.5" outlineLevel="1">
      <c r="A451" s="642" t="str">
        <f t="shared" si="85"/>
        <v>1</v>
      </c>
      <c r="B451" s="526" t="s">
        <v>1320</v>
      </c>
      <c r="L451" s="409" t="s">
        <v>544</v>
      </c>
      <c r="M451" s="419" t="s">
        <v>545</v>
      </c>
      <c r="N451" s="524" t="s">
        <v>369</v>
      </c>
      <c r="O451" s="576">
        <f>SUMIFS(ФОТ!O$15:O$32,ФОТ!$A$15:$A$32,$A451,ФОТ!$B$15:$B$32,$B451)</f>
        <v>134.63300000000001</v>
      </c>
      <c r="P451" s="576">
        <f>SUMIFS(ФОТ!P$15:P$32,ФОТ!$A$15:$A$32,$A451,ФОТ!$B$15:$B$32,$B451)</f>
        <v>134.63300000000001</v>
      </c>
      <c r="Q451" s="576">
        <f>SUMIFS(ФОТ!Q$15:Q$32,ФОТ!$A$15:$A$32,$A451,ФОТ!$B$15:$B$32,$B451)</f>
        <v>134.63300000000001</v>
      </c>
      <c r="R451" s="413">
        <f t="shared" si="86"/>
        <v>0</v>
      </c>
      <c r="S451" s="576">
        <f>SUMIFS(ФОТ!R$15:R$32,ФОТ!$A$15:$A$32,$A451,ФОТ!$B$15:$B$32,$B451)</f>
        <v>134.63300000000001</v>
      </c>
      <c r="T451" s="576">
        <f>SUMIFS(ФОТ!S$15:S$32,ФОТ!$A$15:$A$32,$A451,ФОТ!$B$15:$B$32,$B451)</f>
        <v>0</v>
      </c>
      <c r="U451" s="439"/>
      <c r="V451" s="439"/>
      <c r="W451" s="439"/>
      <c r="X451" s="439"/>
      <c r="Y451" s="439"/>
      <c r="Z451" s="439"/>
      <c r="AA451" s="439"/>
      <c r="AB451" s="439"/>
      <c r="AC451" s="439"/>
      <c r="AD451" s="576">
        <f>SUMIFS(ФОТ!T$15:T$32,ФОТ!$A$15:$A$32,$A451,ФОТ!$B$15:$B$32,$B451)</f>
        <v>118.26</v>
      </c>
      <c r="AE451" s="439"/>
      <c r="AF451" s="439"/>
      <c r="AG451" s="439"/>
      <c r="AH451" s="439"/>
      <c r="AI451" s="439"/>
      <c r="AJ451" s="439"/>
      <c r="AK451" s="439"/>
      <c r="AL451" s="439"/>
      <c r="AM451" s="439"/>
      <c r="AN451" s="413">
        <f t="shared" si="89"/>
        <v>-12.161208618986432</v>
      </c>
      <c r="AO451" s="439"/>
      <c r="AP451" s="439"/>
      <c r="AQ451" s="439"/>
      <c r="AR451" s="439"/>
      <c r="AS451" s="439"/>
      <c r="AT451" s="439"/>
      <c r="AU451" s="439"/>
      <c r="AV451" s="439"/>
      <c r="AW451" s="439"/>
      <c r="AX451" s="195"/>
      <c r="AY451" s="195"/>
      <c r="AZ451" s="195"/>
    </row>
    <row r="452" spans="1:52" s="108" customFormat="1" ht="22.5" outlineLevel="1">
      <c r="A452" s="642" t="str">
        <f t="shared" si="85"/>
        <v>1</v>
      </c>
      <c r="B452" s="526" t="s">
        <v>1322</v>
      </c>
      <c r="L452" s="409" t="s">
        <v>546</v>
      </c>
      <c r="M452" s="419" t="s">
        <v>1190</v>
      </c>
      <c r="N452" s="416" t="s">
        <v>369</v>
      </c>
      <c r="O452" s="576">
        <f>SUMIFS(ФОТ!O$15:O$32,ФОТ!$A$15:$A$32,$A452,ФОТ!$B$15:$B$32,$B452)</f>
        <v>0</v>
      </c>
      <c r="P452" s="576">
        <f>SUMIFS(ФОТ!P$15:P$32,ФОТ!$A$15:$A$32,$A452,ФОТ!$B$15:$B$32,$B452)</f>
        <v>40.659165999999999</v>
      </c>
      <c r="Q452" s="576">
        <f>SUMIFS(ФОТ!Q$15:Q$32,ФОТ!$A$15:$A$32,$A452,ФОТ!$B$15:$B$32,$B452)</f>
        <v>40.659165999999999</v>
      </c>
      <c r="R452" s="413">
        <f t="shared" si="86"/>
        <v>0</v>
      </c>
      <c r="S452" s="576">
        <f>SUMIFS(ФОТ!R$15:R$32,ФОТ!$A$15:$A$32,$A452,ФОТ!$B$15:$B$32,$B452)</f>
        <v>40.659165999999999</v>
      </c>
      <c r="T452" s="576">
        <f>SUMIFS(ФОТ!S$15:S$32,ФОТ!$A$15:$A$32,$A452,ФОТ!$B$15:$B$32,$B452)</f>
        <v>0</v>
      </c>
      <c r="U452" s="439"/>
      <c r="V452" s="439"/>
      <c r="W452" s="439"/>
      <c r="X452" s="439"/>
      <c r="Y452" s="439"/>
      <c r="Z452" s="439"/>
      <c r="AA452" s="439"/>
      <c r="AB452" s="439"/>
      <c r="AC452" s="439"/>
      <c r="AD452" s="576">
        <f>SUMIFS(ФОТ!T$15:T$32,ФОТ!$A$15:$A$32,$A452,ФОТ!$B$15:$B$32,$B452)</f>
        <v>36.31</v>
      </c>
      <c r="AE452" s="439"/>
      <c r="AF452" s="439"/>
      <c r="AG452" s="439"/>
      <c r="AH452" s="439"/>
      <c r="AI452" s="439"/>
      <c r="AJ452" s="439"/>
      <c r="AK452" s="439"/>
      <c r="AL452" s="439"/>
      <c r="AM452" s="439"/>
      <c r="AN452" s="413">
        <f t="shared" si="89"/>
        <v>-10.696643408770354</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5"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5"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5"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56.25"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1507</v>
      </c>
      <c r="M461" s="420" t="s">
        <v>1508</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0</v>
      </c>
      <c r="Q462" s="433">
        <f>Q463+Q464+Q465</f>
        <v>0</v>
      </c>
      <c r="R462" s="407">
        <f t="shared" si="86"/>
        <v>0</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3.75"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3.75"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5" outlineLevel="1">
      <c r="A465" s="642" t="str">
        <f t="shared" si="85"/>
        <v>1</v>
      </c>
      <c r="L465" s="409" t="s">
        <v>568</v>
      </c>
      <c r="M465" s="422" t="s">
        <v>569</v>
      </c>
      <c r="N465" s="411" t="s">
        <v>369</v>
      </c>
      <c r="O465" s="421">
        <f>O466+O467</f>
        <v>0</v>
      </c>
      <c r="P465" s="421">
        <f>P466+P467</f>
        <v>0</v>
      </c>
      <c r="Q465" s="421">
        <f>Q466+Q467</f>
        <v>0</v>
      </c>
      <c r="R465" s="413">
        <f t="shared" si="86"/>
        <v>0</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5" outlineLevel="1">
      <c r="A466" s="642" t="str">
        <f t="shared" si="85"/>
        <v>1</v>
      </c>
      <c r="B466" s="577" t="s">
        <v>1324</v>
      </c>
      <c r="L466" s="409" t="s">
        <v>1178</v>
      </c>
      <c r="M466" s="419" t="s">
        <v>570</v>
      </c>
      <c r="N466" s="411" t="s">
        <v>369</v>
      </c>
      <c r="O466" s="576">
        <f>SUMIFS(ФОТ!O$15:O$32,ФОТ!$A$15:$A$32,$A466,ФОТ!$B$15:$B$32,$B466)</f>
        <v>0</v>
      </c>
      <c r="P466" s="576">
        <f>SUMIFS(ФОТ!P$15:P$32,ФОТ!$A$15:$A$32,$A466,ФОТ!$B$15:$B$32,$B466)</f>
        <v>0</v>
      </c>
      <c r="Q466" s="576">
        <f>SUMIFS(ФОТ!Q$15:Q$32,ФОТ!$A$15:$A$32,$A466,ФОТ!$B$15:$B$32,$B466)</f>
        <v>0</v>
      </c>
      <c r="R466" s="413">
        <f t="shared" si="86"/>
        <v>0</v>
      </c>
      <c r="S466" s="576">
        <f>SUMIFS(ФОТ!R$15:R$32,ФОТ!$A$15:$A$32,$A466,ФОТ!$B$15:$B$32,$B466)</f>
        <v>0</v>
      </c>
      <c r="T466" s="576">
        <f>SUMIFS(ФОТ!S$15:S$32,ФОТ!$A$15:$A$32,$A466,ФОТ!$B$15:$B$32,$B466)</f>
        <v>0</v>
      </c>
      <c r="U466" s="439"/>
      <c r="V466" s="439"/>
      <c r="W466" s="439"/>
      <c r="X466" s="439"/>
      <c r="Y466" s="439"/>
      <c r="Z466" s="439"/>
      <c r="AA466" s="439"/>
      <c r="AB466" s="439"/>
      <c r="AC466" s="439"/>
      <c r="AD466" s="576">
        <f>SUMIFS(ФОТ!T$15:T$32,ФОТ!$A$15:$A$32,$A466,ФОТ!$B$15:$B$32,$B466)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5" outlineLevel="1">
      <c r="A467" s="642" t="str">
        <f t="shared" si="85"/>
        <v>1</v>
      </c>
      <c r="B467" s="577" t="s">
        <v>1326</v>
      </c>
      <c r="L467" s="409" t="s">
        <v>1179</v>
      </c>
      <c r="M467" s="419" t="s">
        <v>571</v>
      </c>
      <c r="N467" s="411" t="s">
        <v>369</v>
      </c>
      <c r="O467" s="576">
        <f>SUMIFS(ФОТ!O$15:O$32,ФОТ!$A$15:$A$32,$A467,ФОТ!$B$15:$B$32,$B467)</f>
        <v>0</v>
      </c>
      <c r="P467" s="576">
        <f>SUMIFS(ФОТ!P$15:P$32,ФОТ!$A$15:$A$32,$A467,ФОТ!$B$15:$B$32,$B467)</f>
        <v>0</v>
      </c>
      <c r="Q467" s="576">
        <f>SUMIFS(ФОТ!Q$15:Q$32,ФОТ!$A$15:$A$32,$A467,ФОТ!$B$15:$B$32,$B467)</f>
        <v>0</v>
      </c>
      <c r="R467" s="413">
        <f t="shared" si="86"/>
        <v>0</v>
      </c>
      <c r="S467" s="576">
        <f>SUMIFS(ФОТ!R$15:R$32,ФОТ!$A$15:$A$32,$A467,ФОТ!$B$15:$B$32,$B467)</f>
        <v>0</v>
      </c>
      <c r="T467" s="576">
        <f>SUMIFS(ФОТ!S$15:S$32,ФОТ!$A$15:$A$32,$A467,ФОТ!$B$15:$B$32,$B467)</f>
        <v>0</v>
      </c>
      <c r="U467" s="439"/>
      <c r="V467" s="439"/>
      <c r="W467" s="439"/>
      <c r="X467" s="439"/>
      <c r="Y467" s="439"/>
      <c r="Z467" s="439"/>
      <c r="AA467" s="439"/>
      <c r="AB467" s="439"/>
      <c r="AC467" s="439"/>
      <c r="AD467" s="576">
        <f>SUMIFS(ФОТ!T$15:T$32,ФОТ!$A$15:$A$32,$A467,ФОТ!$B$15:$B$32,$B467)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0</v>
      </c>
      <c r="P468" s="433">
        <f>P469+P477+P480+P481+P482+P483+P484</f>
        <v>0</v>
      </c>
      <c r="Q468" s="433">
        <f>Q469+Q477+Q480+Q481+Q482+Q483+Q484</f>
        <v>0</v>
      </c>
      <c r="R468" s="407">
        <f t="shared" si="86"/>
        <v>0</v>
      </c>
      <c r="S468" s="433">
        <f>S469+S477+S480+S481+S482+S483+S484</f>
        <v>0</v>
      </c>
      <c r="T468" s="433">
        <f>T469+T477+T480+T481+T482+T483+T484</f>
        <v>0</v>
      </c>
      <c r="U468" s="605"/>
      <c r="V468" s="605"/>
      <c r="W468" s="605"/>
      <c r="X468" s="605"/>
      <c r="Y468" s="605"/>
      <c r="Z468" s="605"/>
      <c r="AA468" s="605"/>
      <c r="AB468" s="605"/>
      <c r="AC468" s="605"/>
      <c r="AD468" s="433">
        <f>AD469+AD477+AD480+AD481+AD482+AD483+AD484</f>
        <v>0</v>
      </c>
      <c r="AE468" s="605"/>
      <c r="AF468" s="605"/>
      <c r="AG468" s="605"/>
      <c r="AH468" s="605"/>
      <c r="AI468" s="605"/>
      <c r="AJ468" s="605"/>
      <c r="AK468" s="605"/>
      <c r="AL468" s="605"/>
      <c r="AM468" s="605"/>
      <c r="AN468" s="407">
        <f t="shared" si="89"/>
        <v>0</v>
      </c>
      <c r="AO468" s="605"/>
      <c r="AP468" s="605"/>
      <c r="AQ468" s="605"/>
      <c r="AR468" s="605"/>
      <c r="AS468" s="605"/>
      <c r="AT468" s="605"/>
      <c r="AU468" s="605"/>
      <c r="AV468" s="605"/>
      <c r="AW468" s="605"/>
      <c r="AX468" s="606"/>
      <c r="AY468" s="606"/>
      <c r="AZ468" s="606"/>
    </row>
    <row r="469" spans="1:52" s="108" customFormat="1" ht="22.5" outlineLevel="1">
      <c r="A469" s="642" t="str">
        <f t="shared" si="85"/>
        <v>1</v>
      </c>
      <c r="B469" s="108" t="s">
        <v>1338</v>
      </c>
      <c r="L469" s="409" t="s">
        <v>573</v>
      </c>
      <c r="M469" s="417" t="s">
        <v>574</v>
      </c>
      <c r="N469" s="411" t="s">
        <v>369</v>
      </c>
      <c r="O469" s="576">
        <f>SUMIFS(Административные!O$15:O$35,Административные!$A$15:$A$35,$A469,Административные!$B$15:$B$35,$B469)</f>
        <v>0</v>
      </c>
      <c r="P469" s="576">
        <f>SUMIFS(Административные!P$15:P$35,Административные!$A$15:$A$35,$A469,Административные!$B$15:$B$35,$B469)</f>
        <v>0</v>
      </c>
      <c r="Q469" s="576">
        <f>SUMIFS(Административные!Q$15:Q$35,Административные!$A$15:$A$35,$A469,Административные!$B$15:$B$35,$B469)</f>
        <v>0</v>
      </c>
      <c r="R469" s="413">
        <f t="shared" si="86"/>
        <v>0</v>
      </c>
      <c r="S469" s="576">
        <f>SUMIFS(Административные!R$15:R$35,Административные!$A$15:$A$35,$A469,Административные!$B$15:$B$35,$B469)</f>
        <v>0</v>
      </c>
      <c r="T469" s="576">
        <f>SUMIFS(Административные!S$15:S$35,Административные!$A$15:$A$35,$A469,Административные!$B$15:$B$35,$B469)</f>
        <v>0</v>
      </c>
      <c r="U469" s="439"/>
      <c r="V469" s="439"/>
      <c r="W469" s="439"/>
      <c r="X469" s="439"/>
      <c r="Y469" s="439"/>
      <c r="Z469" s="439"/>
      <c r="AA469" s="439"/>
      <c r="AB469" s="439"/>
      <c r="AC469" s="439"/>
      <c r="AD469" s="576">
        <f>SUMIFS(Административные!T$15:T$35,Административные!$A$15:$A$35,$A469,Административные!$B$15:$B$35,$B469)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1388</v>
      </c>
      <c r="L470" s="409" t="s">
        <v>575</v>
      </c>
      <c r="M470" s="419" t="s">
        <v>576</v>
      </c>
      <c r="N470" s="411" t="s">
        <v>369</v>
      </c>
      <c r="O470" s="576">
        <f>SUMIFS(Административные!O$15:O$35,Административные!$A$15:$A$35,$A470,Административные!$B$15:$B$35,$B470)</f>
        <v>0</v>
      </c>
      <c r="P470" s="576">
        <f>SUMIFS(Административные!P$15:P$35,Административные!$A$15:$A$35,$A470,Административные!$B$15:$B$35,$B470)</f>
        <v>0</v>
      </c>
      <c r="Q470" s="576">
        <f>SUMIFS(Административные!Q$15:Q$35,Административные!$A$15:$A$35,$A470,Административные!$B$15:$B$35,$B470)</f>
        <v>0</v>
      </c>
      <c r="R470" s="413">
        <f t="shared" si="86"/>
        <v>0</v>
      </c>
      <c r="S470" s="576">
        <f>SUMIFS(Административные!R$15:R$35,Административные!$A$15:$A$35,$A470,Административные!$B$15:$B$35,$B470)</f>
        <v>0</v>
      </c>
      <c r="T470" s="576">
        <f>SUMIFS(Административные!S$15:S$35,Административные!$A$15:$A$35,$A470,Административные!$B$15:$B$35,$B470)</f>
        <v>0</v>
      </c>
      <c r="U470" s="439"/>
      <c r="V470" s="439"/>
      <c r="W470" s="439"/>
      <c r="X470" s="439"/>
      <c r="Y470" s="439"/>
      <c r="Z470" s="439"/>
      <c r="AA470" s="439"/>
      <c r="AB470" s="439"/>
      <c r="AC470" s="439"/>
      <c r="AD470" s="576">
        <f>SUMIFS(Административные!T$15:T$35,Административные!$A$15:$A$35,$A470,Административные!$B$15:$B$35,$B470)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1387</v>
      </c>
      <c r="L471" s="409" t="s">
        <v>577</v>
      </c>
      <c r="M471" s="419" t="s">
        <v>578</v>
      </c>
      <c r="N471" s="411" t="s">
        <v>369</v>
      </c>
      <c r="O471" s="576">
        <f>SUMIFS(Административные!O$15:O$35,Административные!$A$15:$A$35,$A471,Административные!$B$15:$B$35,$B471)</f>
        <v>0</v>
      </c>
      <c r="P471" s="576">
        <f>SUMIFS(Административные!P$15:P$35,Административные!$A$15:$A$35,$A471,Административные!$B$15:$B$35,$B471)</f>
        <v>0</v>
      </c>
      <c r="Q471" s="576">
        <f>SUMIFS(Административные!Q$15:Q$35,Административные!$A$15:$A$35,$A471,Административные!$B$15:$B$35,$B471)</f>
        <v>0</v>
      </c>
      <c r="R471" s="413">
        <f t="shared" si="86"/>
        <v>0</v>
      </c>
      <c r="S471" s="576">
        <f>SUMIFS(Административные!R$15:R$35,Административные!$A$15:$A$35,$A471,Административные!$B$15:$B$35,$B471)</f>
        <v>0</v>
      </c>
      <c r="T471" s="576">
        <f>SUMIFS(Административные!S$15:S$35,Административные!$A$15:$A$35,$A471,Административные!$B$15:$B$35,$B471)</f>
        <v>0</v>
      </c>
      <c r="U471" s="439"/>
      <c r="V471" s="439"/>
      <c r="W471" s="439"/>
      <c r="X471" s="439"/>
      <c r="Y471" s="439"/>
      <c r="Z471" s="439"/>
      <c r="AA471" s="439"/>
      <c r="AB471" s="439"/>
      <c r="AC471" s="439"/>
      <c r="AD471" s="576">
        <f>SUMIFS(Административные!T$15:T$35,Административные!$A$15:$A$35,$A471,Административные!$B$15:$B$35,$B471)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1389</v>
      </c>
      <c r="L472" s="409" t="s">
        <v>579</v>
      </c>
      <c r="M472" s="419" t="s">
        <v>580</v>
      </c>
      <c r="N472" s="411" t="s">
        <v>369</v>
      </c>
      <c r="O472" s="576">
        <f>SUMIFS(Административные!O$15:O$35,Административные!$A$15:$A$35,$A472,Административные!$B$15:$B$35,$B472)</f>
        <v>0</v>
      </c>
      <c r="P472" s="576">
        <f>SUMIFS(Административные!P$15:P$35,Административные!$A$15:$A$35,$A472,Административные!$B$15:$B$35,$B472)</f>
        <v>0</v>
      </c>
      <c r="Q472" s="576">
        <f>SUMIFS(Административные!Q$15:Q$35,Административные!$A$15:$A$35,$A472,Административные!$B$15:$B$35,$B472)</f>
        <v>0</v>
      </c>
      <c r="R472" s="413">
        <f t="shared" si="86"/>
        <v>0</v>
      </c>
      <c r="S472" s="576">
        <f>SUMIFS(Административные!R$15:R$35,Административные!$A$15:$A$35,$A472,Административные!$B$15:$B$35,$B472)</f>
        <v>0</v>
      </c>
      <c r="T472" s="576">
        <f>SUMIFS(Административные!S$15:S$35,Административные!$A$15:$A$35,$A472,Административные!$B$15:$B$35,$B472)</f>
        <v>0</v>
      </c>
      <c r="U472" s="439"/>
      <c r="V472" s="439"/>
      <c r="W472" s="439"/>
      <c r="X472" s="439"/>
      <c r="Y472" s="439"/>
      <c r="Z472" s="439"/>
      <c r="AA472" s="439"/>
      <c r="AB472" s="439"/>
      <c r="AC472" s="439"/>
      <c r="AD472" s="576">
        <f>SUMIFS(Административные!T$15:T$35,Административные!$A$15:$A$35,$A472,Административные!$B$15:$B$35,$B472)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1390</v>
      </c>
      <c r="L473" s="409" t="s">
        <v>581</v>
      </c>
      <c r="M473" s="419" t="s">
        <v>582</v>
      </c>
      <c r="N473" s="411" t="s">
        <v>369</v>
      </c>
      <c r="O473" s="576">
        <f>SUMIFS(Административные!O$15:O$35,Административные!$A$15:$A$35,$A473,Административные!$B$15:$B$35,$B473)</f>
        <v>0</v>
      </c>
      <c r="P473" s="576">
        <f>SUMIFS(Административные!P$15:P$35,Административные!$A$15:$A$35,$A473,Административные!$B$15:$B$35,$B473)</f>
        <v>0</v>
      </c>
      <c r="Q473" s="576">
        <f>SUMIFS(Административные!Q$15:Q$35,Административные!$A$15:$A$35,$A473,Административные!$B$15:$B$35,$B473)</f>
        <v>0</v>
      </c>
      <c r="R473" s="413">
        <f t="shared" si="86"/>
        <v>0</v>
      </c>
      <c r="S473" s="576">
        <f>SUMIFS(Административные!R$15:R$35,Административные!$A$15:$A$35,$A473,Административные!$B$15:$B$35,$B473)</f>
        <v>0</v>
      </c>
      <c r="T473" s="576">
        <f>SUMIFS(Административные!S$15:S$35,Административные!$A$15:$A$35,$A473,Административные!$B$15:$B$35,$B473)</f>
        <v>0</v>
      </c>
      <c r="U473" s="439"/>
      <c r="V473" s="439"/>
      <c r="W473" s="439"/>
      <c r="X473" s="439"/>
      <c r="Y473" s="439"/>
      <c r="Z473" s="439"/>
      <c r="AA473" s="439"/>
      <c r="AB473" s="439"/>
      <c r="AC473" s="439"/>
      <c r="AD473" s="576">
        <f>SUMIFS(Административные!T$15:T$35,Административные!$A$15:$A$35,$A473,Административные!$B$15:$B$35,$B473)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outlineLevel="1">
      <c r="A474" s="642" t="str">
        <f t="shared" si="85"/>
        <v>1</v>
      </c>
      <c r="B474" s="108" t="s">
        <v>1391</v>
      </c>
      <c r="L474" s="409" t="s">
        <v>583</v>
      </c>
      <c r="M474" s="419" t="s">
        <v>584</v>
      </c>
      <c r="N474" s="411" t="s">
        <v>369</v>
      </c>
      <c r="O474" s="576">
        <f>SUMIFS(Административные!O$15:O$35,Административные!$A$15:$A$35,$A474,Административные!$B$15:$B$35,$B474)</f>
        <v>0</v>
      </c>
      <c r="P474" s="576">
        <f>SUMIFS(Административные!P$15:P$35,Административные!$A$15:$A$35,$A474,Административные!$B$15:$B$35,$B474)</f>
        <v>0</v>
      </c>
      <c r="Q474" s="576">
        <f>SUMIFS(Административные!Q$15:Q$35,Административные!$A$15:$A$35,$A474,Административные!$B$15:$B$35,$B474)</f>
        <v>0</v>
      </c>
      <c r="R474" s="413">
        <f t="shared" si="86"/>
        <v>0</v>
      </c>
      <c r="S474" s="576">
        <f>SUMIFS(Административные!R$15:R$35,Административные!$A$15:$A$35,$A474,Административные!$B$15:$B$35,$B474)</f>
        <v>0</v>
      </c>
      <c r="T474" s="576">
        <f>SUMIFS(Административные!S$15:S$35,Административные!$A$15:$A$35,$A474,Административные!$B$15:$B$35,$B474)</f>
        <v>0</v>
      </c>
      <c r="U474" s="439"/>
      <c r="V474" s="439"/>
      <c r="W474" s="439"/>
      <c r="X474" s="439"/>
      <c r="Y474" s="439"/>
      <c r="Z474" s="439"/>
      <c r="AA474" s="439"/>
      <c r="AB474" s="439"/>
      <c r="AC474" s="439"/>
      <c r="AD474" s="576">
        <f>SUMIFS(Административные!T$15:T$35,Административные!$A$15:$A$35,$A474,Административные!$B$15:$B$35,$B474)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1392</v>
      </c>
      <c r="L475" s="409" t="s">
        <v>585</v>
      </c>
      <c r="M475" s="419" t="s">
        <v>586</v>
      </c>
      <c r="N475" s="411" t="s">
        <v>369</v>
      </c>
      <c r="O475" s="576">
        <f>SUMIFS(Административные!O$15:O$35,Административные!$A$15:$A$35,$A475,Административные!$B$15:$B$35,$B475)</f>
        <v>0</v>
      </c>
      <c r="P475" s="576">
        <f>SUMIFS(Административные!P$15:P$35,Административные!$A$15:$A$35,$A475,Административные!$B$15:$B$35,$B475)</f>
        <v>0</v>
      </c>
      <c r="Q475" s="576">
        <f>SUMIFS(Административные!Q$15:Q$35,Административные!$A$15:$A$35,$A475,Административные!$B$15:$B$35,$B475)</f>
        <v>0</v>
      </c>
      <c r="R475" s="413">
        <f t="shared" si="86"/>
        <v>0</v>
      </c>
      <c r="S475" s="576">
        <f>SUMIFS(Административные!R$15:R$35,Административные!$A$15:$A$35,$A475,Административные!$B$15:$B$35,$B475)</f>
        <v>0</v>
      </c>
      <c r="T475" s="576">
        <f>SUMIFS(Административные!S$15:S$35,Административные!$A$15:$A$35,$A475,Административные!$B$15:$B$35,$B475)</f>
        <v>0</v>
      </c>
      <c r="U475" s="439"/>
      <c r="V475" s="439"/>
      <c r="W475" s="439"/>
      <c r="X475" s="439"/>
      <c r="Y475" s="439"/>
      <c r="Z475" s="439"/>
      <c r="AA475" s="439"/>
      <c r="AB475" s="439"/>
      <c r="AC475" s="439"/>
      <c r="AD475" s="576">
        <f>SUMIFS(Административные!T$15:T$35,Административные!$A$15:$A$35,$A475,Административные!$B$15:$B$35,$B475)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1500</v>
      </c>
      <c r="L476" s="409" t="s">
        <v>1506</v>
      </c>
      <c r="M476" s="419" t="s">
        <v>1502</v>
      </c>
      <c r="N476" s="411" t="s">
        <v>369</v>
      </c>
      <c r="O476" s="576">
        <f>SUMIFS(Административные!O$15:O$35,Административные!$A$15:$A$35,$A476,Административные!$B$15:$B$35,$B476)</f>
        <v>0</v>
      </c>
      <c r="P476" s="576">
        <f>SUMIFS(Административные!P$15:P$35,Административные!$A$15:$A$35,$A476,Административные!$B$15:$B$35,$B476)</f>
        <v>0</v>
      </c>
      <c r="Q476" s="576">
        <f>SUMIFS(Административные!Q$15:Q$35,Административные!$A$15:$A$35,$A476,Административные!$B$15:$B$35,$B476)</f>
        <v>0</v>
      </c>
      <c r="R476" s="413">
        <f>Q476-P476</f>
        <v>0</v>
      </c>
      <c r="S476" s="576">
        <f>SUMIFS(Административные!R$15:R$35,Административные!$A$15:$A$35,$A476,Административные!$B$15:$B$35,$B476)</f>
        <v>0</v>
      </c>
      <c r="T476" s="576">
        <f>SUMIFS(Административные!S$15:S$35,Административные!$A$15:$A$35,$A476,Административные!$B$15:$B$35,$B476)</f>
        <v>0</v>
      </c>
      <c r="U476" s="439"/>
      <c r="V476" s="439"/>
      <c r="W476" s="439"/>
      <c r="X476" s="439"/>
      <c r="Y476" s="439"/>
      <c r="Z476" s="439"/>
      <c r="AA476" s="439"/>
      <c r="AB476" s="439"/>
      <c r="AC476" s="439"/>
      <c r="AD476" s="576">
        <f>SUMIFS(Административные!T$15:T$35,Административные!$A$15:$A$35,$A476,Административные!$B$15:$B$35,$B476)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22.5" outlineLevel="1">
      <c r="A477" s="642" t="str">
        <f>A475</f>
        <v>1</v>
      </c>
      <c r="L477" s="409" t="s">
        <v>587</v>
      </c>
      <c r="M477" s="417" t="s">
        <v>588</v>
      </c>
      <c r="N477" s="411" t="s">
        <v>369</v>
      </c>
      <c r="O477" s="421">
        <f>O478+O479</f>
        <v>0</v>
      </c>
      <c r="P477" s="421">
        <f>P478+P479</f>
        <v>0</v>
      </c>
      <c r="Q477" s="421">
        <f>Q478+Q479</f>
        <v>0</v>
      </c>
      <c r="R477" s="413">
        <f t="shared" si="86"/>
        <v>0</v>
      </c>
      <c r="S477" s="421">
        <f>S478+S479</f>
        <v>0</v>
      </c>
      <c r="T477" s="421">
        <f>T478+T479</f>
        <v>0</v>
      </c>
      <c r="U477" s="439"/>
      <c r="V477" s="439"/>
      <c r="W477" s="439"/>
      <c r="X477" s="439"/>
      <c r="Y477" s="439"/>
      <c r="Z477" s="439"/>
      <c r="AA477" s="439"/>
      <c r="AB477" s="439"/>
      <c r="AC477" s="439"/>
      <c r="AD477" s="421">
        <f>AD478+AD479</f>
        <v>0</v>
      </c>
      <c r="AE477" s="439"/>
      <c r="AF477" s="439"/>
      <c r="AG477" s="439"/>
      <c r="AH477" s="439"/>
      <c r="AI477" s="439"/>
      <c r="AJ477" s="439"/>
      <c r="AK477" s="439"/>
      <c r="AL477" s="439"/>
      <c r="AM477" s="439"/>
      <c r="AN477" s="413">
        <f t="shared" si="89"/>
        <v>0</v>
      </c>
      <c r="AO477" s="439"/>
      <c r="AP477" s="439"/>
      <c r="AQ477" s="439"/>
      <c r="AR477" s="439"/>
      <c r="AS477" s="439"/>
      <c r="AT477" s="439"/>
      <c r="AU477" s="439"/>
      <c r="AV477" s="439"/>
      <c r="AW477" s="439"/>
      <c r="AX477" s="195"/>
      <c r="AY477" s="195"/>
      <c r="AZ477" s="195"/>
    </row>
    <row r="478" spans="1:52" s="108" customFormat="1" ht="22.5" outlineLevel="1">
      <c r="A478" s="642" t="str">
        <f t="shared" si="85"/>
        <v>1</v>
      </c>
      <c r="B478" s="108" t="s">
        <v>1328</v>
      </c>
      <c r="L478" s="409" t="s">
        <v>589</v>
      </c>
      <c r="M478" s="419" t="s">
        <v>590</v>
      </c>
      <c r="N478" s="424" t="s">
        <v>369</v>
      </c>
      <c r="O478" s="576">
        <f>SUMIFS(ФОТ!O$15:O$32,ФОТ!$A$15:$A$32,$A478,ФОТ!$B$15:$B$32,$B478)</f>
        <v>0</v>
      </c>
      <c r="P478" s="576">
        <f>SUMIFS(ФОТ!P$15:P$32,ФОТ!$A$15:$A$32,$A478,ФОТ!$B$15:$B$32,$B478)</f>
        <v>0</v>
      </c>
      <c r="Q478" s="576">
        <f>SUMIFS(ФОТ!Q$15:Q$32,ФОТ!$A$15:$A$32,$A478,ФОТ!$B$15:$B$32,$B478)</f>
        <v>0</v>
      </c>
      <c r="R478" s="413">
        <f t="shared" si="86"/>
        <v>0</v>
      </c>
      <c r="S478" s="576">
        <f>SUMIFS(ФОТ!R$15:R$32,ФОТ!$A$15:$A$32,$A478,ФОТ!$B$15:$B$32,$B478)</f>
        <v>0</v>
      </c>
      <c r="T478" s="576">
        <f>SUMIFS(ФОТ!S$15:S$32,ФОТ!$A$15:$A$32,$A478,ФОТ!$B$15:$B$32,$B478)</f>
        <v>0</v>
      </c>
      <c r="U478" s="439"/>
      <c r="V478" s="439"/>
      <c r="W478" s="439"/>
      <c r="X478" s="439"/>
      <c r="Y478" s="439"/>
      <c r="Z478" s="439"/>
      <c r="AA478" s="439"/>
      <c r="AB478" s="439"/>
      <c r="AC478" s="439"/>
      <c r="AD478" s="576">
        <f>SUMIFS(ФОТ!T$15:T$32,ФОТ!$A$15:$A$32,$A478,ФОТ!$B$15:$B$32,$B478)</f>
        <v>0</v>
      </c>
      <c r="AE478" s="439"/>
      <c r="AF478" s="439"/>
      <c r="AG478" s="439"/>
      <c r="AH478" s="439"/>
      <c r="AI478" s="439"/>
      <c r="AJ478" s="439"/>
      <c r="AK478" s="439"/>
      <c r="AL478" s="439"/>
      <c r="AM478" s="439"/>
      <c r="AN478" s="413">
        <f t="shared" si="89"/>
        <v>0</v>
      </c>
      <c r="AO478" s="439"/>
      <c r="AP478" s="439"/>
      <c r="AQ478" s="439"/>
      <c r="AR478" s="439"/>
      <c r="AS478" s="439"/>
      <c r="AT478" s="439"/>
      <c r="AU478" s="439"/>
      <c r="AV478" s="439"/>
      <c r="AW478" s="439"/>
      <c r="AX478" s="195"/>
      <c r="AY478" s="195"/>
      <c r="AZ478" s="195"/>
    </row>
    <row r="479" spans="1:52" s="108" customFormat="1" ht="22.5" outlineLevel="1">
      <c r="A479" s="642" t="str">
        <f t="shared" si="85"/>
        <v>1</v>
      </c>
      <c r="B479" s="108" t="s">
        <v>1331</v>
      </c>
      <c r="L479" s="409" t="s">
        <v>591</v>
      </c>
      <c r="M479" s="419" t="s">
        <v>592</v>
      </c>
      <c r="N479" s="411" t="s">
        <v>369</v>
      </c>
      <c r="O479" s="576">
        <f>SUMIFS(ФОТ!O$15:O$32,ФОТ!$A$15:$A$32,$A479,ФОТ!$B$15:$B$32,$B479)</f>
        <v>0</v>
      </c>
      <c r="P479" s="576">
        <f>SUMIFS(ФОТ!P$15:P$32,ФОТ!$A$15:$A$32,$A479,ФОТ!$B$15:$B$32,$B479)</f>
        <v>0</v>
      </c>
      <c r="Q479" s="576">
        <f>SUMIFS(ФОТ!Q$15:Q$32,ФОТ!$A$15:$A$32,$A479,ФОТ!$B$15:$B$32,$B479)</f>
        <v>0</v>
      </c>
      <c r="R479" s="413">
        <f t="shared" si="86"/>
        <v>0</v>
      </c>
      <c r="S479" s="576">
        <f>SUMIFS(ФОТ!R$15:R$32,ФОТ!$A$15:$A$32,$A479,ФОТ!$B$15:$B$32,$B479)</f>
        <v>0</v>
      </c>
      <c r="T479" s="576">
        <f>SUMIFS(ФОТ!S$15:S$32,ФОТ!$A$15:$A$32,$A479,ФОТ!$B$15:$B$32,$B479)</f>
        <v>0</v>
      </c>
      <c r="U479" s="439"/>
      <c r="V479" s="439"/>
      <c r="W479" s="439"/>
      <c r="X479" s="439"/>
      <c r="Y479" s="439"/>
      <c r="Z479" s="439"/>
      <c r="AA479" s="439"/>
      <c r="AB479" s="439"/>
      <c r="AC479" s="439"/>
      <c r="AD479" s="576">
        <f>SUMIFS(ФОТ!T$15:T$32,ФОТ!$A$15:$A$32,$A479,ФОТ!$B$15:$B$32,$B479)</f>
        <v>0</v>
      </c>
      <c r="AE479" s="439"/>
      <c r="AF479" s="439"/>
      <c r="AG479" s="439"/>
      <c r="AH479" s="439"/>
      <c r="AI479" s="439"/>
      <c r="AJ479" s="439"/>
      <c r="AK479" s="439"/>
      <c r="AL479" s="439"/>
      <c r="AM479" s="439"/>
      <c r="AN479" s="413">
        <f t="shared" si="89"/>
        <v>0</v>
      </c>
      <c r="AO479" s="439"/>
      <c r="AP479" s="439"/>
      <c r="AQ479" s="439"/>
      <c r="AR479" s="439"/>
      <c r="AS479" s="439"/>
      <c r="AT479" s="439"/>
      <c r="AU479" s="439"/>
      <c r="AV479" s="439"/>
      <c r="AW479" s="439"/>
      <c r="AX479" s="195"/>
      <c r="AY479" s="195"/>
      <c r="AZ479" s="195"/>
    </row>
    <row r="480" spans="1:52" s="108" customFormat="1" ht="33.75" outlineLevel="1">
      <c r="A480" s="642" t="str">
        <f t="shared" si="85"/>
        <v>1</v>
      </c>
      <c r="B480" s="577" t="s">
        <v>1341</v>
      </c>
      <c r="L480" s="409" t="s">
        <v>593</v>
      </c>
      <c r="M480" s="417" t="s">
        <v>594</v>
      </c>
      <c r="N480" s="411" t="s">
        <v>369</v>
      </c>
      <c r="O480" s="576">
        <f>SUMIFS(Административные!O$15:O$35,Административные!$A$15:$A$35,$A480,Административные!$B$15:$B$35,$B480)</f>
        <v>0</v>
      </c>
      <c r="P480" s="576">
        <f>SUMIFS(Административные!P$15:P$35,Административные!$A$15:$A$35,$A480,Административные!$B$15:$B$35,$B480)</f>
        <v>0</v>
      </c>
      <c r="Q480" s="576">
        <f>SUMIFS(Административные!Q$15:Q$35,Административные!$A$15:$A$35,$A480,Административные!$B$15:$B$35,$B480)</f>
        <v>0</v>
      </c>
      <c r="R480" s="413">
        <f t="shared" si="86"/>
        <v>0</v>
      </c>
      <c r="S480" s="576">
        <f>SUMIFS(Административные!R$15:R$35,Административные!$A$15:$A$35,$A480,Административные!$B$15:$B$35,$B480)</f>
        <v>0</v>
      </c>
      <c r="T480" s="576">
        <f>SUMIFS(Административные!S$15:S$35,Административные!$A$15:$A$35,$A480,Административные!$B$15:$B$35,$B480)</f>
        <v>0</v>
      </c>
      <c r="U480" s="439"/>
      <c r="V480" s="439"/>
      <c r="W480" s="439"/>
      <c r="X480" s="439"/>
      <c r="Y480" s="439"/>
      <c r="Z480" s="439"/>
      <c r="AA480" s="439"/>
      <c r="AB480" s="439"/>
      <c r="AC480" s="439"/>
      <c r="AD480" s="576">
        <f>SUMIFS(Административные!T$15:T$35,Административные!$A$15:$A$35,$A480,Административные!$B$15:$B$35,$B480)</f>
        <v>0</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5" outlineLevel="1">
      <c r="A481" s="642" t="str">
        <f t="shared" si="85"/>
        <v>1</v>
      </c>
      <c r="B481" s="577" t="s">
        <v>1343</v>
      </c>
      <c r="L481" s="409" t="s">
        <v>595</v>
      </c>
      <c r="M481" s="417" t="s">
        <v>596</v>
      </c>
      <c r="N481" s="411" t="s">
        <v>369</v>
      </c>
      <c r="O481" s="576">
        <f>SUMIFS(Административные!O$15:O$35,Административные!$A$15:$A$35,$A481,Административные!$B$15:$B$35,$B481)</f>
        <v>0</v>
      </c>
      <c r="P481" s="576">
        <f>SUMIFS(Административные!P$15:P$35,Административные!$A$15:$A$35,$A481,Административные!$B$15:$B$35,$B481)</f>
        <v>0</v>
      </c>
      <c r="Q481" s="576">
        <f>SUMIFS(Административные!Q$15:Q$35,Административные!$A$15:$A$35,$A481,Административные!$B$15:$B$35,$B481)</f>
        <v>0</v>
      </c>
      <c r="R481" s="413">
        <f t="shared" si="86"/>
        <v>0</v>
      </c>
      <c r="S481" s="576">
        <f>SUMIFS(Административные!R$15:R$35,Административные!$A$15:$A$35,$A481,Административные!$B$15:$B$35,$B481)</f>
        <v>0</v>
      </c>
      <c r="T481" s="576">
        <f>SUMIFS(Административные!S$15:S$35,Административные!$A$15:$A$35,$A481,Административные!$B$15:$B$35,$B481)</f>
        <v>0</v>
      </c>
      <c r="U481" s="439"/>
      <c r="V481" s="439"/>
      <c r="W481" s="439"/>
      <c r="X481" s="439"/>
      <c r="Y481" s="439"/>
      <c r="Z481" s="439"/>
      <c r="AA481" s="439"/>
      <c r="AB481" s="439"/>
      <c r="AC481" s="439"/>
      <c r="AD481" s="576">
        <f>SUMIFS(Административные!T$15:T$35,Административные!$A$15:$A$35,$A481,Административные!$B$15:$B$35,$B481)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5" outlineLevel="1">
      <c r="A482" s="642" t="str">
        <f t="shared" si="85"/>
        <v>1</v>
      </c>
      <c r="B482" s="577" t="s">
        <v>1345</v>
      </c>
      <c r="L482" s="409" t="s">
        <v>597</v>
      </c>
      <c r="M482" s="417" t="s">
        <v>598</v>
      </c>
      <c r="N482" s="411" t="s">
        <v>369</v>
      </c>
      <c r="O482" s="576">
        <f>SUMIFS(Административные!O$15:O$35,Административные!$A$15:$A$35,$A482,Административные!$B$15:$B$35,$B482)</f>
        <v>0</v>
      </c>
      <c r="P482" s="576">
        <f>SUMIFS(Административные!P$15:P$35,Административные!$A$15:$A$35,$A482,Административные!$B$15:$B$35,$B482)</f>
        <v>0</v>
      </c>
      <c r="Q482" s="576">
        <f>SUMIFS(Административные!Q$15:Q$35,Административные!$A$15:$A$35,$A482,Административные!$B$15:$B$35,$B482)</f>
        <v>0</v>
      </c>
      <c r="R482" s="413">
        <f t="shared" si="86"/>
        <v>0</v>
      </c>
      <c r="S482" s="576">
        <f>SUMIFS(Административные!R$15:R$35,Административные!$A$15:$A$35,$A482,Административные!$B$15:$B$35,$B482)</f>
        <v>0</v>
      </c>
      <c r="T482" s="576">
        <f>SUMIFS(Административные!S$15:S$35,Административные!$A$15:$A$35,$A482,Административные!$B$15:$B$35,$B482)</f>
        <v>0</v>
      </c>
      <c r="U482" s="439"/>
      <c r="V482" s="439"/>
      <c r="W482" s="439"/>
      <c r="X482" s="439"/>
      <c r="Y482" s="439"/>
      <c r="Z482" s="439"/>
      <c r="AA482" s="439"/>
      <c r="AB482" s="439"/>
      <c r="AC482" s="439"/>
      <c r="AD482" s="576">
        <f>SUMIFS(Административные!T$15:T$35,Административные!$A$15:$A$35,$A482,Административные!$B$15:$B$35,$B482)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5" outlineLevel="1">
      <c r="A483" s="642" t="str">
        <f t="shared" si="85"/>
        <v>1</v>
      </c>
      <c r="B483" s="577" t="s">
        <v>1347</v>
      </c>
      <c r="L483" s="409" t="s">
        <v>599</v>
      </c>
      <c r="M483" s="417" t="s">
        <v>600</v>
      </c>
      <c r="N483" s="411" t="s">
        <v>369</v>
      </c>
      <c r="O483" s="576">
        <f>SUMIFS(Административные!O$15:O$35,Административные!$A$15:$A$35,$A483,Административные!$B$15:$B$35,$B483)</f>
        <v>0</v>
      </c>
      <c r="P483" s="576">
        <f>SUMIFS(Административные!P$15:P$35,Административные!$A$15:$A$35,$A483,Административные!$B$15:$B$35,$B483)</f>
        <v>0</v>
      </c>
      <c r="Q483" s="576">
        <f>SUMIFS(Административные!Q$15:Q$35,Административные!$A$15:$A$35,$A483,Административные!$B$15:$B$35,$B483)</f>
        <v>0</v>
      </c>
      <c r="R483" s="413">
        <f t="shared" si="86"/>
        <v>0</v>
      </c>
      <c r="S483" s="576">
        <f>SUMIFS(Административные!R$15:R$35,Административные!$A$15:$A$35,$A483,Административные!$B$15:$B$35,$B483)</f>
        <v>0</v>
      </c>
      <c r="T483" s="576">
        <f>SUMIFS(Административные!S$15:S$35,Административные!$A$15:$A$35,$A483,Административные!$B$15:$B$35,$B483)</f>
        <v>0</v>
      </c>
      <c r="U483" s="439"/>
      <c r="V483" s="439"/>
      <c r="W483" s="439"/>
      <c r="X483" s="439"/>
      <c r="Y483" s="439"/>
      <c r="Z483" s="439"/>
      <c r="AA483" s="439"/>
      <c r="AB483" s="439"/>
      <c r="AC483" s="439"/>
      <c r="AD483" s="576">
        <f>SUMIFS(Административные!T$15:T$35,Административные!$A$15:$A$35,$A483,Административные!$B$15:$B$35,$B483)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5" outlineLevel="1">
      <c r="A484" s="642" t="str">
        <f t="shared" si="85"/>
        <v>1</v>
      </c>
      <c r="B484" s="577" t="s">
        <v>1349</v>
      </c>
      <c r="L484" s="409" t="s">
        <v>601</v>
      </c>
      <c r="M484" s="417" t="s">
        <v>602</v>
      </c>
      <c r="N484" s="411" t="s">
        <v>369</v>
      </c>
      <c r="O484" s="576">
        <f>SUMIFS(Административные!O$15:O$35,Административные!$A$15:$A$35,$A484,Административные!$B$15:$B$35,$B484)</f>
        <v>0</v>
      </c>
      <c r="P484" s="576">
        <f>SUMIFS(Административные!P$15:P$35,Административные!$A$15:$A$35,$A484,Административные!$B$15:$B$35,$B484)</f>
        <v>0</v>
      </c>
      <c r="Q484" s="576">
        <f>SUMIFS(Административные!Q$15:Q$35,Административные!$A$15:$A$35,$A484,Административные!$B$15:$B$35,$B484)</f>
        <v>0</v>
      </c>
      <c r="R484" s="413">
        <f t="shared" si="86"/>
        <v>0</v>
      </c>
      <c r="S484" s="576">
        <f>SUMIFS(Административные!R$15:R$35,Административные!$A$15:$A$35,$A484,Административные!$B$15:$B$35,$B484)</f>
        <v>0</v>
      </c>
      <c r="T484" s="576">
        <f>SUMIFS(Административные!S$15:S$35,Административные!$A$15:$A$35,$A484,Административные!$B$15:$B$35,$B484)</f>
        <v>0</v>
      </c>
      <c r="U484" s="439"/>
      <c r="V484" s="439"/>
      <c r="W484" s="439"/>
      <c r="X484" s="439"/>
      <c r="Y484" s="439"/>
      <c r="Z484" s="439"/>
      <c r="AA484" s="439"/>
      <c r="AB484" s="439"/>
      <c r="AC484" s="439"/>
      <c r="AD484" s="576">
        <f>SUMIFS(Административные!T$15:T$35,Административные!$A$15:$A$35,$A484,Административные!$B$15:$B$35,$B484)</f>
        <v>0</v>
      </c>
      <c r="AE484" s="439"/>
      <c r="AF484" s="439"/>
      <c r="AG484" s="439"/>
      <c r="AH484" s="439"/>
      <c r="AI484" s="439"/>
      <c r="AJ484" s="439"/>
      <c r="AK484" s="439"/>
      <c r="AL484" s="439"/>
      <c r="AM484" s="439"/>
      <c r="AN484" s="413">
        <f t="shared" si="89"/>
        <v>0</v>
      </c>
      <c r="AO484" s="439"/>
      <c r="AP484" s="439"/>
      <c r="AQ484" s="439"/>
      <c r="AR484" s="439"/>
      <c r="AS484" s="439"/>
      <c r="AT484" s="439"/>
      <c r="AU484" s="439"/>
      <c r="AV484" s="439"/>
      <c r="AW484" s="439"/>
      <c r="AX484" s="195"/>
      <c r="AY484" s="195"/>
      <c r="AZ484" s="195"/>
    </row>
    <row r="485" spans="1:53" s="108" customFormat="1" ht="15" outlineLevel="1">
      <c r="A485" s="642" t="str">
        <f t="shared" si="85"/>
        <v>1</v>
      </c>
      <c r="B485" s="577" t="s">
        <v>1351</v>
      </c>
      <c r="L485" s="409" t="s">
        <v>1409</v>
      </c>
      <c r="M485" s="420" t="s">
        <v>603</v>
      </c>
      <c r="N485" s="411" t="s">
        <v>369</v>
      </c>
      <c r="O485" s="576">
        <f>SUMIFS(Административные!O$15:O$35,Административные!$A$15:$A$35,$A485,Административные!$B$15:$B$35,$B485)</f>
        <v>0</v>
      </c>
      <c r="P485" s="576">
        <f>SUMIFS(Административные!P$15:P$35,Административные!$A$15:$A$35,$A485,Административные!$B$15:$B$35,$B485)</f>
        <v>0</v>
      </c>
      <c r="Q485" s="576">
        <f>SUMIFS(Административные!Q$15:Q$35,Административные!$A$15:$A$35,$A485,Административные!$B$15:$B$35,$B485)</f>
        <v>0</v>
      </c>
      <c r="R485" s="413">
        <f t="shared" si="86"/>
        <v>0</v>
      </c>
      <c r="S485" s="576">
        <f>SUMIFS(Административные!R$15:R$35,Административные!$A$15:$A$35,$A485,Административные!$B$15:$B$35,$B485)</f>
        <v>0</v>
      </c>
      <c r="T485" s="576">
        <f>SUMIFS(Административные!S$15:S$35,Административные!$A$15:$A$35,$A485,Административные!$B$15:$B$35,$B485)</f>
        <v>0</v>
      </c>
      <c r="U485" s="439"/>
      <c r="V485" s="439"/>
      <c r="W485" s="439"/>
      <c r="X485" s="439"/>
      <c r="Y485" s="439"/>
      <c r="Z485" s="439"/>
      <c r="AA485" s="439"/>
      <c r="AB485" s="439"/>
      <c r="AC485" s="439"/>
      <c r="AD485" s="576">
        <f>SUMIFS(Административные!T$15:T$35,Административные!$A$15:$A$35,$A485,Административные!$B$15:$B$35,$B485)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5" outlineLevel="1">
      <c r="A486" s="642" t="str">
        <f t="shared" si="85"/>
        <v>1</v>
      </c>
      <c r="B486" s="577" t="s">
        <v>1353</v>
      </c>
      <c r="L486" s="409" t="s">
        <v>1410</v>
      </c>
      <c r="M486" s="420" t="s">
        <v>604</v>
      </c>
      <c r="N486" s="411" t="s">
        <v>369</v>
      </c>
      <c r="O486" s="576">
        <f>SUMIFS(Административные!O$15:O$35,Административные!$A$15:$A$35,$A486,Административные!$B$15:$B$35,$B486)</f>
        <v>0</v>
      </c>
      <c r="P486" s="576">
        <f>SUMIFS(Административные!P$15:P$35,Административные!$A$15:$A$35,$A486,Административные!$B$15:$B$35,$B486)</f>
        <v>0</v>
      </c>
      <c r="Q486" s="576">
        <f>SUMIFS(Административные!Q$15:Q$35,Административные!$A$15:$A$35,$A486,Административные!$B$15:$B$35,$B486)</f>
        <v>0</v>
      </c>
      <c r="R486" s="413">
        <f t="shared" si="86"/>
        <v>0</v>
      </c>
      <c r="S486" s="576">
        <f>SUMIFS(Административные!R$15:R$35,Административные!$A$15:$A$35,$A486,Административные!$B$15:$B$35,$B486)</f>
        <v>0</v>
      </c>
      <c r="T486" s="576">
        <f>SUMIFS(Административные!S$15:S$35,Административные!$A$15:$A$35,$A486,Административные!$B$15:$B$35,$B486)</f>
        <v>0</v>
      </c>
      <c r="U486" s="439"/>
      <c r="V486" s="439"/>
      <c r="W486" s="439"/>
      <c r="X486" s="439"/>
      <c r="Y486" s="439"/>
      <c r="Z486" s="439"/>
      <c r="AA486" s="439"/>
      <c r="AB486" s="439"/>
      <c r="AC486" s="439"/>
      <c r="AD486" s="576">
        <f>SUMIFS(Административные!T$15:T$35,Административные!$A$15:$A$35,$A486,Административные!$B$15:$B$35,$B486)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1503</v>
      </c>
      <c r="L487" s="409" t="s">
        <v>1505</v>
      </c>
      <c r="M487" s="419" t="s">
        <v>1504</v>
      </c>
      <c r="N487" s="411" t="s">
        <v>369</v>
      </c>
      <c r="O487" s="576">
        <f>SUMIFS(Административные!O$15:O$35,Административные!$A$15:$A$35,$A487,Административные!$B$15:$B$35,$B487)</f>
        <v>0</v>
      </c>
      <c r="P487" s="576">
        <f>SUMIFS(Административные!P$15:P$35,Административные!$A$15:$A$35,$A487,Административные!$B$15:$B$35,$B487)</f>
        <v>0</v>
      </c>
      <c r="Q487" s="576">
        <f>SUMIFS(Административные!Q$15:Q$35,Административные!$A$15:$A$35,$A487,Административные!$B$15:$B$35,$B487)</f>
        <v>0</v>
      </c>
      <c r="R487" s="413">
        <f>Q487-P487</f>
        <v>0</v>
      </c>
      <c r="S487" s="576">
        <f>SUMIFS(Административные!R$15:R$35,Административные!$A$15:$A$35,$A487,Административные!$B$15:$B$35,$B487)</f>
        <v>0</v>
      </c>
      <c r="T487" s="576">
        <f>SUMIFS(Административные!S$15:S$35,Административные!$A$15:$A$35,$A487,Административные!$B$15:$B$35,$B487)</f>
        <v>0</v>
      </c>
      <c r="U487" s="439"/>
      <c r="V487" s="439"/>
      <c r="W487" s="439"/>
      <c r="X487" s="439"/>
      <c r="Y487" s="439"/>
      <c r="Z487" s="439"/>
      <c r="AA487" s="439"/>
      <c r="AB487" s="439"/>
      <c r="AC487" s="439"/>
      <c r="AD487" s="576">
        <f>SUMIFS(Административные!T$15:T$35,Административные!$A$15:$A$35,$A487,Административные!$B$15:$B$35,$B487)</f>
        <v>0</v>
      </c>
      <c r="AE487" s="439"/>
      <c r="AF487" s="439"/>
      <c r="AG487" s="439"/>
      <c r="AH487" s="439"/>
      <c r="AI487" s="439"/>
      <c r="AJ487" s="439"/>
      <c r="AK487" s="439"/>
      <c r="AL487" s="439"/>
      <c r="AM487" s="439"/>
      <c r="AN487" s="413">
        <f>IF(S487=0,0,(AD487-S487)/S487*100)</f>
        <v>0</v>
      </c>
      <c r="AO487" s="439"/>
      <c r="AP487" s="439"/>
      <c r="AQ487" s="439"/>
      <c r="AR487" s="439"/>
      <c r="AS487" s="439"/>
      <c r="AT487" s="439"/>
      <c r="AU487" s="439"/>
      <c r="AV487" s="439"/>
      <c r="AW487" s="439"/>
      <c r="AX487" s="195"/>
      <c r="AY487" s="195"/>
      <c r="AZ487" s="195"/>
    </row>
    <row r="488" spans="1:53" s="108" customFormat="1" ht="22.5" outlineLevel="1">
      <c r="A488" s="642" t="str">
        <f>A486</f>
        <v>1</v>
      </c>
      <c r="L488" s="409" t="s">
        <v>382</v>
      </c>
      <c r="M488" s="410" t="s">
        <v>1422</v>
      </c>
      <c r="N488" s="411" t="s">
        <v>369</v>
      </c>
      <c r="O488" s="576">
        <f>SUMIFS('Сбытовые расходы ГО'!O$15:O$27,'Сбытовые расходы ГО'!$A$15:$A$27,$A488,'Сбытовые расходы ГО'!$B$15:$B$27,"ITOG")</f>
        <v>0</v>
      </c>
      <c r="P488" s="576">
        <f>SUMIFS('Сбытовые расходы ГО'!P$15:P$27,'Сбытовые расходы ГО'!$A$15:$A$27,$A488,'Сбытовые расходы ГО'!$B$15:$B$27,"ITOG")</f>
        <v>0</v>
      </c>
      <c r="Q488" s="576">
        <f>SUMIFS('Сбытовые расходы ГО'!Q$15:Q$27,'Сбытовые расходы ГО'!$A$15:$A$27,$A488,'Сбытовые расходы ГО'!$B$15:$B$27,"ITOG")</f>
        <v>0</v>
      </c>
      <c r="R488" s="413">
        <f t="shared" si="86"/>
        <v>0</v>
      </c>
      <c r="S488" s="576">
        <f>SUMIFS('Сбытовые расходы ГО'!R$15:R$27,'Сбытовые расходы ГО'!$A$15:$A$27,$A488,'Сбытовые расходы ГО'!$B$15:$B$27,"ITOG")</f>
        <v>0</v>
      </c>
      <c r="T488" s="576">
        <f>SUMIFS('Сбытовые расходы ГО'!S$15:S$27,'Сбытовые расходы ГО'!$A$15:$A$27,$A488,'Сбытовые расходы ГО'!$B$15:$B$27,"ITOG")</f>
        <v>0</v>
      </c>
      <c r="U488" s="439"/>
      <c r="V488" s="439"/>
      <c r="W488" s="439"/>
      <c r="X488" s="439"/>
      <c r="Y488" s="439"/>
      <c r="Z488" s="439"/>
      <c r="AA488" s="439"/>
      <c r="AB488" s="439"/>
      <c r="AC488" s="439"/>
      <c r="AD488" s="576">
        <f>SUMIFS('Сбытовые расходы ГО'!T$15:T$27,'Сбытовые расходы ГО'!$A$15:$A$27,$A488,'Сбытовые расходы ГО'!$B$15:$B$27,"ITOG")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1236</v>
      </c>
      <c r="M489" s="410" t="s">
        <v>1237</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outlineLevel="1">
      <c r="A490" s="642" t="str">
        <f t="shared" si="85"/>
        <v>1</v>
      </c>
      <c r="L490" s="429" t="s">
        <v>1425</v>
      </c>
      <c r="M490" s="607" t="s">
        <v>1427</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1426</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0</v>
      </c>
      <c r="P493" s="408">
        <f>P494+P505+P506++P516+P517+P518+P520+P521+P522+P523+P526</f>
        <v>0</v>
      </c>
      <c r="Q493" s="408">
        <f>Q494+Q505+Q506++Q516+Q517+Q518+Q520+Q521+Q522+Q523+Q526</f>
        <v>0</v>
      </c>
      <c r="R493" s="407">
        <f t="shared" ref="R493:R503" si="90">Q493-P493</f>
        <v>0</v>
      </c>
      <c r="S493" s="408">
        <f>S494+S505+S506++S516+S517+S518+S520+S521+S522+S523+S526</f>
        <v>0</v>
      </c>
      <c r="T493" s="408">
        <f t="shared" ref="T493:AM493" si="91">T494+T505+T506++T516+T517+T518+T520+T521+T522+T523+T526</f>
        <v>55.22</v>
      </c>
      <c r="U493" s="408">
        <f t="shared" si="91"/>
        <v>0</v>
      </c>
      <c r="V493" s="408">
        <f t="shared" si="91"/>
        <v>0</v>
      </c>
      <c r="W493" s="408">
        <f t="shared" si="91"/>
        <v>0</v>
      </c>
      <c r="X493" s="408">
        <f t="shared" si="91"/>
        <v>0</v>
      </c>
      <c r="Y493" s="408">
        <f t="shared" si="91"/>
        <v>0</v>
      </c>
      <c r="Z493" s="408">
        <f t="shared" si="91"/>
        <v>0</v>
      </c>
      <c r="AA493" s="408">
        <f t="shared" si="91"/>
        <v>0</v>
      </c>
      <c r="AB493" s="408">
        <f t="shared" si="91"/>
        <v>0</v>
      </c>
      <c r="AC493" s="408">
        <f t="shared" si="91"/>
        <v>0</v>
      </c>
      <c r="AD493" s="408">
        <f t="shared" si="91"/>
        <v>3.68</v>
      </c>
      <c r="AE493" s="408">
        <f t="shared" si="91"/>
        <v>0</v>
      </c>
      <c r="AF493" s="408">
        <f t="shared" si="91"/>
        <v>0</v>
      </c>
      <c r="AG493" s="408">
        <f t="shared" si="91"/>
        <v>0</v>
      </c>
      <c r="AH493" s="408">
        <f t="shared" si="91"/>
        <v>0</v>
      </c>
      <c r="AI493" s="408">
        <f t="shared" si="91"/>
        <v>0</v>
      </c>
      <c r="AJ493" s="408">
        <f t="shared" si="91"/>
        <v>0</v>
      </c>
      <c r="AK493" s="408">
        <f t="shared" si="91"/>
        <v>0</v>
      </c>
      <c r="AL493" s="408">
        <f t="shared" si="91"/>
        <v>0</v>
      </c>
      <c r="AM493" s="408">
        <f t="shared" si="91"/>
        <v>0</v>
      </c>
      <c r="AN493" s="407">
        <f t="shared" si="89"/>
        <v>0</v>
      </c>
      <c r="AO493" s="407">
        <f t="shared" ref="AO493:AW494" si="92">IF(AD493=0,0,(AE493-AD493)/AD493*100)</f>
        <v>-100</v>
      </c>
      <c r="AP493" s="407">
        <f t="shared" si="92"/>
        <v>0</v>
      </c>
      <c r="AQ493" s="407">
        <f t="shared" si="92"/>
        <v>0</v>
      </c>
      <c r="AR493" s="407">
        <f t="shared" si="92"/>
        <v>0</v>
      </c>
      <c r="AS493" s="407">
        <f t="shared" si="92"/>
        <v>0</v>
      </c>
      <c r="AT493" s="407">
        <f t="shared" si="92"/>
        <v>0</v>
      </c>
      <c r="AU493" s="407">
        <f t="shared" si="92"/>
        <v>0</v>
      </c>
      <c r="AV493" s="407">
        <f t="shared" si="92"/>
        <v>0</v>
      </c>
      <c r="AW493" s="407">
        <f t="shared" si="92"/>
        <v>0</v>
      </c>
      <c r="AX493" s="195"/>
      <c r="AY493" s="195"/>
      <c r="AZ493" s="195"/>
      <c r="BA493" s="110"/>
    </row>
    <row r="494" spans="1:53" s="113" customFormat="1" ht="22.5" outlineLevel="1">
      <c r="A494" s="642" t="str">
        <f t="shared" si="85"/>
        <v>1</v>
      </c>
      <c r="L494" s="429" t="s">
        <v>17</v>
      </c>
      <c r="M494" s="607" t="s">
        <v>606</v>
      </c>
      <c r="N494" s="430" t="s">
        <v>369</v>
      </c>
      <c r="O494" s="408">
        <f>SUM(O495:O504)</f>
        <v>0</v>
      </c>
      <c r="P494" s="407">
        <f>SUM(P495:P504)</f>
        <v>0</v>
      </c>
      <c r="Q494" s="407">
        <f>SUM(Q495:Q504)</f>
        <v>0</v>
      </c>
      <c r="R494" s="407">
        <f t="shared" si="90"/>
        <v>0</v>
      </c>
      <c r="S494" s="407">
        <f t="shared" ref="S494:AM494" si="93">SUM(S495:S504)</f>
        <v>0</v>
      </c>
      <c r="T494" s="408">
        <f t="shared" si="93"/>
        <v>0</v>
      </c>
      <c r="U494" s="407">
        <f t="shared" si="93"/>
        <v>0</v>
      </c>
      <c r="V494" s="407">
        <f t="shared" si="93"/>
        <v>0</v>
      </c>
      <c r="W494" s="407">
        <f t="shared" si="93"/>
        <v>0</v>
      </c>
      <c r="X494" s="407">
        <f t="shared" si="93"/>
        <v>0</v>
      </c>
      <c r="Y494" s="407">
        <f t="shared" si="93"/>
        <v>0</v>
      </c>
      <c r="Z494" s="407">
        <f t="shared" si="93"/>
        <v>0</v>
      </c>
      <c r="AA494" s="407">
        <f t="shared" si="93"/>
        <v>0</v>
      </c>
      <c r="AB494" s="407">
        <f t="shared" si="93"/>
        <v>0</v>
      </c>
      <c r="AC494" s="407">
        <f t="shared" si="93"/>
        <v>0</v>
      </c>
      <c r="AD494" s="408">
        <f t="shared" si="93"/>
        <v>0</v>
      </c>
      <c r="AE494" s="407">
        <f t="shared" si="93"/>
        <v>0</v>
      </c>
      <c r="AF494" s="407">
        <f t="shared" si="93"/>
        <v>0</v>
      </c>
      <c r="AG494" s="407">
        <f t="shared" si="93"/>
        <v>0</v>
      </c>
      <c r="AH494" s="407">
        <f t="shared" si="93"/>
        <v>0</v>
      </c>
      <c r="AI494" s="407">
        <f t="shared" si="93"/>
        <v>0</v>
      </c>
      <c r="AJ494" s="407">
        <f t="shared" si="93"/>
        <v>0</v>
      </c>
      <c r="AK494" s="407">
        <f t="shared" si="93"/>
        <v>0</v>
      </c>
      <c r="AL494" s="407">
        <f t="shared" si="93"/>
        <v>0</v>
      </c>
      <c r="AM494" s="407">
        <f t="shared" si="93"/>
        <v>0</v>
      </c>
      <c r="AN494" s="407">
        <f t="shared" si="89"/>
        <v>0</v>
      </c>
      <c r="AO494" s="407">
        <f t="shared" si="92"/>
        <v>0</v>
      </c>
      <c r="AP494" s="407">
        <f t="shared" si="92"/>
        <v>0</v>
      </c>
      <c r="AQ494" s="407">
        <f t="shared" si="92"/>
        <v>0</v>
      </c>
      <c r="AR494" s="407">
        <f t="shared" si="92"/>
        <v>0</v>
      </c>
      <c r="AS494" s="407">
        <f t="shared" si="92"/>
        <v>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SUMIFS(Покупка!O$15:O$30,Покупка!$A$15:$A$30,$A495,Покупка!$M$15:$M$30,$B495)</f>
        <v>0</v>
      </c>
      <c r="P495" s="425">
        <f>SUMIFS(Покупка!P$15:P$30,Покупка!$A$15:$A$30,$A495,Покупка!$M$15:$M$30,$B495)</f>
        <v>0</v>
      </c>
      <c r="Q495" s="425">
        <f>SUMIFS(Покупка!Q$15:Q$30,Покупка!$A$15:$A$30,$A495,Покупка!$M$15:$M$30,$B495)</f>
        <v>0</v>
      </c>
      <c r="R495" s="413">
        <f t="shared" si="90"/>
        <v>0</v>
      </c>
      <c r="S495" s="425">
        <f>SUMIFS(Покупка!R$15:R$30,Покупка!$A$15:$A$30,$A495,Покупка!$M$15:$M$30,$B495)</f>
        <v>0</v>
      </c>
      <c r="T495" s="425">
        <f>SUMIFS(Покупка!S$15:S$30,Покупка!$A$15:$A$30,$A495,Покупка!$M$15:$M$30,$B495)</f>
        <v>0</v>
      </c>
      <c r="U495" s="425">
        <f>SUMIFS(Покупка!T$15:T$30,Покупка!$A$15:$A$30,$A495,Покупка!$M$15:$M$30,$B495)</f>
        <v>0</v>
      </c>
      <c r="V495" s="425">
        <f>SUMIFS(Покупка!U$15:U$30,Покупка!$A$15:$A$30,$A495,Покупка!$M$15:$M$30,$B495)</f>
        <v>0</v>
      </c>
      <c r="W495" s="425">
        <f>SUMIFS(Покупка!V$15:V$30,Покупка!$A$15:$A$30,$A495,Покупка!$M$15:$M$30,$B495)</f>
        <v>0</v>
      </c>
      <c r="X495" s="425">
        <f>SUMIFS(Покупка!W$15:W$30,Покупка!$A$15:$A$30,$A495,Покупка!$M$15:$M$30,$B495)</f>
        <v>0</v>
      </c>
      <c r="Y495" s="425">
        <f>SUMIFS(Покупка!X$15:X$30,Покупка!$A$15:$A$30,$A495,Покупка!$M$15:$M$30,$B495)</f>
        <v>0</v>
      </c>
      <c r="Z495" s="425">
        <f>SUMIFS(Покупка!Y$15:Y$30,Покупка!$A$15:$A$30,$A495,Покупка!$M$15:$M$30,$B495)</f>
        <v>0</v>
      </c>
      <c r="AA495" s="425">
        <f>SUMIFS(Покупка!Z$15:Z$30,Покупка!$A$15:$A$30,$A495,Покупка!$M$15:$M$30,$B495)</f>
        <v>0</v>
      </c>
      <c r="AB495" s="425">
        <f>SUMIFS(Покупка!AA$15:AA$30,Покупка!$A$15:$A$30,$A495,Покупка!$M$15:$M$30,$B495)</f>
        <v>0</v>
      </c>
      <c r="AC495" s="425">
        <f>SUMIFS(Покупка!AB$15:AB$30,Покупка!$A$15:$A$30,$A495,Покупка!$M$15:$M$30,$B495)</f>
        <v>0</v>
      </c>
      <c r="AD495" s="425">
        <f>SUMIFS(Покупка!AC$15:AC$30,Покупка!$A$15:$A$30,$A495,Покупка!$M$15:$M$30,$B495)</f>
        <v>0</v>
      </c>
      <c r="AE495" s="425">
        <f>SUMIFS(Покупка!AD$15:AD$30,Покупка!$A$15:$A$30,$A495,Покупка!$M$15:$M$30,$B495)</f>
        <v>0</v>
      </c>
      <c r="AF495" s="425">
        <f>SUMIFS(Покупка!AE$15:AE$30,Покупка!$A$15:$A$30,$A495,Покупка!$M$15:$M$30,$B495)</f>
        <v>0</v>
      </c>
      <c r="AG495" s="425">
        <f>SUMIFS(Покупка!AF$15:AF$30,Покупка!$A$15:$A$30,$A495,Покупка!$M$15:$M$30,$B495)</f>
        <v>0</v>
      </c>
      <c r="AH495" s="425">
        <f>SUMIFS(Покупка!AG$15:AG$30,Покупка!$A$15:$A$30,$A495,Покупка!$M$15:$M$30,$B495)</f>
        <v>0</v>
      </c>
      <c r="AI495" s="425">
        <f>SUMIFS(Покупка!AH$15:AH$30,Покупка!$A$15:$A$30,$A495,Покупка!$M$15:$M$30,$B495)</f>
        <v>0</v>
      </c>
      <c r="AJ495" s="425">
        <f>SUMIFS(Покупка!AI$15:AI$30,Покупка!$A$15:$A$30,$A495,Покупка!$M$15:$M$30,$B495)</f>
        <v>0</v>
      </c>
      <c r="AK495" s="425">
        <f>SUMIFS(Покупка!AJ$15:AJ$30,Покупка!$A$15:$A$30,$A495,Покупка!$M$15:$M$30,$B495)</f>
        <v>0</v>
      </c>
      <c r="AL495" s="425">
        <f>SUMIFS(Покупка!AK$15:AK$30,Покупка!$A$15:$A$30,$A495,Покупка!$M$15:$M$30,$B495)</f>
        <v>0</v>
      </c>
      <c r="AM495" s="425">
        <f>SUMIFS(Покупка!AL$15:AL$30,Покупка!$A$15:$A$30,$A495,Покупка!$M$15:$M$30,$B495)</f>
        <v>0</v>
      </c>
      <c r="AN495" s="413">
        <f t="shared" si="89"/>
        <v>0</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SUMIFS(Покупка!O$15:O$30,Покупка!$A$15:$A$30,$A496,Покупка!$M$15:$M$30,$B496)</f>
        <v>0</v>
      </c>
      <c r="P496" s="425">
        <f>SUMIFS(Покупка!P$15:P$30,Покупка!$A$15:$A$30,$A496,Покупка!$M$15:$M$30,$B496)</f>
        <v>0</v>
      </c>
      <c r="Q496" s="425">
        <f>SUMIFS(Покупка!Q$15:Q$30,Покупка!$A$15:$A$30,$A496,Покупка!$M$15:$M$30,$B496)</f>
        <v>0</v>
      </c>
      <c r="R496" s="413">
        <f t="shared" si="90"/>
        <v>0</v>
      </c>
      <c r="S496" s="425">
        <f>SUMIFS(Покупка!R$15:R$30,Покупка!$A$15:$A$30,$A496,Покупка!$M$15:$M$30,$B496)</f>
        <v>0</v>
      </c>
      <c r="T496" s="425">
        <f>SUMIFS(Покупка!S$15:S$30,Покупка!$A$15:$A$30,$A496,Покупка!$M$15:$M$30,$B496)</f>
        <v>0</v>
      </c>
      <c r="U496" s="425">
        <f>SUMIFS(Покупка!T$15:T$30,Покупка!$A$15:$A$30,$A496,Покупка!$M$15:$M$30,$B496)</f>
        <v>0</v>
      </c>
      <c r="V496" s="425">
        <f>SUMIFS(Покупка!U$15:U$30,Покупка!$A$15:$A$30,$A496,Покупка!$M$15:$M$30,$B496)</f>
        <v>0</v>
      </c>
      <c r="W496" s="425">
        <f>SUMIFS(Покупка!V$15:V$30,Покупка!$A$15:$A$30,$A496,Покупка!$M$15:$M$30,$B496)</f>
        <v>0</v>
      </c>
      <c r="X496" s="425">
        <f>SUMIFS(Покупка!W$15:W$30,Покупка!$A$15:$A$30,$A496,Покупка!$M$15:$M$30,$B496)</f>
        <v>0</v>
      </c>
      <c r="Y496" s="425">
        <f>SUMIFS(Покупка!X$15:X$30,Покупка!$A$15:$A$30,$A496,Покупка!$M$15:$M$30,$B496)</f>
        <v>0</v>
      </c>
      <c r="Z496" s="425">
        <f>SUMIFS(Покупка!Y$15:Y$30,Покупка!$A$15:$A$30,$A496,Покупка!$M$15:$M$30,$B496)</f>
        <v>0</v>
      </c>
      <c r="AA496" s="425">
        <f>SUMIFS(Покупка!Z$15:Z$30,Покупка!$A$15:$A$30,$A496,Покупка!$M$15:$M$30,$B496)</f>
        <v>0</v>
      </c>
      <c r="AB496" s="425">
        <f>SUMIFS(Покупка!AA$15:AA$30,Покупка!$A$15:$A$30,$A496,Покупка!$M$15:$M$30,$B496)</f>
        <v>0</v>
      </c>
      <c r="AC496" s="425">
        <f>SUMIFS(Покупка!AB$15:AB$30,Покупка!$A$15:$A$30,$A496,Покупка!$M$15:$M$30,$B496)</f>
        <v>0</v>
      </c>
      <c r="AD496" s="425">
        <f>SUMIFS(Покупка!AC$15:AC$30,Покупка!$A$15:$A$30,$A496,Покупка!$M$15:$M$30,$B496)</f>
        <v>0</v>
      </c>
      <c r="AE496" s="425">
        <f>SUMIFS(Покупка!AD$15:AD$30,Покупка!$A$15:$A$30,$A496,Покупка!$M$15:$M$30,$B496)</f>
        <v>0</v>
      </c>
      <c r="AF496" s="425">
        <f>SUMIFS(Покупка!AE$15:AE$30,Покупка!$A$15:$A$30,$A496,Покупка!$M$15:$M$30,$B496)</f>
        <v>0</v>
      </c>
      <c r="AG496" s="425">
        <f>SUMIFS(Покупка!AF$15:AF$30,Покупка!$A$15:$A$30,$A496,Покупка!$M$15:$M$30,$B496)</f>
        <v>0</v>
      </c>
      <c r="AH496" s="425">
        <f>SUMIFS(Покупка!AG$15:AG$30,Покупка!$A$15:$A$30,$A496,Покупка!$M$15:$M$30,$B496)</f>
        <v>0</v>
      </c>
      <c r="AI496" s="425">
        <f>SUMIFS(Покупка!AH$15:AH$30,Покупка!$A$15:$A$30,$A496,Покупка!$M$15:$M$30,$B496)</f>
        <v>0</v>
      </c>
      <c r="AJ496" s="425">
        <f>SUMIFS(Покупка!AI$15:AI$30,Покупка!$A$15:$A$30,$A496,Покупка!$M$15:$M$30,$B496)</f>
        <v>0</v>
      </c>
      <c r="AK496" s="425">
        <f>SUMIFS(Покупка!AJ$15:AJ$30,Покупка!$A$15:$A$30,$A496,Покупка!$M$15:$M$30,$B496)</f>
        <v>0</v>
      </c>
      <c r="AL496" s="425">
        <f>SUMIFS(Покупка!AK$15:AK$30,Покупка!$A$15:$A$30,$A496,Покупка!$M$15:$M$30,$B496)</f>
        <v>0</v>
      </c>
      <c r="AM496" s="425">
        <f>SUMIFS(Покупка!AL$15:AL$30,Покупка!$A$15:$A$30,$A496,Покупка!$M$15:$M$30,$B496)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SUMIFS(Покупка!O$15:O$30,Покупка!$A$15:$A$30,$A497,Покупка!$M$15:$M$30,$B497)</f>
        <v>0</v>
      </c>
      <c r="P497" s="425">
        <f>SUMIFS(Покупка!P$15:P$30,Покупка!$A$15:$A$30,$A497,Покупка!$M$15:$M$30,$B497)</f>
        <v>0</v>
      </c>
      <c r="Q497" s="425">
        <f>SUMIFS(Покупка!Q$15:Q$30,Покупка!$A$15:$A$30,$A497,Покупка!$M$15:$M$30,$B497)</f>
        <v>0</v>
      </c>
      <c r="R497" s="413">
        <f t="shared" si="90"/>
        <v>0</v>
      </c>
      <c r="S497" s="425">
        <f>SUMIFS(Покупка!R$15:R$30,Покупка!$A$15:$A$30,$A497,Покупка!$M$15:$M$30,$B497)</f>
        <v>0</v>
      </c>
      <c r="T497" s="425">
        <f>SUMIFS(Покупка!S$15:S$30,Покупка!$A$15:$A$30,$A497,Покупка!$M$15:$M$30,$B497)</f>
        <v>0</v>
      </c>
      <c r="U497" s="425">
        <f>SUMIFS(Покупка!T$15:T$30,Покупка!$A$15:$A$30,$A497,Покупка!$M$15:$M$30,$B497)</f>
        <v>0</v>
      </c>
      <c r="V497" s="425">
        <f>SUMIFS(Покупка!U$15:U$30,Покупка!$A$15:$A$30,$A497,Покупка!$M$15:$M$30,$B497)</f>
        <v>0</v>
      </c>
      <c r="W497" s="425">
        <f>SUMIFS(Покупка!V$15:V$30,Покупка!$A$15:$A$30,$A497,Покупка!$M$15:$M$30,$B497)</f>
        <v>0</v>
      </c>
      <c r="X497" s="425">
        <f>SUMIFS(Покупка!W$15:W$30,Покупка!$A$15:$A$30,$A497,Покупка!$M$15:$M$30,$B497)</f>
        <v>0</v>
      </c>
      <c r="Y497" s="425">
        <f>SUMIFS(Покупка!X$15:X$30,Покупка!$A$15:$A$30,$A497,Покупка!$M$15:$M$30,$B497)</f>
        <v>0</v>
      </c>
      <c r="Z497" s="425">
        <f>SUMIFS(Покупка!Y$15:Y$30,Покупка!$A$15:$A$30,$A497,Покупка!$M$15:$M$30,$B497)</f>
        <v>0</v>
      </c>
      <c r="AA497" s="425">
        <f>SUMIFS(Покупка!Z$15:Z$30,Покупка!$A$15:$A$30,$A497,Покупка!$M$15:$M$30,$B497)</f>
        <v>0</v>
      </c>
      <c r="AB497" s="425">
        <f>SUMIFS(Покупка!AA$15:AA$30,Покупка!$A$15:$A$30,$A497,Покупка!$M$15:$M$30,$B497)</f>
        <v>0</v>
      </c>
      <c r="AC497" s="425">
        <f>SUMIFS(Покупка!AB$15:AB$30,Покупка!$A$15:$A$30,$A497,Покупка!$M$15:$M$30,$B497)</f>
        <v>0</v>
      </c>
      <c r="AD497" s="425">
        <f>SUMIFS(Покупка!AC$15:AC$30,Покупка!$A$15:$A$30,$A497,Покупка!$M$15:$M$30,$B497)</f>
        <v>0</v>
      </c>
      <c r="AE497" s="425">
        <f>SUMIFS(Покупка!AD$15:AD$30,Покупка!$A$15:$A$30,$A497,Покупка!$M$15:$M$30,$B497)</f>
        <v>0</v>
      </c>
      <c r="AF497" s="425">
        <f>SUMIFS(Покупка!AE$15:AE$30,Покупка!$A$15:$A$30,$A497,Покупка!$M$15:$M$30,$B497)</f>
        <v>0</v>
      </c>
      <c r="AG497" s="425">
        <f>SUMIFS(Покупка!AF$15:AF$30,Покупка!$A$15:$A$30,$A497,Покупка!$M$15:$M$30,$B497)</f>
        <v>0</v>
      </c>
      <c r="AH497" s="425">
        <f>SUMIFS(Покупка!AG$15:AG$30,Покупка!$A$15:$A$30,$A497,Покупка!$M$15:$M$30,$B497)</f>
        <v>0</v>
      </c>
      <c r="AI497" s="425">
        <f>SUMIFS(Покупка!AH$15:AH$30,Покупка!$A$15:$A$30,$A497,Покупка!$M$15:$M$30,$B497)</f>
        <v>0</v>
      </c>
      <c r="AJ497" s="425">
        <f>SUMIFS(Покупка!AI$15:AI$30,Покупка!$A$15:$A$30,$A497,Покупка!$M$15:$M$30,$B497)</f>
        <v>0</v>
      </c>
      <c r="AK497" s="425">
        <f>SUMIFS(Покупка!AJ$15:AJ$30,Покупка!$A$15:$A$30,$A497,Покупка!$M$15:$M$30,$B497)</f>
        <v>0</v>
      </c>
      <c r="AL497" s="425">
        <f>SUMIFS(Покупка!AK$15:AK$30,Покупка!$A$15:$A$30,$A497,Покупка!$M$15:$M$30,$B497)</f>
        <v>0</v>
      </c>
      <c r="AM497" s="425">
        <f>SUMIFS(Покупка!AL$15:AL$30,Покупка!$A$15:$A$30,$A497,Покупка!$M$15:$M$30,$B497)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SUMIFS(Покупка!O$15:O$30,Покупка!$A$15:$A$30,$A498,Покупка!$M$15:$M$30,$B498)</f>
        <v>0</v>
      </c>
      <c r="P498" s="425">
        <f>SUMIFS(Покупка!P$15:P$30,Покупка!$A$15:$A$30,$A498,Покупка!$M$15:$M$30,$B498)</f>
        <v>0</v>
      </c>
      <c r="Q498" s="425">
        <f>SUMIFS(Покупка!Q$15:Q$30,Покупка!$A$15:$A$30,$A498,Покупка!$M$15:$M$30,$B498)</f>
        <v>0</v>
      </c>
      <c r="R498" s="413">
        <f t="shared" si="90"/>
        <v>0</v>
      </c>
      <c r="S498" s="425">
        <f>SUMIFS(Покупка!R$15:R$30,Покупка!$A$15:$A$30,$A498,Покупка!$M$15:$M$30,$B498)</f>
        <v>0</v>
      </c>
      <c r="T498" s="425">
        <f>SUMIFS(Покупка!S$15:S$30,Покупка!$A$15:$A$30,$A498,Покупка!$M$15:$M$30,$B498)</f>
        <v>0</v>
      </c>
      <c r="U498" s="425">
        <f>SUMIFS(Покупка!T$15:T$30,Покупка!$A$15:$A$30,$A498,Покупка!$M$15:$M$30,$B498)</f>
        <v>0</v>
      </c>
      <c r="V498" s="425">
        <f>SUMIFS(Покупка!U$15:U$30,Покупка!$A$15:$A$30,$A498,Покупка!$M$15:$M$30,$B498)</f>
        <v>0</v>
      </c>
      <c r="W498" s="425">
        <f>SUMIFS(Покупка!V$15:V$30,Покупка!$A$15:$A$30,$A498,Покупка!$M$15:$M$30,$B498)</f>
        <v>0</v>
      </c>
      <c r="X498" s="425">
        <f>SUMIFS(Покупка!W$15:W$30,Покупка!$A$15:$A$30,$A498,Покупка!$M$15:$M$30,$B498)</f>
        <v>0</v>
      </c>
      <c r="Y498" s="425">
        <f>SUMIFS(Покупка!X$15:X$30,Покупка!$A$15:$A$30,$A498,Покупка!$M$15:$M$30,$B498)</f>
        <v>0</v>
      </c>
      <c r="Z498" s="425">
        <f>SUMIFS(Покупка!Y$15:Y$30,Покупка!$A$15:$A$30,$A498,Покупка!$M$15:$M$30,$B498)</f>
        <v>0</v>
      </c>
      <c r="AA498" s="425">
        <f>SUMIFS(Покупка!Z$15:Z$30,Покупка!$A$15:$A$30,$A498,Покупка!$M$15:$M$30,$B498)</f>
        <v>0</v>
      </c>
      <c r="AB498" s="425">
        <f>SUMIFS(Покупка!AA$15:AA$30,Покупка!$A$15:$A$30,$A498,Покупка!$M$15:$M$30,$B498)</f>
        <v>0</v>
      </c>
      <c r="AC498" s="425">
        <f>SUMIFS(Покупка!AB$15:AB$30,Покупка!$A$15:$A$30,$A498,Покупка!$M$15:$M$30,$B498)</f>
        <v>0</v>
      </c>
      <c r="AD498" s="425">
        <f>SUMIFS(Покупка!AC$15:AC$30,Покупка!$A$15:$A$30,$A498,Покупка!$M$15:$M$30,$B498)</f>
        <v>0</v>
      </c>
      <c r="AE498" s="425">
        <f>SUMIFS(Покупка!AD$15:AD$30,Покупка!$A$15:$A$30,$A498,Покупка!$M$15:$M$30,$B498)</f>
        <v>0</v>
      </c>
      <c r="AF498" s="425">
        <f>SUMIFS(Покупка!AE$15:AE$30,Покупка!$A$15:$A$30,$A498,Покупка!$M$15:$M$30,$B498)</f>
        <v>0</v>
      </c>
      <c r="AG498" s="425">
        <f>SUMIFS(Покупка!AF$15:AF$30,Покупка!$A$15:$A$30,$A498,Покупка!$M$15:$M$30,$B498)</f>
        <v>0</v>
      </c>
      <c r="AH498" s="425">
        <f>SUMIFS(Покупка!AG$15:AG$30,Покупка!$A$15:$A$30,$A498,Покупка!$M$15:$M$30,$B498)</f>
        <v>0</v>
      </c>
      <c r="AI498" s="425">
        <f>SUMIFS(Покупка!AH$15:AH$30,Покупка!$A$15:$A$30,$A498,Покупка!$M$15:$M$30,$B498)</f>
        <v>0</v>
      </c>
      <c r="AJ498" s="425">
        <f>SUMIFS(Покупка!AI$15:AI$30,Покупка!$A$15:$A$30,$A498,Покупка!$M$15:$M$30,$B498)</f>
        <v>0</v>
      </c>
      <c r="AK498" s="425">
        <f>SUMIFS(Покупка!AJ$15:AJ$30,Покупка!$A$15:$A$30,$A498,Покупка!$M$15:$M$30,$B498)</f>
        <v>0</v>
      </c>
      <c r="AL498" s="425">
        <f>SUMIFS(Покупка!AK$15:AK$30,Покупка!$A$15:$A$30,$A498,Покупка!$M$15:$M$30,$B498)</f>
        <v>0</v>
      </c>
      <c r="AM498" s="425">
        <f>SUMIFS(Покупка!AL$15:AL$30,Покупка!$A$15:$A$30,$A498,Покупка!$M$15:$M$30,$B498)</f>
        <v>0</v>
      </c>
      <c r="AN498" s="413">
        <f t="shared" si="89"/>
        <v>0</v>
      </c>
      <c r="AO498" s="413">
        <f t="shared" si="94"/>
        <v>0</v>
      </c>
      <c r="AP498" s="413">
        <f t="shared" si="95"/>
        <v>0</v>
      </c>
      <c r="AQ498" s="413">
        <f t="shared" si="96"/>
        <v>0</v>
      </c>
      <c r="AR498" s="413">
        <f t="shared" si="97"/>
        <v>0</v>
      </c>
      <c r="AS498" s="413">
        <f t="shared" si="98"/>
        <v>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SUMIFS(Покупка!O$15:O$30,Покупка!$A$15:$A$30,$A499,Покупка!$M$15:$M$30,$B499)</f>
        <v>0</v>
      </c>
      <c r="P499" s="425">
        <f>SUMIFS(Покупка!P$15:P$30,Покупка!$A$15:$A$30,$A499,Покупка!$M$15:$M$30,$B499)</f>
        <v>0</v>
      </c>
      <c r="Q499" s="425">
        <f>SUMIFS(Покупка!Q$15:Q$30,Покупка!$A$15:$A$30,$A499,Покупка!$M$15:$M$30,$B499)</f>
        <v>0</v>
      </c>
      <c r="R499" s="413">
        <f t="shared" si="90"/>
        <v>0</v>
      </c>
      <c r="S499" s="425">
        <f>SUMIFS(Покупка!R$15:R$30,Покупка!$A$15:$A$30,$A499,Покупка!$M$15:$M$30,$B499)</f>
        <v>0</v>
      </c>
      <c r="T499" s="425">
        <f>SUMIFS(Покупка!S$15:S$30,Покупка!$A$15:$A$30,$A499,Покупка!$M$15:$M$30,$B499)</f>
        <v>0</v>
      </c>
      <c r="U499" s="425">
        <f>SUMIFS(Покупка!T$15:T$30,Покупка!$A$15:$A$30,$A499,Покупка!$M$15:$M$30,$B499)</f>
        <v>0</v>
      </c>
      <c r="V499" s="425">
        <f>SUMIFS(Покупка!U$15:U$30,Покупка!$A$15:$A$30,$A499,Покупка!$M$15:$M$30,$B499)</f>
        <v>0</v>
      </c>
      <c r="W499" s="425">
        <f>SUMIFS(Покупка!V$15:V$30,Покупка!$A$15:$A$30,$A499,Покупка!$M$15:$M$30,$B499)</f>
        <v>0</v>
      </c>
      <c r="X499" s="425">
        <f>SUMIFS(Покупка!W$15:W$30,Покупка!$A$15:$A$30,$A499,Покупка!$M$15:$M$30,$B499)</f>
        <v>0</v>
      </c>
      <c r="Y499" s="425">
        <f>SUMIFS(Покупка!X$15:X$30,Покупка!$A$15:$A$30,$A499,Покупка!$M$15:$M$30,$B499)</f>
        <v>0</v>
      </c>
      <c r="Z499" s="425">
        <f>SUMIFS(Покупка!Y$15:Y$30,Покупка!$A$15:$A$30,$A499,Покупка!$M$15:$M$30,$B499)</f>
        <v>0</v>
      </c>
      <c r="AA499" s="425">
        <f>SUMIFS(Покупка!Z$15:Z$30,Покупка!$A$15:$A$30,$A499,Покупка!$M$15:$M$30,$B499)</f>
        <v>0</v>
      </c>
      <c r="AB499" s="425">
        <f>SUMIFS(Покупка!AA$15:AA$30,Покупка!$A$15:$A$30,$A499,Покупка!$M$15:$M$30,$B499)</f>
        <v>0</v>
      </c>
      <c r="AC499" s="425">
        <f>SUMIFS(Покупка!AB$15:AB$30,Покупка!$A$15:$A$30,$A499,Покупка!$M$15:$M$30,$B499)</f>
        <v>0</v>
      </c>
      <c r="AD499" s="425">
        <f>SUMIFS(Покупка!AC$15:AC$30,Покупка!$A$15:$A$30,$A499,Покупка!$M$15:$M$30,$B499)</f>
        <v>0</v>
      </c>
      <c r="AE499" s="425">
        <f>SUMIFS(Покупка!AD$15:AD$30,Покупка!$A$15:$A$30,$A499,Покупка!$M$15:$M$30,$B499)</f>
        <v>0</v>
      </c>
      <c r="AF499" s="425">
        <f>SUMIFS(Покупка!AE$15:AE$30,Покупка!$A$15:$A$30,$A499,Покупка!$M$15:$M$30,$B499)</f>
        <v>0</v>
      </c>
      <c r="AG499" s="425">
        <f>SUMIFS(Покупка!AF$15:AF$30,Покупка!$A$15:$A$30,$A499,Покупка!$M$15:$M$30,$B499)</f>
        <v>0</v>
      </c>
      <c r="AH499" s="425">
        <f>SUMIFS(Покупка!AG$15:AG$30,Покупка!$A$15:$A$30,$A499,Покупка!$M$15:$M$30,$B499)</f>
        <v>0</v>
      </c>
      <c r="AI499" s="425">
        <f>SUMIFS(Покупка!AH$15:AH$30,Покупка!$A$15:$A$30,$A499,Покупка!$M$15:$M$30,$B499)</f>
        <v>0</v>
      </c>
      <c r="AJ499" s="425">
        <f>SUMIFS(Покупка!AI$15:AI$30,Покупка!$A$15:$A$30,$A499,Покупка!$M$15:$M$30,$B499)</f>
        <v>0</v>
      </c>
      <c r="AK499" s="425">
        <f>SUMIFS(Покупка!AJ$15:AJ$30,Покупка!$A$15:$A$30,$A499,Покупка!$M$15:$M$30,$B499)</f>
        <v>0</v>
      </c>
      <c r="AL499" s="425">
        <f>SUMIFS(Покупка!AK$15:AK$30,Покупка!$A$15:$A$30,$A499,Покупка!$M$15:$M$30,$B499)</f>
        <v>0</v>
      </c>
      <c r="AM499" s="425">
        <f>SUMIFS(Покупка!AL$15:AL$30,Покупка!$A$15:$A$30,$A499,Покупка!$M$15:$M$30,$B499)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5"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SUMIFS(Покупка!O$15:O$30,Покупка!$A$15:$A$30,$A502,Покупка!$M$15:$M$30,$B502)</f>
        <v>0</v>
      </c>
      <c r="P502" s="425">
        <f>SUMIFS(Покупка!P$15:P$30,Покупка!$A$15:$A$30,$A502,Покупка!$M$15:$M$30,$B502)</f>
        <v>0</v>
      </c>
      <c r="Q502" s="425">
        <f>SUMIFS(Покупка!Q$15:Q$30,Покупка!$A$15:$A$30,$A502,Покупка!$M$15:$M$30,$B502)</f>
        <v>0</v>
      </c>
      <c r="R502" s="413">
        <f t="shared" si="90"/>
        <v>0</v>
      </c>
      <c r="S502" s="425">
        <f>SUMIFS(Покупка!R$15:R$30,Покупка!$A$15:$A$30,$A502,Покупка!$M$15:$M$30,$B502)</f>
        <v>0</v>
      </c>
      <c r="T502" s="425">
        <f>SUMIFS(Покупка!S$15:S$30,Покупка!$A$15:$A$30,$A502,Покупка!$M$15:$M$30,$B502)</f>
        <v>0</v>
      </c>
      <c r="U502" s="425">
        <f>SUMIFS(Покупка!T$15:T$30,Покупка!$A$15:$A$30,$A502,Покупка!$M$15:$M$30,$B502)</f>
        <v>0</v>
      </c>
      <c r="V502" s="425">
        <f>SUMIFS(Покупка!U$15:U$30,Покупка!$A$15:$A$30,$A502,Покупка!$M$15:$M$30,$B502)</f>
        <v>0</v>
      </c>
      <c r="W502" s="425">
        <f>SUMIFS(Покупка!V$15:V$30,Покупка!$A$15:$A$30,$A502,Покупка!$M$15:$M$30,$B502)</f>
        <v>0</v>
      </c>
      <c r="X502" s="425">
        <f>SUMIFS(Покупка!W$15:W$30,Покупка!$A$15:$A$30,$A502,Покупка!$M$15:$M$30,$B502)</f>
        <v>0</v>
      </c>
      <c r="Y502" s="425">
        <f>SUMIFS(Покупка!X$15:X$30,Покупка!$A$15:$A$30,$A502,Покупка!$M$15:$M$30,$B502)</f>
        <v>0</v>
      </c>
      <c r="Z502" s="425">
        <f>SUMIFS(Покупка!Y$15:Y$30,Покупка!$A$15:$A$30,$A502,Покупка!$M$15:$M$30,$B502)</f>
        <v>0</v>
      </c>
      <c r="AA502" s="425">
        <f>SUMIFS(Покупка!Z$15:Z$30,Покупка!$A$15:$A$30,$A502,Покупка!$M$15:$M$30,$B502)</f>
        <v>0</v>
      </c>
      <c r="AB502" s="425">
        <f>SUMIFS(Покупка!AA$15:AA$30,Покупка!$A$15:$A$30,$A502,Покупка!$M$15:$M$30,$B502)</f>
        <v>0</v>
      </c>
      <c r="AC502" s="425">
        <f>SUMIFS(Покупка!AB$15:AB$30,Покупка!$A$15:$A$30,$A502,Покупка!$M$15:$M$30,$B502)</f>
        <v>0</v>
      </c>
      <c r="AD502" s="425">
        <f>SUMIFS(Покупка!AC$15:AC$30,Покупка!$A$15:$A$30,$A502,Покупка!$M$15:$M$30,$B502)</f>
        <v>0</v>
      </c>
      <c r="AE502" s="425">
        <f>SUMIFS(Покупка!AD$15:AD$30,Покупка!$A$15:$A$30,$A502,Покупка!$M$15:$M$30,$B502)</f>
        <v>0</v>
      </c>
      <c r="AF502" s="425">
        <f>SUMIFS(Покупка!AE$15:AE$30,Покупка!$A$15:$A$30,$A502,Покупка!$M$15:$M$30,$B502)</f>
        <v>0</v>
      </c>
      <c r="AG502" s="425">
        <f>SUMIFS(Покупка!AF$15:AF$30,Покупка!$A$15:$A$30,$A502,Покупка!$M$15:$M$30,$B502)</f>
        <v>0</v>
      </c>
      <c r="AH502" s="425">
        <f>SUMIFS(Покупка!AG$15:AG$30,Покупка!$A$15:$A$30,$A502,Покупка!$M$15:$M$30,$B502)</f>
        <v>0</v>
      </c>
      <c r="AI502" s="425">
        <f>SUMIFS(Покупка!AH$15:AH$30,Покупка!$A$15:$A$30,$A502,Покупка!$M$15:$M$30,$B502)</f>
        <v>0</v>
      </c>
      <c r="AJ502" s="425">
        <f>SUMIFS(Покупка!AI$15:AI$30,Покупка!$A$15:$A$30,$A502,Покупка!$M$15:$M$30,$B502)</f>
        <v>0</v>
      </c>
      <c r="AK502" s="425">
        <f>SUMIFS(Покупка!AJ$15:AJ$30,Покупка!$A$15:$A$30,$A502,Покупка!$M$15:$M$30,$B502)</f>
        <v>0</v>
      </c>
      <c r="AL502" s="425">
        <f>SUMIFS(Покупка!AK$15:AK$30,Покупка!$A$15:$A$30,$A502,Покупка!$M$15:$M$30,$B502)</f>
        <v>0</v>
      </c>
      <c r="AM502" s="425">
        <f>SUMIFS(Покупка!AL$15:AL$30,Покупка!$A$15:$A$30,$A502,Покупка!$M$15:$M$30,$B502)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SUMIFS(Покупка!O$15:O$30,Покупка!$A$15:$A$30,$A503,Покупка!$M$15:$M$30,$B503)</f>
        <v>0</v>
      </c>
      <c r="P503" s="425">
        <f>SUMIFS(Покупка!P$15:P$30,Покупка!$A$15:$A$30,$A503,Покупка!$M$15:$M$30,$B503)</f>
        <v>0</v>
      </c>
      <c r="Q503" s="425">
        <f>SUMIFS(Покупка!Q$15:Q$30,Покупка!$A$15:$A$30,$A503,Покупка!$M$15:$M$30,$B503)</f>
        <v>0</v>
      </c>
      <c r="R503" s="413">
        <f t="shared" si="90"/>
        <v>0</v>
      </c>
      <c r="S503" s="425">
        <f>SUMIFS(Покупка!R$15:R$30,Покупка!$A$15:$A$30,$A503,Покупка!$M$15:$M$30,$B503)</f>
        <v>0</v>
      </c>
      <c r="T503" s="425">
        <f>SUMIFS(Покупка!S$15:S$30,Покупка!$A$15:$A$30,$A503,Покупка!$M$15:$M$30,$B503)</f>
        <v>0</v>
      </c>
      <c r="U503" s="425">
        <f>SUMIFS(Покупка!T$15:T$30,Покупка!$A$15:$A$30,$A503,Покупка!$M$15:$M$30,$B503)</f>
        <v>0</v>
      </c>
      <c r="V503" s="425">
        <f>SUMIFS(Покупка!U$15:U$30,Покупка!$A$15:$A$30,$A503,Покупка!$M$15:$M$30,$B503)</f>
        <v>0</v>
      </c>
      <c r="W503" s="425">
        <f>SUMIFS(Покупка!V$15:V$30,Покупка!$A$15:$A$30,$A503,Покупка!$M$15:$M$30,$B503)</f>
        <v>0</v>
      </c>
      <c r="X503" s="425">
        <f>SUMIFS(Покупка!W$15:W$30,Покупка!$A$15:$A$30,$A503,Покупка!$M$15:$M$30,$B503)</f>
        <v>0</v>
      </c>
      <c r="Y503" s="425">
        <f>SUMIFS(Покупка!X$15:X$30,Покупка!$A$15:$A$30,$A503,Покупка!$M$15:$M$30,$B503)</f>
        <v>0</v>
      </c>
      <c r="Z503" s="425">
        <f>SUMIFS(Покупка!Y$15:Y$30,Покупка!$A$15:$A$30,$A503,Покупка!$M$15:$M$30,$B503)</f>
        <v>0</v>
      </c>
      <c r="AA503" s="425">
        <f>SUMIFS(Покупка!Z$15:Z$30,Покупка!$A$15:$A$30,$A503,Покупка!$M$15:$M$30,$B503)</f>
        <v>0</v>
      </c>
      <c r="AB503" s="425">
        <f>SUMIFS(Покупка!AA$15:AA$30,Покупка!$A$15:$A$30,$A503,Покупка!$M$15:$M$30,$B503)</f>
        <v>0</v>
      </c>
      <c r="AC503" s="425">
        <f>SUMIFS(Покупка!AB$15:AB$30,Покупка!$A$15:$A$30,$A503,Покупка!$M$15:$M$30,$B503)</f>
        <v>0</v>
      </c>
      <c r="AD503" s="425">
        <f>SUMIFS(Покупка!AC$15:AC$30,Покупка!$A$15:$A$30,$A503,Покупка!$M$15:$M$30,$B503)</f>
        <v>0</v>
      </c>
      <c r="AE503" s="425">
        <f>SUMIFS(Покупка!AD$15:AD$30,Покупка!$A$15:$A$30,$A503,Покупка!$M$15:$M$30,$B503)</f>
        <v>0</v>
      </c>
      <c r="AF503" s="425">
        <f>SUMIFS(Покупка!AE$15:AE$30,Покупка!$A$15:$A$30,$A503,Покупка!$M$15:$M$30,$B503)</f>
        <v>0</v>
      </c>
      <c r="AG503" s="425">
        <f>SUMIFS(Покупка!AF$15:AF$30,Покупка!$A$15:$A$30,$A503,Покупка!$M$15:$M$30,$B503)</f>
        <v>0</v>
      </c>
      <c r="AH503" s="425">
        <f>SUMIFS(Покупка!AG$15:AG$30,Покупка!$A$15:$A$30,$A503,Покупка!$M$15:$M$30,$B503)</f>
        <v>0</v>
      </c>
      <c r="AI503" s="425">
        <f>SUMIFS(Покупка!AH$15:AH$30,Покупка!$A$15:$A$30,$A503,Покупка!$M$15:$M$30,$B503)</f>
        <v>0</v>
      </c>
      <c r="AJ503" s="425">
        <f>SUMIFS(Покупка!AI$15:AI$30,Покупка!$A$15:$A$30,$A503,Покупка!$M$15:$M$30,$B503)</f>
        <v>0</v>
      </c>
      <c r="AK503" s="425">
        <f>SUMIFS(Покупка!AJ$15:AJ$30,Покупка!$A$15:$A$30,$A503,Покупка!$M$15:$M$30,$B503)</f>
        <v>0</v>
      </c>
      <c r="AL503" s="425">
        <f>SUMIFS(Покупка!AK$15:AK$30,Покупка!$A$15:$A$30,$A503,Покупка!$M$15:$M$30,$B503)</f>
        <v>0</v>
      </c>
      <c r="AM503" s="425">
        <f>SUMIFS(Покупка!AL$15:AL$30,Покупка!$A$15:$A$30,$A503,Покупка!$M$15:$M$30,$B503)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1313</v>
      </c>
      <c r="L504" s="409" t="s">
        <v>1407</v>
      </c>
      <c r="M504" s="417" t="s">
        <v>1408</v>
      </c>
      <c r="N504" s="411" t="s">
        <v>369</v>
      </c>
      <c r="O504" s="425">
        <f>SUMIFS(Покупка!O$15:O$30,Покупка!$A$15:$A$30,$A504,Покупка!$M$15:$M$30,$B504)</f>
        <v>0</v>
      </c>
      <c r="P504" s="425">
        <f>SUMIFS(Покупка!P$15:P$30,Покупка!$A$15:$A$30,$A504,Покупка!$M$15:$M$30,$B504)</f>
        <v>0</v>
      </c>
      <c r="Q504" s="425">
        <f>SUMIFS(Покупка!Q$15:Q$30,Покупка!$A$15:$A$30,$A504,Покупка!$M$15:$M$30,$B504)</f>
        <v>0</v>
      </c>
      <c r="R504" s="413">
        <f>Q504-P504</f>
        <v>0</v>
      </c>
      <c r="S504" s="425">
        <f>SUMIFS(Покупка!R$15:R$30,Покупка!$A$15:$A$30,$A504,Покупка!$M$15:$M$30,$B504)</f>
        <v>0</v>
      </c>
      <c r="T504" s="425">
        <f>SUMIFS(Покупка!S$15:S$30,Покупка!$A$15:$A$30,$A504,Покупка!$M$15:$M$30,$B504)</f>
        <v>0</v>
      </c>
      <c r="U504" s="425">
        <f>SUMIFS(Покупка!T$15:T$30,Покупка!$A$15:$A$30,$A504,Покупка!$M$15:$M$30,$B504)</f>
        <v>0</v>
      </c>
      <c r="V504" s="425">
        <f>SUMIFS(Покупка!U$15:U$30,Покупка!$A$15:$A$30,$A504,Покупка!$M$15:$M$30,$B504)</f>
        <v>0</v>
      </c>
      <c r="W504" s="425">
        <f>SUMIFS(Покупка!V$15:V$30,Покупка!$A$15:$A$30,$A504,Покупка!$M$15:$M$30,$B504)</f>
        <v>0</v>
      </c>
      <c r="X504" s="425">
        <f>SUMIFS(Покупка!W$15:W$30,Покупка!$A$15:$A$30,$A504,Покупка!$M$15:$M$30,$B504)</f>
        <v>0</v>
      </c>
      <c r="Y504" s="425">
        <f>SUMIFS(Покупка!X$15:X$30,Покупка!$A$15:$A$30,$A504,Покупка!$M$15:$M$30,$B504)</f>
        <v>0</v>
      </c>
      <c r="Z504" s="425">
        <f>SUMIFS(Покупка!Y$15:Y$30,Покупка!$A$15:$A$30,$A504,Покупка!$M$15:$M$30,$B504)</f>
        <v>0</v>
      </c>
      <c r="AA504" s="425">
        <f>SUMIFS(Покупка!Z$15:Z$30,Покупка!$A$15:$A$30,$A504,Покупка!$M$15:$M$30,$B504)</f>
        <v>0</v>
      </c>
      <c r="AB504" s="425">
        <f>SUMIFS(Покупка!AA$15:AA$30,Покупка!$A$15:$A$30,$A504,Покупка!$M$15:$M$30,$B504)</f>
        <v>0</v>
      </c>
      <c r="AC504" s="425">
        <f>SUMIFS(Покупка!AB$15:AB$30,Покупка!$A$15:$A$30,$A504,Покупка!$M$15:$M$30,$B504)</f>
        <v>0</v>
      </c>
      <c r="AD504" s="425">
        <f>SUMIFS(Покупка!AC$15:AC$30,Покупка!$A$15:$A$30,$A504,Покупка!$M$15:$M$30,$B504)</f>
        <v>0</v>
      </c>
      <c r="AE504" s="425">
        <f>SUMIFS(Покупка!AD$15:AD$30,Покупка!$A$15:$A$30,$A504,Покупка!$M$15:$M$30,$B504)</f>
        <v>0</v>
      </c>
      <c r="AF504" s="425">
        <f>SUMIFS(Покупка!AE$15:AE$30,Покупка!$A$15:$A$30,$A504,Покупка!$M$15:$M$30,$B504)</f>
        <v>0</v>
      </c>
      <c r="AG504" s="425">
        <f>SUMIFS(Покупка!AF$15:AF$30,Покупка!$A$15:$A$30,$A504,Покупка!$M$15:$M$30,$B504)</f>
        <v>0</v>
      </c>
      <c r="AH504" s="425">
        <f>SUMIFS(Покупка!AG$15:AG$30,Покупка!$A$15:$A$30,$A504,Покупка!$M$15:$M$30,$B504)</f>
        <v>0</v>
      </c>
      <c r="AI504" s="425">
        <f>SUMIFS(Покупка!AH$15:AH$30,Покупка!$A$15:$A$30,$A504,Покупка!$M$15:$M$30,$B504)</f>
        <v>0</v>
      </c>
      <c r="AJ504" s="425">
        <f>SUMIFS(Покупка!AI$15:AI$30,Покупка!$A$15:$A$30,$A504,Покупка!$M$15:$M$30,$B504)</f>
        <v>0</v>
      </c>
      <c r="AK504" s="425">
        <f>SUMIFS(Покупка!AJ$15:AJ$30,Покупка!$A$15:$A$30,$A504,Покупка!$M$15:$M$30,$B504)</f>
        <v>0</v>
      </c>
      <c r="AL504" s="425">
        <f>SUMIFS(Покупка!AK$15:AK$30,Покупка!$A$15:$A$30,$A504,Покупка!$M$15:$M$30,$B504)</f>
        <v>0</v>
      </c>
      <c r="AM504" s="425">
        <f>SUMIFS(Покупка!AL$15:AL$30,Покупка!$A$15:$A$30,$A504,Покупка!$M$15:$M$30,$B504)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SUMIFS(Реагенты!O$15:O$19,Реагенты!$A$15:$A$19,$A505,Реагенты!$M$15:$M$19,"Всего по тарифу")</f>
        <v>0</v>
      </c>
      <c r="P505" s="425">
        <f>SUMIFS(Реагенты!P$15:P$19,Реагенты!$A$15:$A$19,$A505,Реагенты!$M$15:$M$19,"Всего по тарифу")</f>
        <v>0</v>
      </c>
      <c r="Q505" s="425">
        <f>SUMIFS(Реагенты!Q$15:Q$19,Реагенты!$A$15:$A$19,$A505,Реагенты!$M$15:$M$19,"Всего по тарифу")</f>
        <v>0</v>
      </c>
      <c r="R505" s="413">
        <f>Q505-P505</f>
        <v>0</v>
      </c>
      <c r="S505" s="425">
        <f>SUMIFS(Реагенты!R$15:R$19,Реагенты!$A$15:$A$19,$A505,Реагенты!$M$15:$M$19,"Всего по тарифу")</f>
        <v>0</v>
      </c>
      <c r="T505" s="425">
        <f>SUMIFS(Реагенты!S$15:S$19,Реагенты!$A$15:$A$19,$A505,Реагенты!$M$15:$M$19,"Всего по тарифу")</f>
        <v>0</v>
      </c>
      <c r="U505" s="425">
        <f>SUMIFS(Реагенты!T$15:T$19,Реагенты!$A$15:$A$19,$A505,Реагенты!$M$15:$M$19,"Всего по тарифу")</f>
        <v>0</v>
      </c>
      <c r="V505" s="425">
        <f>SUMIFS(Реагенты!U$15:U$19,Реагенты!$A$15:$A$19,$A505,Реагенты!$M$15:$M$19,"Всего по тарифу")</f>
        <v>0</v>
      </c>
      <c r="W505" s="425">
        <f>SUMIFS(Реагенты!V$15:V$19,Реагенты!$A$15:$A$19,$A505,Реагенты!$M$15:$M$19,"Всего по тарифу")</f>
        <v>0</v>
      </c>
      <c r="X505" s="425">
        <f>SUMIFS(Реагенты!W$15:W$19,Реагенты!$A$15:$A$19,$A505,Реагенты!$M$15:$M$19,"Всего по тарифу")</f>
        <v>0</v>
      </c>
      <c r="Y505" s="425">
        <f>SUMIFS(Реагенты!X$15:X$19,Реагенты!$A$15:$A$19,$A505,Реагенты!$M$15:$M$19,"Всего по тарифу")</f>
        <v>0</v>
      </c>
      <c r="Z505" s="425">
        <f>SUMIFS(Реагенты!Y$15:Y$19,Реагенты!$A$15:$A$19,$A505,Реагенты!$M$15:$M$19,"Всего по тарифу")</f>
        <v>0</v>
      </c>
      <c r="AA505" s="425">
        <f>SUMIFS(Реагенты!Z$15:Z$19,Реагенты!$A$15:$A$19,$A505,Реагенты!$M$15:$M$19,"Всего по тарифу")</f>
        <v>0</v>
      </c>
      <c r="AB505" s="425">
        <f>SUMIFS(Реагенты!AA$15:AA$19,Реагенты!$A$15:$A$19,$A505,Реагенты!$M$15:$M$19,"Всего по тарифу")</f>
        <v>0</v>
      </c>
      <c r="AC505" s="425">
        <f>SUMIFS(Реагенты!AB$15:AB$19,Реагенты!$A$15:$A$19,$A505,Реагенты!$M$15:$M$19,"Всего по тарифу")</f>
        <v>0</v>
      </c>
      <c r="AD505" s="425">
        <f>SUMIFS(Реагенты!AC$15:AC$19,Реагенты!$A$15:$A$19,$A505,Реагенты!$M$15:$M$19,"Всего по тарифу")</f>
        <v>0</v>
      </c>
      <c r="AE505" s="425">
        <f>SUMIFS(Реагенты!AD$15:AD$19,Реагенты!$A$15:$A$19,$A505,Реагенты!$M$15:$M$19,"Всего по тарифу")</f>
        <v>0</v>
      </c>
      <c r="AF505" s="425">
        <f>SUMIFS(Реагенты!AE$15:AE$19,Реагенты!$A$15:$A$19,$A505,Реагенты!$M$15:$M$19,"Всего по тарифу")</f>
        <v>0</v>
      </c>
      <c r="AG505" s="425">
        <f>SUMIFS(Реагенты!AF$15:AF$19,Реагенты!$A$15:$A$19,$A505,Реагенты!$M$15:$M$19,"Всего по тарифу")</f>
        <v>0</v>
      </c>
      <c r="AH505" s="425">
        <f>SUMIFS(Реагенты!AG$15:AG$19,Реагенты!$A$15:$A$19,$A505,Реагенты!$M$15:$M$19,"Всего по тарифу")</f>
        <v>0</v>
      </c>
      <c r="AI505" s="425">
        <f>SUMIFS(Реагенты!AH$15:AH$19,Реагенты!$A$15:$A$19,$A505,Реагенты!$M$15:$M$19,"Всего по тарифу")</f>
        <v>0</v>
      </c>
      <c r="AJ505" s="425">
        <f>SUMIFS(Реагенты!AI$15:AI$19,Реагенты!$A$15:$A$19,$A505,Реагенты!$M$15:$M$19,"Всего по тарифу")</f>
        <v>0</v>
      </c>
      <c r="AK505" s="425">
        <f>SUMIFS(Реагенты!AJ$15:AJ$19,Реагенты!$A$15:$A$19,$A505,Реагенты!$M$15:$M$19,"Всего по тарифу")</f>
        <v>0</v>
      </c>
      <c r="AL505" s="425">
        <f>SUMIFS(Реагенты!AK$15:AK$19,Реагенты!$A$15:$A$19,$A505,Реагенты!$M$15:$M$19,"Всего по тарифу")</f>
        <v>0</v>
      </c>
      <c r="AM505" s="425">
        <f>SUMIFS(Реагенты!AL$15:AL$19,Реагенты!$A$15:$A$19,$A505,Реагенты!$M$15:$M$19,"Всего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0</v>
      </c>
      <c r="P506" s="407">
        <f t="shared" ref="P506:AM506" si="104">SUM(P507:P515)</f>
        <v>0</v>
      </c>
      <c r="Q506" s="407">
        <f t="shared" si="104"/>
        <v>0</v>
      </c>
      <c r="R506" s="407">
        <f t="shared" ref="R506:R559" si="105">Q506-P506</f>
        <v>0</v>
      </c>
      <c r="S506" s="407">
        <f t="shared" si="104"/>
        <v>0</v>
      </c>
      <c r="T506" s="408">
        <f t="shared" si="104"/>
        <v>55.22</v>
      </c>
      <c r="U506" s="407">
        <f t="shared" si="104"/>
        <v>0</v>
      </c>
      <c r="V506" s="407">
        <f t="shared" si="104"/>
        <v>0</v>
      </c>
      <c r="W506" s="407">
        <f t="shared" si="104"/>
        <v>0</v>
      </c>
      <c r="X506" s="407">
        <f t="shared" si="104"/>
        <v>0</v>
      </c>
      <c r="Y506" s="407">
        <f t="shared" si="104"/>
        <v>0</v>
      </c>
      <c r="Z506" s="407">
        <f t="shared" si="104"/>
        <v>0</v>
      </c>
      <c r="AA506" s="407">
        <f t="shared" si="104"/>
        <v>0</v>
      </c>
      <c r="AB506" s="407">
        <f t="shared" si="104"/>
        <v>0</v>
      </c>
      <c r="AC506" s="407">
        <f t="shared" si="104"/>
        <v>0</v>
      </c>
      <c r="AD506" s="408">
        <f t="shared" si="104"/>
        <v>3.68</v>
      </c>
      <c r="AE506" s="407">
        <f t="shared" si="104"/>
        <v>0</v>
      </c>
      <c r="AF506" s="407">
        <f t="shared" si="104"/>
        <v>0</v>
      </c>
      <c r="AG506" s="407">
        <f t="shared" si="104"/>
        <v>0</v>
      </c>
      <c r="AH506" s="407">
        <f t="shared" si="104"/>
        <v>0</v>
      </c>
      <c r="AI506" s="407">
        <f t="shared" si="104"/>
        <v>0</v>
      </c>
      <c r="AJ506" s="407">
        <f t="shared" si="104"/>
        <v>0</v>
      </c>
      <c r="AK506" s="407">
        <f t="shared" si="104"/>
        <v>0</v>
      </c>
      <c r="AL506" s="407">
        <f t="shared" si="104"/>
        <v>0</v>
      </c>
      <c r="AM506" s="407">
        <f t="shared" si="104"/>
        <v>0</v>
      </c>
      <c r="AN506" s="407">
        <f t="shared" si="89"/>
        <v>0</v>
      </c>
      <c r="AO506" s="407">
        <f t="shared" si="94"/>
        <v>-100</v>
      </c>
      <c r="AP506" s="407">
        <f t="shared" si="95"/>
        <v>0</v>
      </c>
      <c r="AQ506" s="407">
        <f t="shared" si="96"/>
        <v>0</v>
      </c>
      <c r="AR506" s="407">
        <f t="shared" si="97"/>
        <v>0</v>
      </c>
      <c r="AS506" s="407">
        <f t="shared" si="98"/>
        <v>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SUMIFS(Налоги!O$15:O$28,Налоги!$A$15:$A$28,$A507,Налоги!$M$15:$M$28,$B507)</f>
        <v>0</v>
      </c>
      <c r="P507" s="425">
        <f>SUMIFS(Налоги!P$15:P$28,Налоги!$A$15:$A$28,$A507,Налоги!$M$15:$M$28,$B507)</f>
        <v>0</v>
      </c>
      <c r="Q507" s="425">
        <f>SUMIFS(Налоги!Q$15:Q$28,Налоги!$A$15:$A$28,$A507,Налоги!$M$15:$M$28,$B507)</f>
        <v>0</v>
      </c>
      <c r="R507" s="413">
        <f t="shared" si="105"/>
        <v>0</v>
      </c>
      <c r="S507" s="425">
        <f>SUMIFS(Налоги!R$15:R$28,Налоги!$A$15:$A$28,$A507,Налоги!$M$15:$M$28,$B507)</f>
        <v>0</v>
      </c>
      <c r="T507" s="425">
        <f>SUMIFS(Налоги!S$15:S$28,Налоги!$A$15:$A$28,$A507,Налоги!$M$15:$M$28,$B507)</f>
        <v>0</v>
      </c>
      <c r="U507" s="425">
        <f>SUMIFS(Налоги!T$15:T$28,Налоги!$A$15:$A$28,$A507,Налоги!$M$15:$M$28,$B507)</f>
        <v>0</v>
      </c>
      <c r="V507" s="425">
        <f>SUMIFS(Налоги!U$15:U$28,Налоги!$A$15:$A$28,$A507,Налоги!$M$15:$M$28,$B507)</f>
        <v>0</v>
      </c>
      <c r="W507" s="425">
        <f>SUMIFS(Налоги!V$15:V$28,Налоги!$A$15:$A$28,$A507,Налоги!$M$15:$M$28,$B507)</f>
        <v>0</v>
      </c>
      <c r="X507" s="425">
        <f>SUMIFS(Налоги!W$15:W$28,Налоги!$A$15:$A$28,$A507,Налоги!$M$15:$M$28,$B507)</f>
        <v>0</v>
      </c>
      <c r="Y507" s="425">
        <f>SUMIFS(Налоги!X$15:X$28,Налоги!$A$15:$A$28,$A507,Налоги!$M$15:$M$28,$B507)</f>
        <v>0</v>
      </c>
      <c r="Z507" s="425">
        <f>SUMIFS(Налоги!Y$15:Y$28,Налоги!$A$15:$A$28,$A507,Налоги!$M$15:$M$28,$B507)</f>
        <v>0</v>
      </c>
      <c r="AA507" s="425">
        <f>SUMIFS(Налоги!Z$15:Z$28,Налоги!$A$15:$A$28,$A507,Налоги!$M$15:$M$28,$B507)</f>
        <v>0</v>
      </c>
      <c r="AB507" s="425">
        <f>SUMIFS(Налоги!AA$15:AA$28,Налоги!$A$15:$A$28,$A507,Налоги!$M$15:$M$28,$B507)</f>
        <v>0</v>
      </c>
      <c r="AC507" s="425">
        <f>SUMIFS(Налоги!AB$15:AB$28,Налоги!$A$15:$A$28,$A507,Налоги!$M$15:$M$28,$B507)</f>
        <v>0</v>
      </c>
      <c r="AD507" s="425">
        <f>SUMIFS(Налоги!AC$15:AC$28,Налоги!$A$15:$A$28,$A507,Налоги!$M$15:$M$28,$B507)</f>
        <v>0</v>
      </c>
      <c r="AE507" s="425">
        <f>SUMIFS(Налоги!AD$15:AD$28,Налоги!$A$15:$A$28,$A507,Налоги!$M$15:$M$28,$B507)</f>
        <v>0</v>
      </c>
      <c r="AF507" s="425">
        <f>SUMIFS(Налоги!AE$15:AE$28,Налоги!$A$15:$A$28,$A507,Налоги!$M$15:$M$28,$B507)</f>
        <v>0</v>
      </c>
      <c r="AG507" s="425">
        <f>SUMIFS(Налоги!AF$15:AF$28,Налоги!$A$15:$A$28,$A507,Налоги!$M$15:$M$28,$B507)</f>
        <v>0</v>
      </c>
      <c r="AH507" s="425">
        <f>SUMIFS(Налоги!AG$15:AG$28,Налоги!$A$15:$A$28,$A507,Налоги!$M$15:$M$28,$B507)</f>
        <v>0</v>
      </c>
      <c r="AI507" s="425">
        <f>SUMIFS(Налоги!AH$15:AH$28,Налоги!$A$15:$A$28,$A507,Налоги!$M$15:$M$28,$B507)</f>
        <v>0</v>
      </c>
      <c r="AJ507" s="425">
        <f>SUMIFS(Налоги!AI$15:AI$28,Налоги!$A$15:$A$28,$A507,Налоги!$M$15:$M$28,$B507)</f>
        <v>0</v>
      </c>
      <c r="AK507" s="425">
        <f>SUMIFS(Налоги!AJ$15:AJ$28,Налоги!$A$15:$A$28,$A507,Налоги!$M$15:$M$28,$B507)</f>
        <v>0</v>
      </c>
      <c r="AL507" s="425">
        <f>SUMIFS(Налоги!AK$15:AK$28,Налоги!$A$15:$A$28,$A507,Налоги!$M$15:$M$28,$B507)</f>
        <v>0</v>
      </c>
      <c r="AM507" s="425">
        <f>SUMIFS(Налоги!AL$15:AL$28,Налоги!$A$15:$A$28,$A507,Налоги!$M$15:$M$28,$B507)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SUMIFS(Налоги!O$15:O$28,Налоги!$A$15:$A$28,$A508,Налоги!$M$15:$M$28,$B508)</f>
        <v>0</v>
      </c>
      <c r="P508" s="425">
        <f>SUMIFS(Налоги!P$15:P$28,Налоги!$A$15:$A$28,$A508,Налоги!$M$15:$M$28,$B508)</f>
        <v>0</v>
      </c>
      <c r="Q508" s="425">
        <f>SUMIFS(Налоги!Q$15:Q$28,Налоги!$A$15:$A$28,$A508,Налоги!$M$15:$M$28,$B508)</f>
        <v>0</v>
      </c>
      <c r="R508" s="413">
        <f t="shared" si="105"/>
        <v>0</v>
      </c>
      <c r="S508" s="425">
        <f>SUMIFS(Налоги!R$15:R$28,Налоги!$A$15:$A$28,$A508,Налоги!$M$15:$M$28,$B508)</f>
        <v>0</v>
      </c>
      <c r="T508" s="425">
        <f>SUMIFS(Налоги!S$15:S$28,Налоги!$A$15:$A$28,$A508,Налоги!$M$15:$M$28,$B508)</f>
        <v>0</v>
      </c>
      <c r="U508" s="425">
        <f>SUMIFS(Налоги!T$15:T$28,Налоги!$A$15:$A$28,$A508,Налоги!$M$15:$M$28,$B508)</f>
        <v>0</v>
      </c>
      <c r="V508" s="425">
        <f>SUMIFS(Налоги!U$15:U$28,Налоги!$A$15:$A$28,$A508,Налоги!$M$15:$M$28,$B508)</f>
        <v>0</v>
      </c>
      <c r="W508" s="425">
        <f>SUMIFS(Налоги!V$15:V$28,Налоги!$A$15:$A$28,$A508,Налоги!$M$15:$M$28,$B508)</f>
        <v>0</v>
      </c>
      <c r="X508" s="425">
        <f>SUMIFS(Налоги!W$15:W$28,Налоги!$A$15:$A$28,$A508,Налоги!$M$15:$M$28,$B508)</f>
        <v>0</v>
      </c>
      <c r="Y508" s="425">
        <f>SUMIFS(Налоги!X$15:X$28,Налоги!$A$15:$A$28,$A508,Налоги!$M$15:$M$28,$B508)</f>
        <v>0</v>
      </c>
      <c r="Z508" s="425">
        <f>SUMIFS(Налоги!Y$15:Y$28,Налоги!$A$15:$A$28,$A508,Налоги!$M$15:$M$28,$B508)</f>
        <v>0</v>
      </c>
      <c r="AA508" s="425">
        <f>SUMIFS(Налоги!Z$15:Z$28,Налоги!$A$15:$A$28,$A508,Налоги!$M$15:$M$28,$B508)</f>
        <v>0</v>
      </c>
      <c r="AB508" s="425">
        <f>SUMIFS(Налоги!AA$15:AA$28,Налоги!$A$15:$A$28,$A508,Налоги!$M$15:$M$28,$B508)</f>
        <v>0</v>
      </c>
      <c r="AC508" s="425">
        <f>SUMIFS(Налоги!AB$15:AB$28,Налоги!$A$15:$A$28,$A508,Налоги!$M$15:$M$28,$B508)</f>
        <v>0</v>
      </c>
      <c r="AD508" s="425">
        <f>SUMIFS(Налоги!AC$15:AC$28,Налоги!$A$15:$A$28,$A508,Налоги!$M$15:$M$28,$B508)</f>
        <v>0</v>
      </c>
      <c r="AE508" s="425">
        <f>SUMIFS(Налоги!AD$15:AD$28,Налоги!$A$15:$A$28,$A508,Налоги!$M$15:$M$28,$B508)</f>
        <v>0</v>
      </c>
      <c r="AF508" s="425">
        <f>SUMIFS(Налоги!AE$15:AE$28,Налоги!$A$15:$A$28,$A508,Налоги!$M$15:$M$28,$B508)</f>
        <v>0</v>
      </c>
      <c r="AG508" s="425">
        <f>SUMIFS(Налоги!AF$15:AF$28,Налоги!$A$15:$A$28,$A508,Налоги!$M$15:$M$28,$B508)</f>
        <v>0</v>
      </c>
      <c r="AH508" s="425">
        <f>SUMIFS(Налоги!AG$15:AG$28,Налоги!$A$15:$A$28,$A508,Налоги!$M$15:$M$28,$B508)</f>
        <v>0</v>
      </c>
      <c r="AI508" s="425">
        <f>SUMIFS(Налоги!AH$15:AH$28,Налоги!$A$15:$A$28,$A508,Налоги!$M$15:$M$28,$B508)</f>
        <v>0</v>
      </c>
      <c r="AJ508" s="425">
        <f>SUMIFS(Налоги!AI$15:AI$28,Налоги!$A$15:$A$28,$A508,Налоги!$M$15:$M$28,$B508)</f>
        <v>0</v>
      </c>
      <c r="AK508" s="425">
        <f>SUMIFS(Налоги!AJ$15:AJ$28,Налоги!$A$15:$A$28,$A508,Налоги!$M$15:$M$28,$B508)</f>
        <v>0</v>
      </c>
      <c r="AL508" s="425">
        <f>SUMIFS(Налоги!AK$15:AK$28,Налоги!$A$15:$A$28,$A508,Налоги!$M$15:$M$28,$B508)</f>
        <v>0</v>
      </c>
      <c r="AM508" s="425">
        <f>SUMIFS(Налоги!AL$15:AL$28,Налоги!$A$15:$A$28,$A508,Налоги!$M$15:$M$28,$B508)</f>
        <v>0</v>
      </c>
      <c r="AN508" s="413">
        <f t="shared" si="89"/>
        <v>0</v>
      </c>
      <c r="AO508" s="413">
        <f t="shared" si="94"/>
        <v>0</v>
      </c>
      <c r="AP508" s="413">
        <f t="shared" si="95"/>
        <v>0</v>
      </c>
      <c r="AQ508" s="413">
        <f t="shared" si="96"/>
        <v>0</v>
      </c>
      <c r="AR508" s="413">
        <f t="shared" si="97"/>
        <v>0</v>
      </c>
      <c r="AS508" s="413">
        <f t="shared" si="98"/>
        <v>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SUMIFS(Налоги!O$15:O$28,Налоги!$A$15:$A$28,$A509,Налоги!$M$15:$M$28,$B509)</f>
        <v>0</v>
      </c>
      <c r="P509" s="425">
        <f>SUMIFS(Налоги!P$15:P$28,Налоги!$A$15:$A$28,$A509,Налоги!$M$15:$M$28,$B509)</f>
        <v>0</v>
      </c>
      <c r="Q509" s="425">
        <f>SUMIFS(Налоги!Q$15:Q$28,Налоги!$A$15:$A$28,$A509,Налоги!$M$15:$M$28,$B509)</f>
        <v>0</v>
      </c>
      <c r="R509" s="413">
        <f t="shared" si="105"/>
        <v>0</v>
      </c>
      <c r="S509" s="425">
        <f>SUMIFS(Налоги!R$15:R$28,Налоги!$A$15:$A$28,$A509,Налоги!$M$15:$M$28,$B509)</f>
        <v>0</v>
      </c>
      <c r="T509" s="425">
        <f>SUMIFS(Налоги!S$15:S$28,Налоги!$A$15:$A$28,$A509,Налоги!$M$15:$M$28,$B509)</f>
        <v>0</v>
      </c>
      <c r="U509" s="425">
        <f>SUMIFS(Налоги!T$15:T$28,Налоги!$A$15:$A$28,$A509,Налоги!$M$15:$M$28,$B509)</f>
        <v>0</v>
      </c>
      <c r="V509" s="425">
        <f>SUMIFS(Налоги!U$15:U$28,Налоги!$A$15:$A$28,$A509,Налоги!$M$15:$M$28,$B509)</f>
        <v>0</v>
      </c>
      <c r="W509" s="425">
        <f>SUMIFS(Налоги!V$15:V$28,Налоги!$A$15:$A$28,$A509,Налоги!$M$15:$M$28,$B509)</f>
        <v>0</v>
      </c>
      <c r="X509" s="425">
        <f>SUMIFS(Налоги!W$15:W$28,Налоги!$A$15:$A$28,$A509,Налоги!$M$15:$M$28,$B509)</f>
        <v>0</v>
      </c>
      <c r="Y509" s="425">
        <f>SUMIFS(Налоги!X$15:X$28,Налоги!$A$15:$A$28,$A509,Налоги!$M$15:$M$28,$B509)</f>
        <v>0</v>
      </c>
      <c r="Z509" s="425">
        <f>SUMIFS(Налоги!Y$15:Y$28,Налоги!$A$15:$A$28,$A509,Налоги!$M$15:$M$28,$B509)</f>
        <v>0</v>
      </c>
      <c r="AA509" s="425">
        <f>SUMIFS(Налоги!Z$15:Z$28,Налоги!$A$15:$A$28,$A509,Налоги!$M$15:$M$28,$B509)</f>
        <v>0</v>
      </c>
      <c r="AB509" s="425">
        <f>SUMIFS(Налоги!AA$15:AA$28,Налоги!$A$15:$A$28,$A509,Налоги!$M$15:$M$28,$B509)</f>
        <v>0</v>
      </c>
      <c r="AC509" s="425">
        <f>SUMIFS(Налоги!AB$15:AB$28,Налоги!$A$15:$A$28,$A509,Налоги!$M$15:$M$28,$B509)</f>
        <v>0</v>
      </c>
      <c r="AD509" s="425">
        <f>SUMIFS(Налоги!AC$15:AC$28,Налоги!$A$15:$A$28,$A509,Налоги!$M$15:$M$28,$B509)</f>
        <v>0</v>
      </c>
      <c r="AE509" s="425">
        <f>SUMIFS(Налоги!AD$15:AD$28,Налоги!$A$15:$A$28,$A509,Налоги!$M$15:$M$28,$B509)</f>
        <v>0</v>
      </c>
      <c r="AF509" s="425">
        <f>SUMIFS(Налоги!AE$15:AE$28,Налоги!$A$15:$A$28,$A509,Налоги!$M$15:$M$28,$B509)</f>
        <v>0</v>
      </c>
      <c r="AG509" s="425">
        <f>SUMIFS(Налоги!AF$15:AF$28,Налоги!$A$15:$A$28,$A509,Налоги!$M$15:$M$28,$B509)</f>
        <v>0</v>
      </c>
      <c r="AH509" s="425">
        <f>SUMIFS(Налоги!AG$15:AG$28,Налоги!$A$15:$A$28,$A509,Налоги!$M$15:$M$28,$B509)</f>
        <v>0</v>
      </c>
      <c r="AI509" s="425">
        <f>SUMIFS(Налоги!AH$15:AH$28,Налоги!$A$15:$A$28,$A509,Налоги!$M$15:$M$28,$B509)</f>
        <v>0</v>
      </c>
      <c r="AJ509" s="425">
        <f>SUMIFS(Налоги!AI$15:AI$28,Налоги!$A$15:$A$28,$A509,Налоги!$M$15:$M$28,$B509)</f>
        <v>0</v>
      </c>
      <c r="AK509" s="425">
        <f>SUMIFS(Налоги!AJ$15:AJ$28,Налоги!$A$15:$A$28,$A509,Налоги!$M$15:$M$28,$B509)</f>
        <v>0</v>
      </c>
      <c r="AL509" s="425">
        <f>SUMIFS(Налоги!AK$15:AK$28,Налоги!$A$15:$A$28,$A509,Налоги!$M$15:$M$28,$B509)</f>
        <v>0</v>
      </c>
      <c r="AM509" s="425">
        <f>SUMIFS(Налоги!AL$15:AL$28,Налоги!$A$15:$A$28,$A509,Налоги!$M$15:$M$28,$B509)</f>
        <v>0</v>
      </c>
      <c r="AN509" s="413">
        <f t="shared" si="89"/>
        <v>0</v>
      </c>
      <c r="AO509" s="413">
        <f t="shared" si="94"/>
        <v>0</v>
      </c>
      <c r="AP509" s="413">
        <f t="shared" si="95"/>
        <v>0</v>
      </c>
      <c r="AQ509" s="413">
        <f t="shared" si="96"/>
        <v>0</v>
      </c>
      <c r="AR509" s="413">
        <f t="shared" si="97"/>
        <v>0</v>
      </c>
      <c r="AS509" s="413">
        <f t="shared" si="98"/>
        <v>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SUMIFS(Налоги!O$15:O$28,Налоги!$A$15:$A$28,$A510,Налоги!$M$15:$M$28,$B510)</f>
        <v>0</v>
      </c>
      <c r="P510" s="425">
        <f>SUMIFS(Налоги!P$15:P$28,Налоги!$A$15:$A$28,$A510,Налоги!$M$15:$M$28,$B510)</f>
        <v>0</v>
      </c>
      <c r="Q510" s="425">
        <f>SUMIFS(Налоги!Q$15:Q$28,Налоги!$A$15:$A$28,$A510,Налоги!$M$15:$M$28,$B510)</f>
        <v>0</v>
      </c>
      <c r="R510" s="413">
        <f t="shared" si="105"/>
        <v>0</v>
      </c>
      <c r="S510" s="425">
        <f>SUMIFS(Налоги!R$15:R$28,Налоги!$A$15:$A$28,$A510,Налоги!$M$15:$M$28,$B510)</f>
        <v>0</v>
      </c>
      <c r="T510" s="425">
        <f>SUMIFS(Налоги!S$15:S$28,Налоги!$A$15:$A$28,$A510,Налоги!$M$15:$M$28,$B510)</f>
        <v>55.22</v>
      </c>
      <c r="U510" s="425">
        <f>SUMIFS(Налоги!T$15:T$28,Налоги!$A$15:$A$28,$A510,Налоги!$M$15:$M$28,$B510)</f>
        <v>0</v>
      </c>
      <c r="V510" s="425">
        <f>SUMIFS(Налоги!U$15:U$28,Налоги!$A$15:$A$28,$A510,Налоги!$M$15:$M$28,$B510)</f>
        <v>0</v>
      </c>
      <c r="W510" s="425">
        <f>SUMIFS(Налоги!V$15:V$28,Налоги!$A$15:$A$28,$A510,Налоги!$M$15:$M$28,$B510)</f>
        <v>0</v>
      </c>
      <c r="X510" s="425">
        <f>SUMIFS(Налоги!W$15:W$28,Налоги!$A$15:$A$28,$A510,Налоги!$M$15:$M$28,$B510)</f>
        <v>0</v>
      </c>
      <c r="Y510" s="425">
        <f>SUMIFS(Налоги!X$15:X$28,Налоги!$A$15:$A$28,$A510,Налоги!$M$15:$M$28,$B510)</f>
        <v>0</v>
      </c>
      <c r="Z510" s="425">
        <f>SUMIFS(Налоги!Y$15:Y$28,Налоги!$A$15:$A$28,$A510,Налоги!$M$15:$M$28,$B510)</f>
        <v>0</v>
      </c>
      <c r="AA510" s="425">
        <f>SUMIFS(Налоги!Z$15:Z$28,Налоги!$A$15:$A$28,$A510,Налоги!$M$15:$M$28,$B510)</f>
        <v>0</v>
      </c>
      <c r="AB510" s="425">
        <f>SUMIFS(Налоги!AA$15:AA$28,Налоги!$A$15:$A$28,$A510,Налоги!$M$15:$M$28,$B510)</f>
        <v>0</v>
      </c>
      <c r="AC510" s="425">
        <f>SUMIFS(Налоги!AB$15:AB$28,Налоги!$A$15:$A$28,$A510,Налоги!$M$15:$M$28,$B510)</f>
        <v>0</v>
      </c>
      <c r="AD510" s="425">
        <f>SUMIFS(Налоги!AC$15:AC$28,Налоги!$A$15:$A$28,$A510,Налоги!$M$15:$M$28,$B510)</f>
        <v>3.68</v>
      </c>
      <c r="AE510" s="425">
        <f>SUMIFS(Налоги!AD$15:AD$28,Налоги!$A$15:$A$28,$A510,Налоги!$M$15:$M$28,$B510)</f>
        <v>0</v>
      </c>
      <c r="AF510" s="425">
        <f>SUMIFS(Налоги!AE$15:AE$28,Налоги!$A$15:$A$28,$A510,Налоги!$M$15:$M$28,$B510)</f>
        <v>0</v>
      </c>
      <c r="AG510" s="425">
        <f>SUMIFS(Налоги!AF$15:AF$28,Налоги!$A$15:$A$28,$A510,Налоги!$M$15:$M$28,$B510)</f>
        <v>0</v>
      </c>
      <c r="AH510" s="425">
        <f>SUMIFS(Налоги!AG$15:AG$28,Налоги!$A$15:$A$28,$A510,Налоги!$M$15:$M$28,$B510)</f>
        <v>0</v>
      </c>
      <c r="AI510" s="425">
        <f>SUMIFS(Налоги!AH$15:AH$28,Налоги!$A$15:$A$28,$A510,Налоги!$M$15:$M$28,$B510)</f>
        <v>0</v>
      </c>
      <c r="AJ510" s="425">
        <f>SUMIFS(Налоги!AI$15:AI$28,Налоги!$A$15:$A$28,$A510,Налоги!$M$15:$M$28,$B510)</f>
        <v>0</v>
      </c>
      <c r="AK510" s="425">
        <f>SUMIFS(Налоги!AJ$15:AJ$28,Налоги!$A$15:$A$28,$A510,Налоги!$M$15:$M$28,$B510)</f>
        <v>0</v>
      </c>
      <c r="AL510" s="425">
        <f>SUMIFS(Налоги!AK$15:AK$28,Налоги!$A$15:$A$28,$A510,Налоги!$M$15:$M$28,$B510)</f>
        <v>0</v>
      </c>
      <c r="AM510" s="425">
        <f>SUMIFS(Налоги!AL$15:AL$28,Налоги!$A$15:$A$28,$A510,Налоги!$M$15:$M$28,$B510)</f>
        <v>0</v>
      </c>
      <c r="AN510" s="413">
        <f t="shared" si="89"/>
        <v>0</v>
      </c>
      <c r="AO510" s="413">
        <f t="shared" si="94"/>
        <v>-100</v>
      </c>
      <c r="AP510" s="413">
        <f t="shared" si="95"/>
        <v>0</v>
      </c>
      <c r="AQ510" s="413">
        <f t="shared" si="96"/>
        <v>0</v>
      </c>
      <c r="AR510" s="413">
        <f t="shared" si="97"/>
        <v>0</v>
      </c>
      <c r="AS510" s="413">
        <f t="shared" si="98"/>
        <v>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SUMIFS(Налоги!O$15:O$28,Налоги!$A$15:$A$28,$A511,Налоги!$M$15:$M$28,$B511)</f>
        <v>0</v>
      </c>
      <c r="P511" s="425">
        <f>SUMIFS(Налоги!P$15:P$28,Налоги!$A$15:$A$28,$A511,Налоги!$M$15:$M$28,$B511)</f>
        <v>0</v>
      </c>
      <c r="Q511" s="425">
        <f>SUMIFS(Налоги!Q$15:Q$28,Налоги!$A$15:$A$28,$A511,Налоги!$M$15:$M$28,$B511)</f>
        <v>0</v>
      </c>
      <c r="R511" s="413">
        <f t="shared" si="105"/>
        <v>0</v>
      </c>
      <c r="S511" s="425">
        <f>SUMIFS(Налоги!R$15:R$28,Налоги!$A$15:$A$28,$A511,Налоги!$M$15:$M$28,$B511)</f>
        <v>0</v>
      </c>
      <c r="T511" s="425">
        <f>SUMIFS(Налоги!S$15:S$28,Налоги!$A$15:$A$28,$A511,Налоги!$M$15:$M$28,$B511)</f>
        <v>0</v>
      </c>
      <c r="U511" s="425">
        <f>SUMIFS(Налоги!T$15:T$28,Налоги!$A$15:$A$28,$A511,Налоги!$M$15:$M$28,$B511)</f>
        <v>0</v>
      </c>
      <c r="V511" s="425">
        <f>SUMIFS(Налоги!U$15:U$28,Налоги!$A$15:$A$28,$A511,Налоги!$M$15:$M$28,$B511)</f>
        <v>0</v>
      </c>
      <c r="W511" s="425">
        <f>SUMIFS(Налоги!V$15:V$28,Налоги!$A$15:$A$28,$A511,Налоги!$M$15:$M$28,$B511)</f>
        <v>0</v>
      </c>
      <c r="X511" s="425">
        <f>SUMIFS(Налоги!W$15:W$28,Налоги!$A$15:$A$28,$A511,Налоги!$M$15:$M$28,$B511)</f>
        <v>0</v>
      </c>
      <c r="Y511" s="425">
        <f>SUMIFS(Налоги!X$15:X$28,Налоги!$A$15:$A$28,$A511,Налоги!$M$15:$M$28,$B511)</f>
        <v>0</v>
      </c>
      <c r="Z511" s="425">
        <f>SUMIFS(Налоги!Y$15:Y$28,Налоги!$A$15:$A$28,$A511,Налоги!$M$15:$M$28,$B511)</f>
        <v>0</v>
      </c>
      <c r="AA511" s="425">
        <f>SUMIFS(Налоги!Z$15:Z$28,Налоги!$A$15:$A$28,$A511,Налоги!$M$15:$M$28,$B511)</f>
        <v>0</v>
      </c>
      <c r="AB511" s="425">
        <f>SUMIFS(Налоги!AA$15:AA$28,Налоги!$A$15:$A$28,$A511,Налоги!$M$15:$M$28,$B511)</f>
        <v>0</v>
      </c>
      <c r="AC511" s="425">
        <f>SUMIFS(Налоги!AB$15:AB$28,Налоги!$A$15:$A$28,$A511,Налоги!$M$15:$M$28,$B511)</f>
        <v>0</v>
      </c>
      <c r="AD511" s="425">
        <f>SUMIFS(Налоги!AC$15:AC$28,Налоги!$A$15:$A$28,$A511,Налоги!$M$15:$M$28,$B511)</f>
        <v>0</v>
      </c>
      <c r="AE511" s="425">
        <f>SUMIFS(Налоги!AD$15:AD$28,Налоги!$A$15:$A$28,$A511,Налоги!$M$15:$M$28,$B511)</f>
        <v>0</v>
      </c>
      <c r="AF511" s="425">
        <f>SUMIFS(Налоги!AE$15:AE$28,Налоги!$A$15:$A$28,$A511,Налоги!$M$15:$M$28,$B511)</f>
        <v>0</v>
      </c>
      <c r="AG511" s="425">
        <f>SUMIFS(Налоги!AF$15:AF$28,Налоги!$A$15:$A$28,$A511,Налоги!$M$15:$M$28,$B511)</f>
        <v>0</v>
      </c>
      <c r="AH511" s="425">
        <f>SUMIFS(Налоги!AG$15:AG$28,Налоги!$A$15:$A$28,$A511,Налоги!$M$15:$M$28,$B511)</f>
        <v>0</v>
      </c>
      <c r="AI511" s="425">
        <f>SUMIFS(Налоги!AH$15:AH$28,Налоги!$A$15:$A$28,$A511,Налоги!$M$15:$M$28,$B511)</f>
        <v>0</v>
      </c>
      <c r="AJ511" s="425">
        <f>SUMIFS(Налоги!AI$15:AI$28,Налоги!$A$15:$A$28,$A511,Налоги!$M$15:$M$28,$B511)</f>
        <v>0</v>
      </c>
      <c r="AK511" s="425">
        <f>SUMIFS(Налоги!AJ$15:AJ$28,Налоги!$A$15:$A$28,$A511,Налоги!$M$15:$M$28,$B511)</f>
        <v>0</v>
      </c>
      <c r="AL511" s="425">
        <f>SUMIFS(Налоги!AK$15:AK$28,Налоги!$A$15:$A$28,$A511,Налоги!$M$15:$M$28,$B511)</f>
        <v>0</v>
      </c>
      <c r="AM511" s="425">
        <f>SUMIFS(Налоги!AL$15:AL$28,Налоги!$A$15:$A$28,$A511,Налоги!$M$15:$M$28,$B511)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SUMIFS(Налоги!O$15:O$28,Налоги!$A$15:$A$28,$A512,Налоги!$M$15:$M$28,$B512)</f>
        <v>0</v>
      </c>
      <c r="P512" s="425">
        <f>SUMIFS(Налоги!P$15:P$28,Налоги!$A$15:$A$28,$A512,Налоги!$M$15:$M$28,$B512)</f>
        <v>0</v>
      </c>
      <c r="Q512" s="425">
        <f>SUMIFS(Налоги!Q$15:Q$28,Налоги!$A$15:$A$28,$A512,Налоги!$M$15:$M$28,$B512)</f>
        <v>0</v>
      </c>
      <c r="R512" s="413">
        <f t="shared" si="105"/>
        <v>0</v>
      </c>
      <c r="S512" s="425">
        <f>SUMIFS(Налоги!R$15:R$28,Налоги!$A$15:$A$28,$A512,Налоги!$M$15:$M$28,$B512)</f>
        <v>0</v>
      </c>
      <c r="T512" s="425">
        <f>SUMIFS(Налоги!S$15:S$28,Налоги!$A$15:$A$28,$A512,Налоги!$M$15:$M$28,$B512)</f>
        <v>0</v>
      </c>
      <c r="U512" s="425">
        <f>SUMIFS(Налоги!T$15:T$28,Налоги!$A$15:$A$28,$A512,Налоги!$M$15:$M$28,$B512)</f>
        <v>0</v>
      </c>
      <c r="V512" s="425">
        <f>SUMIFS(Налоги!U$15:U$28,Налоги!$A$15:$A$28,$A512,Налоги!$M$15:$M$28,$B512)</f>
        <v>0</v>
      </c>
      <c r="W512" s="425">
        <f>SUMIFS(Налоги!V$15:V$28,Налоги!$A$15:$A$28,$A512,Налоги!$M$15:$M$28,$B512)</f>
        <v>0</v>
      </c>
      <c r="X512" s="425">
        <f>SUMIFS(Налоги!W$15:W$28,Налоги!$A$15:$A$28,$A512,Налоги!$M$15:$M$28,$B512)</f>
        <v>0</v>
      </c>
      <c r="Y512" s="425">
        <f>SUMIFS(Налоги!X$15:X$28,Налоги!$A$15:$A$28,$A512,Налоги!$M$15:$M$28,$B512)</f>
        <v>0</v>
      </c>
      <c r="Z512" s="425">
        <f>SUMIFS(Налоги!Y$15:Y$28,Налоги!$A$15:$A$28,$A512,Налоги!$M$15:$M$28,$B512)</f>
        <v>0</v>
      </c>
      <c r="AA512" s="425">
        <f>SUMIFS(Налоги!Z$15:Z$28,Налоги!$A$15:$A$28,$A512,Налоги!$M$15:$M$28,$B512)</f>
        <v>0</v>
      </c>
      <c r="AB512" s="425">
        <f>SUMIFS(Налоги!AA$15:AA$28,Налоги!$A$15:$A$28,$A512,Налоги!$M$15:$M$28,$B512)</f>
        <v>0</v>
      </c>
      <c r="AC512" s="425">
        <f>SUMIFS(Налоги!AB$15:AB$28,Налоги!$A$15:$A$28,$A512,Налоги!$M$15:$M$28,$B512)</f>
        <v>0</v>
      </c>
      <c r="AD512" s="425">
        <f>SUMIFS(Налоги!AC$15:AC$28,Налоги!$A$15:$A$28,$A512,Налоги!$M$15:$M$28,$B512)</f>
        <v>0</v>
      </c>
      <c r="AE512" s="425">
        <f>SUMIFS(Налоги!AD$15:AD$28,Налоги!$A$15:$A$28,$A512,Налоги!$M$15:$M$28,$B512)</f>
        <v>0</v>
      </c>
      <c r="AF512" s="425">
        <f>SUMIFS(Налоги!AE$15:AE$28,Налоги!$A$15:$A$28,$A512,Налоги!$M$15:$M$28,$B512)</f>
        <v>0</v>
      </c>
      <c r="AG512" s="425">
        <f>SUMIFS(Налоги!AF$15:AF$28,Налоги!$A$15:$A$28,$A512,Налоги!$M$15:$M$28,$B512)</f>
        <v>0</v>
      </c>
      <c r="AH512" s="425">
        <f>SUMIFS(Налоги!AG$15:AG$28,Налоги!$A$15:$A$28,$A512,Налоги!$M$15:$M$28,$B512)</f>
        <v>0</v>
      </c>
      <c r="AI512" s="425">
        <f>SUMIFS(Налоги!AH$15:AH$28,Налоги!$A$15:$A$28,$A512,Налоги!$M$15:$M$28,$B512)</f>
        <v>0</v>
      </c>
      <c r="AJ512" s="425">
        <f>SUMIFS(Налоги!AI$15:AI$28,Налоги!$A$15:$A$28,$A512,Налоги!$M$15:$M$28,$B512)</f>
        <v>0</v>
      </c>
      <c r="AK512" s="425">
        <f>SUMIFS(Налоги!AJ$15:AJ$28,Налоги!$A$15:$A$28,$A512,Налоги!$M$15:$M$28,$B512)</f>
        <v>0</v>
      </c>
      <c r="AL512" s="425">
        <f>SUMIFS(Налоги!AK$15:AK$28,Налоги!$A$15:$A$28,$A512,Налоги!$M$15:$M$28,$B512)</f>
        <v>0</v>
      </c>
      <c r="AM512" s="425">
        <f>SUMIFS(Налоги!AL$15:AL$28,Налоги!$A$15:$A$28,$A512,Налоги!$M$15:$M$28,$B512)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1433</v>
      </c>
      <c r="L513" s="409" t="s">
        <v>637</v>
      </c>
      <c r="M513" s="417" t="s">
        <v>638</v>
      </c>
      <c r="N513" s="411" t="s">
        <v>369</v>
      </c>
      <c r="O513" s="412">
        <f>SUMIFS(Налоги!O$15:O$28,Налоги!$A$15:$A$28,$A513,Налоги!$M$15:$M$28,$B513)</f>
        <v>0</v>
      </c>
      <c r="P513" s="412">
        <f>SUMIFS(Налоги!P$15:P$28,Налоги!$A$15:$A$28,$A513,Налоги!$M$15:$M$28,$B513)</f>
        <v>0</v>
      </c>
      <c r="Q513" s="412">
        <f>SUMIFS(Налоги!Q$15:Q$28,Налоги!$A$15:$A$28,$A513,Налоги!$M$15:$M$28,$B513)</f>
        <v>0</v>
      </c>
      <c r="R513" s="413">
        <f t="shared" si="105"/>
        <v>0</v>
      </c>
      <c r="S513" s="412">
        <f>SUMIFS(Налоги!R$15:R$28,Налоги!$A$15:$A$28,$A513,Налоги!$M$15:$M$28,$B513)</f>
        <v>0</v>
      </c>
      <c r="T513" s="412">
        <f>SUMIFS(Налоги!S$15:S$28,Налоги!$A$15:$A$28,$A513,Налоги!$M$15:$M$28,$B513)</f>
        <v>0</v>
      </c>
      <c r="U513" s="412">
        <f>SUMIFS(Налоги!T$15:T$28,Налоги!$A$15:$A$28,$A513,Налоги!$M$15:$M$28,$B513)</f>
        <v>0</v>
      </c>
      <c r="V513" s="412">
        <f>SUMIFS(Налоги!U$15:U$28,Налоги!$A$15:$A$28,$A513,Налоги!$M$15:$M$28,$B513)</f>
        <v>0</v>
      </c>
      <c r="W513" s="412">
        <f>SUMIFS(Налоги!V$15:V$28,Налоги!$A$15:$A$28,$A513,Налоги!$M$15:$M$28,$B513)</f>
        <v>0</v>
      </c>
      <c r="X513" s="412">
        <f>SUMIFS(Налоги!W$15:W$28,Налоги!$A$15:$A$28,$A513,Налоги!$M$15:$M$28,$B513)</f>
        <v>0</v>
      </c>
      <c r="Y513" s="412">
        <f>SUMIFS(Налоги!X$15:X$28,Налоги!$A$15:$A$28,$A513,Налоги!$M$15:$M$28,$B513)</f>
        <v>0</v>
      </c>
      <c r="Z513" s="412">
        <f>SUMIFS(Налоги!Y$15:Y$28,Налоги!$A$15:$A$28,$A513,Налоги!$M$15:$M$28,$B513)</f>
        <v>0</v>
      </c>
      <c r="AA513" s="412">
        <f>SUMIFS(Налоги!Z$15:Z$28,Налоги!$A$15:$A$28,$A513,Налоги!$M$15:$M$28,$B513)</f>
        <v>0</v>
      </c>
      <c r="AB513" s="412">
        <f>SUMIFS(Налоги!AA$15:AA$28,Налоги!$A$15:$A$28,$A513,Налоги!$M$15:$M$28,$B513)</f>
        <v>0</v>
      </c>
      <c r="AC513" s="412">
        <f>SUMIFS(Налоги!AB$15:AB$28,Налоги!$A$15:$A$28,$A513,Налоги!$M$15:$M$28,$B513)</f>
        <v>0</v>
      </c>
      <c r="AD513" s="412">
        <f>SUMIFS(Налоги!AC$15:AC$28,Налоги!$A$15:$A$28,$A513,Налоги!$M$15:$M$28,$B513)</f>
        <v>0</v>
      </c>
      <c r="AE513" s="412">
        <f>SUMIFS(Налоги!AD$15:AD$28,Налоги!$A$15:$A$28,$A513,Налоги!$M$15:$M$28,$B513)</f>
        <v>0</v>
      </c>
      <c r="AF513" s="412">
        <f>SUMIFS(Налоги!AE$15:AE$28,Налоги!$A$15:$A$28,$A513,Налоги!$M$15:$M$28,$B513)</f>
        <v>0</v>
      </c>
      <c r="AG513" s="412">
        <f>SUMIFS(Налоги!AF$15:AF$28,Налоги!$A$15:$A$28,$A513,Налоги!$M$15:$M$28,$B513)</f>
        <v>0</v>
      </c>
      <c r="AH513" s="412">
        <f>SUMIFS(Налоги!AG$15:AG$28,Налоги!$A$15:$A$28,$A513,Налоги!$M$15:$M$28,$B513)</f>
        <v>0</v>
      </c>
      <c r="AI513" s="412">
        <f>SUMIFS(Налоги!AH$15:AH$28,Налоги!$A$15:$A$28,$A513,Налоги!$M$15:$M$28,$B513)</f>
        <v>0</v>
      </c>
      <c r="AJ513" s="412">
        <f>SUMIFS(Налоги!AI$15:AI$28,Налоги!$A$15:$A$28,$A513,Налоги!$M$15:$M$28,$B513)</f>
        <v>0</v>
      </c>
      <c r="AK513" s="412">
        <f>SUMIFS(Налоги!AJ$15:AJ$28,Налоги!$A$15:$A$28,$A513,Налоги!$M$15:$M$28,$B513)</f>
        <v>0</v>
      </c>
      <c r="AL513" s="412">
        <f>SUMIFS(Налоги!AK$15:AK$28,Налоги!$A$15:$A$28,$A513,Налоги!$M$15:$M$28,$B513)</f>
        <v>0</v>
      </c>
      <c r="AM513" s="412">
        <f>SUMIFS(Налоги!AL$15:AL$28,Налоги!$A$15:$A$28,$A513,Налоги!$M$15:$M$28,$B513)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1434</v>
      </c>
      <c r="L514" s="409" t="s">
        <v>639</v>
      </c>
      <c r="M514" s="417" t="s">
        <v>640</v>
      </c>
      <c r="N514" s="411" t="s">
        <v>369</v>
      </c>
      <c r="O514" s="425">
        <f>SUMIFS(Налоги!O$15:O$28,Налоги!$A$15:$A$28,$A514,Налоги!$M$15:$M$28,$B514)</f>
        <v>0</v>
      </c>
      <c r="P514" s="425">
        <f>SUMIFS(Налоги!P$15:P$28,Налоги!$A$15:$A$28,$A514,Налоги!$M$15:$M$28,$B514)</f>
        <v>0</v>
      </c>
      <c r="Q514" s="425">
        <f>SUMIFS(Налоги!Q$15:Q$28,Налоги!$A$15:$A$28,$A514,Налоги!$M$15:$M$28,$B514)</f>
        <v>0</v>
      </c>
      <c r="R514" s="413">
        <f>Q514-P514</f>
        <v>0</v>
      </c>
      <c r="S514" s="425">
        <f>SUMIFS(Налоги!R$15:R$28,Налоги!$A$15:$A$28,$A514,Налоги!$M$15:$M$28,$B514)</f>
        <v>0</v>
      </c>
      <c r="T514" s="425">
        <f>SUMIFS(Налоги!S$15:S$28,Налоги!$A$15:$A$28,$A514,Налоги!$M$15:$M$28,$B514)</f>
        <v>0</v>
      </c>
      <c r="U514" s="425">
        <f>SUMIFS(Налоги!T$15:T$28,Налоги!$A$15:$A$28,$A514,Налоги!$M$15:$M$28,$B514)</f>
        <v>0</v>
      </c>
      <c r="V514" s="425">
        <f>SUMIFS(Налоги!U$15:U$28,Налоги!$A$15:$A$28,$A514,Налоги!$M$15:$M$28,$B514)</f>
        <v>0</v>
      </c>
      <c r="W514" s="425">
        <f>SUMIFS(Налоги!V$15:V$28,Налоги!$A$15:$A$28,$A514,Налоги!$M$15:$M$28,$B514)</f>
        <v>0</v>
      </c>
      <c r="X514" s="425">
        <f>SUMIFS(Налоги!W$15:W$28,Налоги!$A$15:$A$28,$A514,Налоги!$M$15:$M$28,$B514)</f>
        <v>0</v>
      </c>
      <c r="Y514" s="425">
        <f>SUMIFS(Налоги!X$15:X$28,Налоги!$A$15:$A$28,$A514,Налоги!$M$15:$M$28,$B514)</f>
        <v>0</v>
      </c>
      <c r="Z514" s="425">
        <f>SUMIFS(Налоги!Y$15:Y$28,Налоги!$A$15:$A$28,$A514,Налоги!$M$15:$M$28,$B514)</f>
        <v>0</v>
      </c>
      <c r="AA514" s="425">
        <f>SUMIFS(Налоги!Z$15:Z$28,Налоги!$A$15:$A$28,$A514,Налоги!$M$15:$M$28,$B514)</f>
        <v>0</v>
      </c>
      <c r="AB514" s="425">
        <f>SUMIFS(Налоги!AA$15:AA$28,Налоги!$A$15:$A$28,$A514,Налоги!$M$15:$M$28,$B514)</f>
        <v>0</v>
      </c>
      <c r="AC514" s="425">
        <f>SUMIFS(Налоги!AB$15:AB$28,Налоги!$A$15:$A$28,$A514,Налоги!$M$15:$M$28,$B514)</f>
        <v>0</v>
      </c>
      <c r="AD514" s="425">
        <f>SUMIFS(Налоги!AC$15:AC$28,Налоги!$A$15:$A$28,$A514,Налоги!$M$15:$M$28,$B514)</f>
        <v>0</v>
      </c>
      <c r="AE514" s="425">
        <f>SUMIFS(Налоги!AD$15:AD$28,Налоги!$A$15:$A$28,$A514,Налоги!$M$15:$M$28,$B514)</f>
        <v>0</v>
      </c>
      <c r="AF514" s="425">
        <f>SUMIFS(Налоги!AE$15:AE$28,Налоги!$A$15:$A$28,$A514,Налоги!$M$15:$M$28,$B514)</f>
        <v>0</v>
      </c>
      <c r="AG514" s="425">
        <f>SUMIFS(Налоги!AF$15:AF$28,Налоги!$A$15:$A$28,$A514,Налоги!$M$15:$M$28,$B514)</f>
        <v>0</v>
      </c>
      <c r="AH514" s="425">
        <f>SUMIFS(Налоги!AG$15:AG$28,Налоги!$A$15:$A$28,$A514,Налоги!$M$15:$M$28,$B514)</f>
        <v>0</v>
      </c>
      <c r="AI514" s="425">
        <f>SUMIFS(Налоги!AH$15:AH$28,Налоги!$A$15:$A$28,$A514,Налоги!$M$15:$M$28,$B514)</f>
        <v>0</v>
      </c>
      <c r="AJ514" s="425">
        <f>SUMIFS(Налоги!AI$15:AI$28,Налоги!$A$15:$A$28,$A514,Налоги!$M$15:$M$28,$B514)</f>
        <v>0</v>
      </c>
      <c r="AK514" s="425">
        <f>SUMIFS(Налоги!AJ$15:AJ$28,Налоги!$A$15:$A$28,$A514,Налоги!$M$15:$M$28,$B514)</f>
        <v>0</v>
      </c>
      <c r="AL514" s="425">
        <f>SUMIFS(Налоги!AK$15:AK$28,Налоги!$A$15:$A$28,$A514,Налоги!$M$15:$M$28,$B514)</f>
        <v>0</v>
      </c>
      <c r="AM514" s="425">
        <f>SUMIFS(Налоги!AL$15:AL$28,Налоги!$A$15:$A$28,$A514,Налоги!$M$15:$M$28,$B514)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1158</v>
      </c>
      <c r="N515" s="411" t="s">
        <v>369</v>
      </c>
      <c r="O515" s="425">
        <f>SUMIFS(Налоги!O$15:O$28,Налоги!$A$15:$A$28,$A515,Налоги!$M$15:$M$28,$B515)</f>
        <v>0</v>
      </c>
      <c r="P515" s="425">
        <f>SUMIFS(Налоги!P$15:P$28,Налоги!$A$15:$A$28,$A515,Налоги!$M$15:$M$28,$B515)</f>
        <v>0</v>
      </c>
      <c r="Q515" s="425">
        <f>SUMIFS(Налоги!Q$15:Q$28,Налоги!$A$15:$A$28,$A515,Налоги!$M$15:$M$28,$B515)</f>
        <v>0</v>
      </c>
      <c r="R515" s="413">
        <f t="shared" si="105"/>
        <v>0</v>
      </c>
      <c r="S515" s="425">
        <f>SUMIFS(Налоги!R$15:R$28,Налоги!$A$15:$A$28,$A515,Налоги!$M$15:$M$28,$B515)</f>
        <v>0</v>
      </c>
      <c r="T515" s="425">
        <f>SUMIFS(Налоги!S$15:S$28,Налоги!$A$15:$A$28,$A515,Налоги!$M$15:$M$28,$B515)</f>
        <v>0</v>
      </c>
      <c r="U515" s="425">
        <f>SUMIFS(Налоги!T$15:T$28,Налоги!$A$15:$A$28,$A515,Налоги!$M$15:$M$28,$B515)</f>
        <v>0</v>
      </c>
      <c r="V515" s="425">
        <f>SUMIFS(Налоги!U$15:U$28,Налоги!$A$15:$A$28,$A515,Налоги!$M$15:$M$28,$B515)</f>
        <v>0</v>
      </c>
      <c r="W515" s="425">
        <f>SUMIFS(Налоги!V$15:V$28,Налоги!$A$15:$A$28,$A515,Налоги!$M$15:$M$28,$B515)</f>
        <v>0</v>
      </c>
      <c r="X515" s="425">
        <f>SUMIFS(Налоги!W$15:W$28,Налоги!$A$15:$A$28,$A515,Налоги!$M$15:$M$28,$B515)</f>
        <v>0</v>
      </c>
      <c r="Y515" s="425">
        <f>SUMIFS(Налоги!X$15:X$28,Налоги!$A$15:$A$28,$A515,Налоги!$M$15:$M$28,$B515)</f>
        <v>0</v>
      </c>
      <c r="Z515" s="425">
        <f>SUMIFS(Налоги!Y$15:Y$28,Налоги!$A$15:$A$28,$A515,Налоги!$M$15:$M$28,$B515)</f>
        <v>0</v>
      </c>
      <c r="AA515" s="425">
        <f>SUMIFS(Налоги!Z$15:Z$28,Налоги!$A$15:$A$28,$A515,Налоги!$M$15:$M$28,$B515)</f>
        <v>0</v>
      </c>
      <c r="AB515" s="425">
        <f>SUMIFS(Налоги!AA$15:AA$28,Налоги!$A$15:$A$28,$A515,Налоги!$M$15:$M$28,$B515)</f>
        <v>0</v>
      </c>
      <c r="AC515" s="425">
        <f>SUMIFS(Налоги!AB$15:AB$28,Налоги!$A$15:$A$28,$A515,Налоги!$M$15:$M$28,$B515)</f>
        <v>0</v>
      </c>
      <c r="AD515" s="425">
        <f>SUMIFS(Налоги!AC$15:AC$28,Налоги!$A$15:$A$28,$A515,Налоги!$M$15:$M$28,$B515)</f>
        <v>0</v>
      </c>
      <c r="AE515" s="425">
        <f>SUMIFS(Налоги!AD$15:AD$28,Налоги!$A$15:$A$28,$A515,Налоги!$M$15:$M$28,$B515)</f>
        <v>0</v>
      </c>
      <c r="AF515" s="425">
        <f>SUMIFS(Налоги!AE$15:AE$28,Налоги!$A$15:$A$28,$A515,Налоги!$M$15:$M$28,$B515)</f>
        <v>0</v>
      </c>
      <c r="AG515" s="425">
        <f>SUMIFS(Налоги!AF$15:AF$28,Налоги!$A$15:$A$28,$A515,Налоги!$M$15:$M$28,$B515)</f>
        <v>0</v>
      </c>
      <c r="AH515" s="425">
        <f>SUMIFS(Налоги!AG$15:AG$28,Налоги!$A$15:$A$28,$A515,Налоги!$M$15:$M$28,$B515)</f>
        <v>0</v>
      </c>
      <c r="AI515" s="425">
        <f>SUMIFS(Налоги!AH$15:AH$28,Налоги!$A$15:$A$28,$A515,Налоги!$M$15:$M$28,$B515)</f>
        <v>0</v>
      </c>
      <c r="AJ515" s="425">
        <f>SUMIFS(Налоги!AI$15:AI$28,Налоги!$A$15:$A$28,$A515,Налоги!$M$15:$M$28,$B515)</f>
        <v>0</v>
      </c>
      <c r="AK515" s="425">
        <f>SUMIFS(Налоги!AJ$15:AJ$28,Налоги!$A$15:$A$28,$A515,Налоги!$M$15:$M$28,$B515)</f>
        <v>0</v>
      </c>
      <c r="AL515" s="425">
        <f>SUMIFS(Налоги!AK$15:AK$28,Налоги!$A$15:$A$28,$A515,Налоги!$M$15:$M$28,$B515)</f>
        <v>0</v>
      </c>
      <c r="AM515" s="425">
        <f>SUMIFS(Налоги!AL$15:AL$28,Налоги!$A$15:$A$28,$A515,Налоги!$M$15:$M$28,$B515)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8.75" outlineLevel="1">
      <c r="A516" s="642" t="str">
        <f t="shared" ref="A516:A565" si="106">A515</f>
        <v>1</v>
      </c>
      <c r="B516" s="108" t="s">
        <v>1465</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SUMIFS(Аренда!O$15:O$24,Аренда!$A$15:$A$24,$A517,Аренда!$M$15:$M$24,"Арендная и концессионная плата. Лизинговые платежи")</f>
        <v>0</v>
      </c>
      <c r="P517" s="425">
        <f>SUMIFS(Аренда!P$15:P$24,Аренда!$A$15:$A$24,$A517,Аренда!$M$15:$M$24,"Арендная и концессионная плата. Лизинговые платежи")</f>
        <v>0</v>
      </c>
      <c r="Q517" s="425">
        <f>SUMIFS(Аренда!Q$15:Q$24,Аренда!$A$15:$A$24,$A517,Аренда!$M$15:$M$24,"Арендная и концессионная плата. Лизинговые платежи")</f>
        <v>0</v>
      </c>
      <c r="R517" s="413">
        <f t="shared" si="105"/>
        <v>0</v>
      </c>
      <c r="S517" s="425">
        <f>SUMIFS(Аренда!R$15:R$24,Аренда!$A$15:$A$24,$A517,Аренда!$M$15:$M$24,"Арендная и концессионная плата. Лизинговые платежи")</f>
        <v>0</v>
      </c>
      <c r="T517" s="425">
        <f>SUMIFS(Аренда!S$15:S$24,Аренда!$A$15:$A$24,$A517,Аренда!$M$15:$M$24,"Арендная и концессионная плата. Лизинговые платежи")</f>
        <v>0</v>
      </c>
      <c r="U517" s="425">
        <f>SUMIFS(Аренда!T$15:T$24,Аренда!$A$15:$A$24,$A517,Аренда!$M$15:$M$24,"Арендная и концессионная плата. Лизинговые платежи")</f>
        <v>0</v>
      </c>
      <c r="V517" s="425">
        <f>SUMIFS(Аренда!U$15:U$24,Аренда!$A$15:$A$24,$A517,Аренда!$M$15:$M$24,"Арендная и концессионная плата. Лизинговые платежи")</f>
        <v>0</v>
      </c>
      <c r="W517" s="425">
        <f>SUMIFS(Аренда!V$15:V$24,Аренда!$A$15:$A$24,$A517,Аренда!$M$15:$M$24,"Арендная и концессионная плата. Лизинговые платежи")</f>
        <v>0</v>
      </c>
      <c r="X517" s="425">
        <f>SUMIFS(Аренда!W$15:W$24,Аренда!$A$15:$A$24,$A517,Аренда!$M$15:$M$24,"Арендная и концессионная плата. Лизинговые платежи")</f>
        <v>0</v>
      </c>
      <c r="Y517" s="425">
        <f>SUMIFS(Аренда!X$15:X$24,Аренда!$A$15:$A$24,$A517,Аренда!$M$15:$M$24,"Арендная и концессионная плата. Лизинговые платежи")</f>
        <v>0</v>
      </c>
      <c r="Z517" s="425">
        <f>SUMIFS(Аренда!Y$15:Y$24,Аренда!$A$15:$A$24,$A517,Аренда!$M$15:$M$24,"Арендная и концессионная плата. Лизинговые платежи")</f>
        <v>0</v>
      </c>
      <c r="AA517" s="425">
        <f>SUMIFS(Аренда!Z$15:Z$24,Аренда!$A$15:$A$24,$A517,Аренда!$M$15:$M$24,"Арендная и концессионная плата. Лизинговые платежи")</f>
        <v>0</v>
      </c>
      <c r="AB517" s="425">
        <f>SUMIFS(Аренда!AA$15:AA$24,Аренда!$A$15:$A$24,$A517,Аренда!$M$15:$M$24,"Арендная и концессионная плата. Лизинговые платежи")</f>
        <v>0</v>
      </c>
      <c r="AC517" s="425">
        <f>SUMIFS(Аренда!AB$15:AB$24,Аренда!$A$15:$A$24,$A517,Аренда!$M$15:$M$24,"Арендная и концессионная плата. Лизинговые платежи")</f>
        <v>0</v>
      </c>
      <c r="AD517" s="425">
        <f>SUMIFS(Аренда!AC$15:AC$24,Аренда!$A$15:$A$24,$A517,Аренда!$M$15:$M$24,"Арендная и концессионная плата. Лизинговые платежи")</f>
        <v>0</v>
      </c>
      <c r="AE517" s="425">
        <f>SUMIFS(Аренда!AD$15:AD$24,Аренда!$A$15:$A$24,$A517,Аренда!$M$15:$M$24,"Арендная и концессионная плата. Лизинговые платежи")</f>
        <v>0</v>
      </c>
      <c r="AF517" s="425">
        <f>SUMIFS(Аренда!AE$15:AE$24,Аренда!$A$15:$A$24,$A517,Аренда!$M$15:$M$24,"Арендная и концессионная плата. Лизинговые платежи")</f>
        <v>0</v>
      </c>
      <c r="AG517" s="425">
        <f>SUMIFS(Аренда!AF$15:AF$24,Аренда!$A$15:$A$24,$A517,Аренда!$M$15:$M$24,"Арендная и концессионная плата. Лизинговые платежи")</f>
        <v>0</v>
      </c>
      <c r="AH517" s="425">
        <f>SUMIFS(Аренда!AG$15:AG$24,Аренда!$A$15:$A$24,$A517,Аренда!$M$15:$M$24,"Арендная и концессионная плата. Лизинговые платежи")</f>
        <v>0</v>
      </c>
      <c r="AI517" s="425">
        <f>SUMIFS(Аренда!AH$15:AH$24,Аренда!$A$15:$A$24,$A517,Аренда!$M$15:$M$24,"Арендная и концессионная плата. Лизинговые платежи")</f>
        <v>0</v>
      </c>
      <c r="AJ517" s="425">
        <f>SUMIFS(Аренда!AI$15:AI$24,Аренда!$A$15:$A$24,$A517,Аренда!$M$15:$M$24,"Арендная и концессионная плата. Лизинговые платежи")</f>
        <v>0</v>
      </c>
      <c r="AK517" s="425">
        <f>SUMIFS(Аренда!AJ$15:AJ$24,Аренда!$A$15:$A$24,$A517,Аренда!$M$15:$M$24,"Арендная и концессионная плата. Лизинговые платежи")</f>
        <v>0</v>
      </c>
      <c r="AL517" s="425">
        <f>SUMIFS(Аренда!AK$15:AK$24,Аренда!$A$15:$A$24,$A517,Аренда!$M$15:$M$24,"Арендная и концессионная плата. Лизинговые платежи")</f>
        <v>0</v>
      </c>
      <c r="AM517" s="425">
        <f>SUMIFS(Аренда!AL$15:AL$24,Аренда!$A$15:$A$24,$A517,Аренда!$M$15:$M$24,"Арендная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SUMIFS(Экономия_корр!O$15:O$24,Экономия_корр!$A$15:$A$24,$A520,Экономия_корр!$M$15:$M$24,"Экономия расходов с учетом ИПЦ")</f>
        <v>0</v>
      </c>
      <c r="U520" s="412">
        <f>SUMIFS(Экономия_корр!P$15:P$24,Экономия_корр!$A$15:$A$24,$A520,Экономия_корр!$M$15:$M$24,"Экономия расходов с учетом ИПЦ")</f>
        <v>0</v>
      </c>
      <c r="V520" s="412">
        <f>SUMIFS(Экономия_корр!Q$15:Q$24,Экономия_корр!$A$15:$A$24,$A520,Экономия_корр!$M$15:$M$24,"Экономия расходов с учетом ИПЦ")</f>
        <v>0</v>
      </c>
      <c r="W520" s="412">
        <f>SUMIFS(Экономия_корр!R$15:R$24,Экономия_корр!$A$15:$A$24,$A520,Экономия_корр!$M$15:$M$24,"Экономия расходов с учетом ИПЦ")</f>
        <v>0</v>
      </c>
      <c r="X520" s="412">
        <f>SUMIFS(Экономия_корр!S$15:S$24,Экономия_корр!$A$15:$A$24,$A520,Экономия_корр!$M$15:$M$24,"Экономия расходов с учетом ИПЦ")</f>
        <v>0</v>
      </c>
      <c r="Y520" s="412">
        <f>SUMIFS(Экономия_корр!T$15:T$24,Экономия_корр!$A$15:$A$24,$A520,Экономия_корр!$M$15:$M$24,"Экономия расходов с учетом ИПЦ")</f>
        <v>0</v>
      </c>
      <c r="Z520" s="412">
        <f>SUMIFS(Экономия_корр!U$15:U$24,Экономия_корр!$A$15:$A$24,$A520,Экономия_корр!$M$15:$M$24,"Экономия расходов с учетом ИПЦ")</f>
        <v>0</v>
      </c>
      <c r="AA520" s="412">
        <f>SUMIFS(Экономия_корр!V$15:V$24,Экономия_корр!$A$15:$A$24,$A520,Экономия_корр!$M$15:$M$24,"Экономия расходов с учетом ИПЦ")</f>
        <v>0</v>
      </c>
      <c r="AB520" s="412">
        <f>SUMIFS(Экономия_корр!W$15:W$24,Экономия_корр!$A$15:$A$24,$A520,Экономия_корр!$M$15:$M$24,"Экономия расходов с учетом ИПЦ")</f>
        <v>0</v>
      </c>
      <c r="AC520" s="412">
        <f>SUMIFS(Экономия_корр!X$15:X$24,Экономия_корр!$A$15:$A$24,$A520,Экономия_корр!$M$15:$M$24,"Экономия расходов с учетом ИПЦ")</f>
        <v>0</v>
      </c>
      <c r="AD520" s="412">
        <f>SUMIFS(Экономия_корр!Y$15:Y$24,Экономия_корр!$A$15:$A$24,$A520,Экономия_корр!$M$15:$M$24,"Экономия расходов с учетом ИПЦ")</f>
        <v>0</v>
      </c>
      <c r="AE520" s="412">
        <f>SUMIFS(Экономия_корр!Z$15:Z$24,Экономия_корр!$A$15:$A$24,$A520,Экономия_корр!$M$15:$M$24,"Экономия расходов с учетом ИПЦ")</f>
        <v>0</v>
      </c>
      <c r="AF520" s="412">
        <f>SUMIFS(Экономия_корр!AA$15:AA$24,Экономия_корр!$A$15:$A$24,$A520,Экономия_корр!$M$15:$M$24,"Экономия расходов с учетом ИПЦ")</f>
        <v>0</v>
      </c>
      <c r="AG520" s="412">
        <f>SUMIFS(Экономия_корр!AB$15:AB$24,Экономия_корр!$A$15:$A$24,$A520,Экономия_корр!$M$15:$M$24,"Экономия расходов с учетом ИПЦ")</f>
        <v>0</v>
      </c>
      <c r="AH520" s="412">
        <f>SUMIFS(Экономия_корр!AC$15:AC$24,Экономия_корр!$A$15:$A$24,$A520,Экономия_корр!$M$15:$M$24,"Экономия расходов с учетом ИПЦ")</f>
        <v>0</v>
      </c>
      <c r="AI520" s="412">
        <f>SUMIFS(Экономия_корр!AD$15:AD$24,Экономия_корр!$A$15:$A$24,$A520,Экономия_корр!$M$15:$M$24,"Экономия расходов с учетом ИПЦ")</f>
        <v>0</v>
      </c>
      <c r="AJ520" s="412">
        <f>SUMIFS(Экономия_корр!AE$15:AE$24,Экономия_корр!$A$15:$A$24,$A520,Экономия_корр!$M$15:$M$24,"Экономия расходов с учетом ИПЦ")</f>
        <v>0</v>
      </c>
      <c r="AK520" s="412">
        <f>SUMIFS(Экономия_корр!AF$15:AF$24,Экономия_корр!$A$15:$A$24,$A520,Экономия_корр!$M$15:$M$24,"Экономия расходов с учетом ИПЦ")</f>
        <v>0</v>
      </c>
      <c r="AL520" s="412">
        <f>SUMIFS(Экономия_корр!AG$15:AG$24,Экономия_корр!$A$15:$A$24,$A520,Экономия_корр!$M$15:$M$24,"Экономия расходов с учетом ИПЦ")</f>
        <v>0</v>
      </c>
      <c r="AM520" s="412">
        <f>SUMIFS(Экономия_корр!AH$15:AH$24,Экономия_корр!$A$15:$A$24,$A520,Экономия_корр!$M$15:$M$24,"Экономия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3.75" outlineLevel="1">
      <c r="A526" s="642" t="str">
        <f t="shared" si="106"/>
        <v>1</v>
      </c>
      <c r="B526" s="108" t="s">
        <v>1466</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SUMIFS(ЭЭ!O$15:O$27,ЭЭ!$A$15:$A$27,$A527,ЭЭ!$M$15:$M$27,"Всего по тарифу")</f>
        <v>0</v>
      </c>
      <c r="P527" s="431">
        <f>SUMIFS(ЭЭ!P$15:P$27,ЭЭ!$A$15:$A$27,$A527,ЭЭ!$M$15:$M$27,"Всего по тарифу")</f>
        <v>0</v>
      </c>
      <c r="Q527" s="431">
        <f>SUMIFS(ЭЭ!Q$15:Q$27,ЭЭ!$A$15:$A$27,$A527,ЭЭ!$M$15:$M$27,"Всего по тарифу")</f>
        <v>0</v>
      </c>
      <c r="R527" s="407">
        <f t="shared" si="105"/>
        <v>0</v>
      </c>
      <c r="S527" s="431">
        <f>SUMIFS(ЭЭ!R$15:R$27,ЭЭ!$A$15:$A$27,$A527,ЭЭ!$M$15:$M$27,"Всего по тарифу")</f>
        <v>0</v>
      </c>
      <c r="T527" s="431">
        <f>SUMIFS(ЭЭ!S$15:S$27,ЭЭ!$A$15:$A$27,$A527,ЭЭ!$M$15:$M$27,"Всего по тарифу")</f>
        <v>150.88999999999999</v>
      </c>
      <c r="U527" s="431">
        <f>SUMIFS(ЭЭ!T$15:T$27,ЭЭ!$A$15:$A$27,$A527,ЭЭ!$M$15:$M$27,"Всего по тарифу")</f>
        <v>0</v>
      </c>
      <c r="V527" s="431">
        <f>SUMIFS(ЭЭ!U$15:U$27,ЭЭ!$A$15:$A$27,$A527,ЭЭ!$M$15:$M$27,"Всего по тарифу")</f>
        <v>0</v>
      </c>
      <c r="W527" s="431">
        <f>SUMIFS(ЭЭ!V$15:V$27,ЭЭ!$A$15:$A$27,$A527,ЭЭ!$M$15:$M$27,"Всего по тарифу")</f>
        <v>0</v>
      </c>
      <c r="X527" s="431">
        <f>SUMIFS(ЭЭ!W$15:W$27,ЭЭ!$A$15:$A$27,$A527,ЭЭ!$M$15:$M$27,"Всего по тарифу")</f>
        <v>0</v>
      </c>
      <c r="Y527" s="431">
        <f>SUMIFS(ЭЭ!X$15:X$27,ЭЭ!$A$15:$A$27,$A527,ЭЭ!$M$15:$M$27,"Всего по тарифу")</f>
        <v>0</v>
      </c>
      <c r="Z527" s="431">
        <f>SUMIFS(ЭЭ!Y$15:Y$27,ЭЭ!$A$15:$A$27,$A527,ЭЭ!$M$15:$M$27,"Всего по тарифу")</f>
        <v>0</v>
      </c>
      <c r="AA527" s="431">
        <f>SUMIFS(ЭЭ!Z$15:Z$27,ЭЭ!$A$15:$A$27,$A527,ЭЭ!$M$15:$M$27,"Всего по тарифу")</f>
        <v>0</v>
      </c>
      <c r="AB527" s="431">
        <f>SUMIFS(ЭЭ!AA$15:AA$27,ЭЭ!$A$15:$A$27,$A527,ЭЭ!$M$15:$M$27,"Всего по тарифу")</f>
        <v>0</v>
      </c>
      <c r="AC527" s="431">
        <f>SUMIFS(ЭЭ!AB$15:AB$27,ЭЭ!$A$15:$A$27,$A527,ЭЭ!$M$15:$M$27,"Всего по тарифу")</f>
        <v>0</v>
      </c>
      <c r="AD527" s="431">
        <f>SUMIFS(ЭЭ!AC$15:AC$27,ЭЭ!$A$15:$A$27,$A527,ЭЭ!$M$15:$M$27,"Всего по тарифу")</f>
        <v>29.04</v>
      </c>
      <c r="AE527" s="431">
        <f>SUMIFS(ЭЭ!AD$15:AD$27,ЭЭ!$A$15:$A$27,$A527,ЭЭ!$M$15:$M$27,"Всего по тарифу")</f>
        <v>0</v>
      </c>
      <c r="AF527" s="431">
        <f>SUMIFS(ЭЭ!AE$15:AE$27,ЭЭ!$A$15:$A$27,$A527,ЭЭ!$M$15:$M$27,"Всего по тарифу")</f>
        <v>0</v>
      </c>
      <c r="AG527" s="431">
        <f>SUMIFS(ЭЭ!AF$15:AF$27,ЭЭ!$A$15:$A$27,$A527,ЭЭ!$M$15:$M$27,"Всего по тарифу")</f>
        <v>0</v>
      </c>
      <c r="AH527" s="431">
        <f>SUMIFS(ЭЭ!AG$15:AG$27,ЭЭ!$A$15:$A$27,$A527,ЭЭ!$M$15:$M$27,"Всего по тарифу")</f>
        <v>0</v>
      </c>
      <c r="AI527" s="431">
        <f>SUMIFS(ЭЭ!AH$15:AH$27,ЭЭ!$A$15:$A$27,$A527,ЭЭ!$M$15:$M$27,"Всего по тарифу")</f>
        <v>0</v>
      </c>
      <c r="AJ527" s="431">
        <f>SUMIFS(ЭЭ!AI$15:AI$27,ЭЭ!$A$15:$A$27,$A527,ЭЭ!$M$15:$M$27,"Всего по тарифу")</f>
        <v>0</v>
      </c>
      <c r="AK527" s="431">
        <f>SUMIFS(ЭЭ!AJ$15:AJ$27,ЭЭ!$A$15:$A$27,$A527,ЭЭ!$M$15:$M$27,"Всего по тарифу")</f>
        <v>0</v>
      </c>
      <c r="AL527" s="431">
        <f>SUMIFS(ЭЭ!AK$15:AK$27,ЭЭ!$A$15:$A$27,$A527,ЭЭ!$M$15:$M$27,"Всего по тарифу")</f>
        <v>0</v>
      </c>
      <c r="AM527" s="431">
        <f>SUMIFS(ЭЭ!AL$15:AL$27,ЭЭ!$A$15:$A$27,$A527,ЭЭ!$M$15:$M$27,"Всего по тарифу")</f>
        <v>0</v>
      </c>
      <c r="AN527" s="407">
        <f t="shared" si="107"/>
        <v>0</v>
      </c>
      <c r="AO527" s="407">
        <f t="shared" si="94"/>
        <v>-100</v>
      </c>
      <c r="AP527" s="407">
        <f t="shared" si="95"/>
        <v>0</v>
      </c>
      <c r="AQ527" s="407">
        <f t="shared" si="96"/>
        <v>0</v>
      </c>
      <c r="AR527" s="407">
        <f t="shared" si="97"/>
        <v>0</v>
      </c>
      <c r="AS527" s="407">
        <f t="shared" si="98"/>
        <v>0</v>
      </c>
      <c r="AT527" s="407">
        <f t="shared" si="99"/>
        <v>0</v>
      </c>
      <c r="AU527" s="407">
        <f t="shared" si="100"/>
        <v>0</v>
      </c>
      <c r="AV527" s="407">
        <f t="shared" si="101"/>
        <v>0</v>
      </c>
      <c r="AW527" s="407">
        <f t="shared" si="102"/>
        <v>0</v>
      </c>
      <c r="AX527" s="195"/>
      <c r="AY527" s="195"/>
      <c r="AZ527" s="195"/>
    </row>
    <row r="528" spans="1:52" s="113" customFormat="1" ht="33.75" outlineLevel="1">
      <c r="A528" s="642" t="str">
        <f t="shared" si="106"/>
        <v>1</v>
      </c>
      <c r="B528" s="108" t="s">
        <v>1103</v>
      </c>
      <c r="L528" s="429" t="s">
        <v>104</v>
      </c>
      <c r="M528" s="405" t="s">
        <v>658</v>
      </c>
      <c r="N528" s="430" t="s">
        <v>369</v>
      </c>
      <c r="O528" s="431">
        <f>SUMIFS(Амортизация!O$15:O$65,Амортизация!$A$15:$A$65,$A528,Амортизация!$M$15:$M$65,"Сумма амортизационных отчислений")</f>
        <v>0</v>
      </c>
      <c r="P528" s="431">
        <f>SUMIFS(Амортизация!P$15:P$65,Амортизация!$A$15:$A$65,$A528,Амортизация!$M$15:$M$65,"Сумма амортизационных отчислений")</f>
        <v>0</v>
      </c>
      <c r="Q528" s="431">
        <f>SUMIFS(Амортизация!Q$15:Q$65,Амортизация!$A$15:$A$65,$A528,Амортизация!$M$15:$M$65,"Сумма амортизационных отчислений")</f>
        <v>0</v>
      </c>
      <c r="R528" s="407">
        <f t="shared" si="105"/>
        <v>0</v>
      </c>
      <c r="S528" s="431">
        <f>SUMIFS(Амортизация!R$15:R$65,Амортизация!$A$15:$A$65,$A528,Амортизация!$M$15:$M$65,"Сумма амортизационных отчислений")</f>
        <v>0</v>
      </c>
      <c r="T528" s="431">
        <f>SUMIFS(Амортизация!S$15:S$65,Амортизация!$A$15:$A$65,$A528,Амортизация!$M$15:$M$65,"Сумма амортизационных отчислений")</f>
        <v>0.1</v>
      </c>
      <c r="U528" s="431">
        <f>SUMIFS(Амортизация!T$15:T$65,Амортизация!$A$15:$A$65,$A528,Амортизация!$M$15:$M$65,"Сумма амортизационных отчислений")</f>
        <v>0</v>
      </c>
      <c r="V528" s="431">
        <f>SUMIFS(Амортизация!U$15:U$65,Амортизация!$A$15:$A$65,$A528,Амортизация!$M$15:$M$65,"Сумма амортизационных отчислений")</f>
        <v>0</v>
      </c>
      <c r="W528" s="431">
        <f>SUMIFS(Амортизация!V$15:V$65,Амортизация!$A$15:$A$65,$A528,Амортизация!$M$15:$M$65,"Сумма амортизационных отчислений")</f>
        <v>0</v>
      </c>
      <c r="X528" s="431">
        <f>SUMIFS(Амортизация!W$15:W$65,Амортизация!$A$15:$A$65,$A528,Амортизация!$M$15:$M$65,"Сумма амортизационных отчислений")</f>
        <v>0</v>
      </c>
      <c r="Y528" s="431">
        <f>SUMIFS(Амортизация!X$15:X$65,Амортизация!$A$15:$A$65,$A528,Амортизация!$M$15:$M$65,"Сумма амортизационных отчислений")</f>
        <v>0.8</v>
      </c>
      <c r="Z528" s="431">
        <f>SUMIFS(Амортизация!Y$15:Y$65,Амортизация!$A$15:$A$65,$A528,Амортизация!$M$15:$M$65,"Сумма амортизационных отчислений")</f>
        <v>0.8</v>
      </c>
      <c r="AA528" s="431">
        <f>SUMIFS(Амортизация!Z$15:Z$65,Амортизация!$A$15:$A$65,$A528,Амортизация!$M$15:$M$65,"Сумма амортизационных отчислений")</f>
        <v>0.8</v>
      </c>
      <c r="AB528" s="431">
        <f>SUMIFS(Амортизация!AA$15:AA$65,Амортизация!$A$15:$A$65,$A528,Амортизация!$M$15:$M$65,"Сумма амортизационных отчислений")</f>
        <v>0.8</v>
      </c>
      <c r="AC528" s="431">
        <f>SUMIFS(Амортизация!AB$15:AB$65,Амортизация!$A$15:$A$65,$A528,Амортизация!$M$15:$M$65,"Сумма амортизационных отчислений")</f>
        <v>0.8</v>
      </c>
      <c r="AD528" s="431">
        <f>SUMIFS(Амортизация!AC$15:AC$65,Амортизация!$A$15:$A$65,$A528,Амортизация!$M$15:$M$65,"Сумма амортизационных отчислений")</f>
        <v>0</v>
      </c>
      <c r="AE528" s="431">
        <f>SUMIFS(Амортизация!AD$15:AD$65,Амортизация!$A$15:$A$65,$A528,Амортизация!$M$15:$M$65,"Сумма амортизационных отчислений")</f>
        <v>0</v>
      </c>
      <c r="AF528" s="431">
        <f>SUMIFS(Амортизация!AE$15:AE$65,Амортизация!$A$15:$A$65,$A528,Амортизация!$M$15:$M$65,"Сумма амортизационных отчислений")</f>
        <v>0</v>
      </c>
      <c r="AG528" s="431">
        <f>SUMIFS(Амортизация!AF$15:AF$65,Амортизация!$A$15:$A$65,$A528,Амортизация!$M$15:$M$65,"Сумма амортизационных отчислений")</f>
        <v>0</v>
      </c>
      <c r="AH528" s="431">
        <f>SUMIFS(Амортизация!AG$15:AG$65,Амортизация!$A$15:$A$65,$A528,Амортизация!$M$15:$M$65,"Сумма амортизационных отчислений")</f>
        <v>0</v>
      </c>
      <c r="AI528" s="431">
        <f>SUMIFS(Амортизация!AH$15:AH$65,Амортизация!$A$15:$A$65,$A528,Амортизация!$M$15:$M$65,"Сумма амортизационных отчислений")</f>
        <v>0</v>
      </c>
      <c r="AJ528" s="431">
        <f>SUMIFS(Амортизация!AI$15:AI$65,Амортизация!$A$15:$A$65,$A528,Амортизация!$M$15:$M$65,"Сумма амортизационных отчислений")</f>
        <v>0</v>
      </c>
      <c r="AK528" s="431">
        <f>SUMIFS(Амортизация!AJ$15:AJ$65,Амортизация!$A$15:$A$65,$A528,Амортизация!$M$15:$M$65,"Сумма амортизационных отчислений")</f>
        <v>0</v>
      </c>
      <c r="AL528" s="431">
        <f>SUMIFS(Амортизация!AK$15:AK$65,Амортизация!$A$15:$A$65,$A528,Амортизация!$M$15:$M$65,"Сумма амортизационных отчислений")</f>
        <v>0</v>
      </c>
      <c r="AM528" s="431">
        <f>SUMIFS(Амортизация!AL$15:AL$65,Амортизация!$A$15:$A$65,$A528,Амортизация!$M$15:$M$65,"Сумма амортизационных отчислений")</f>
        <v>0</v>
      </c>
      <c r="AN528" s="407">
        <f t="shared" si="107"/>
        <v>0</v>
      </c>
      <c r="AO528" s="407">
        <f t="shared" si="94"/>
        <v>0</v>
      </c>
      <c r="AP528" s="407">
        <f t="shared" si="95"/>
        <v>0</v>
      </c>
      <c r="AQ528" s="407">
        <f t="shared" si="96"/>
        <v>0</v>
      </c>
      <c r="AR528" s="407">
        <f t="shared" si="97"/>
        <v>0</v>
      </c>
      <c r="AS528" s="407">
        <f t="shared" si="98"/>
        <v>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1233</v>
      </c>
      <c r="N529" s="411" t="s">
        <v>369</v>
      </c>
      <c r="O529" s="412">
        <f>SUMIFS('ИП + источники'!P$17:P$65,'ИП + источники'!$A$17:$A$65,$A529,'ИП + источники'!$M$17:$M$65,"Амортизационные отчисления")+SUMIFS('ИП + источники'!P$17:P$65,'ИП + источники'!$A$17:$A$65,$A529,'ИП + источники'!$M$17:$M$65,"погашение займов и кредитов из амортизации")</f>
        <v>0</v>
      </c>
      <c r="P529" s="412">
        <f>SUMIFS('ИП + источники'!Q$17:Q$65,'ИП + источники'!$A$17:$A$65,$A529,'ИП + источники'!$M$17:$M$65,"Амортизационные отчисления")+SUMIFS('ИП + источники'!Q$17:Q$65,'ИП + источники'!$A$17:$A$65,$A529,'ИП + источники'!$M$17:$M$65,"погашение займов и кредитов из амортизации")</f>
        <v>0</v>
      </c>
      <c r="Q529" s="412">
        <f>SUMIFS('ИП + источники'!R$17:R$65,'ИП + источники'!$A$17:$A$65,$A529,'ИП + источники'!$M$17:$M$65,"Амортизационные отчисления")+SUMIFS('ИП + источники'!R$17:R$65,'ИП + источники'!$A$17:$A$65,$A529,'ИП + источники'!$M$17:$M$65,"погашение займов и кредитов из амортизации")</f>
        <v>0</v>
      </c>
      <c r="R529" s="413">
        <f t="shared" si="105"/>
        <v>0</v>
      </c>
      <c r="S529" s="412">
        <f>SUMIFS('ИП + источники'!T$17:T$65,'ИП + источники'!$A$17:$A$65,$A529,'ИП + источники'!$M$17:$M$65,"Амортизационные отчисления")+SUMIFS('ИП + источники'!T$17:T$65,'ИП + источники'!$A$17:$A$65,$A529,'ИП + источники'!$M$17:$M$65,"погашение займов и кредитов из амортизации")</f>
        <v>0</v>
      </c>
      <c r="T529" s="412">
        <f>SUMIFS('ИП + источники'!U$17:U$65,'ИП + источники'!$A$17:$A$65,$A529,'ИП + источники'!$M$17:$M$65,"Амортизационные отчисления")+SUMIFS('ИП + источники'!U$17:U$65,'ИП + источники'!$A$17:$A$65,$A529,'ИП + источники'!$M$17:$M$65,"погашение займов и кредитов из амортизации")</f>
        <v>0</v>
      </c>
      <c r="U529" s="412">
        <f>SUMIFS('ИП + источники'!V$17:V$65,'ИП + источники'!$A$17:$A$65,$A529,'ИП + источники'!$M$17:$M$65,"Амортизационные отчисления")+SUMIFS('ИП + источники'!V$17:V$65,'ИП + источники'!$A$17:$A$65,$A529,'ИП + источники'!$M$17:$M$65,"погашение займов и кредитов из амортизации")</f>
        <v>0</v>
      </c>
      <c r="V529" s="412">
        <f>SUMIFS('ИП + источники'!W$17:W$65,'ИП + источники'!$A$17:$A$65,$A529,'ИП + источники'!$M$17:$M$65,"Амортизационные отчисления")+SUMIFS('ИП + источники'!W$17:W$65,'ИП + источники'!$A$17:$A$65,$A529,'ИП + источники'!$M$17:$M$65,"погашение займов и кредитов из амортизации")</f>
        <v>0</v>
      </c>
      <c r="W529" s="412">
        <f>SUMIFS('ИП + источники'!X$17:X$65,'ИП + источники'!$A$17:$A$65,$A529,'ИП + источники'!$M$17:$M$65,"Амортизационные отчисления")+SUMIFS('ИП + источники'!X$17:X$65,'ИП + источники'!$A$17:$A$65,$A529,'ИП + источники'!$M$17:$M$65,"погашение займов и кредитов из амортизации")</f>
        <v>0</v>
      </c>
      <c r="X529" s="412">
        <f>SUMIFS('ИП + источники'!Y$17:Y$65,'ИП + источники'!$A$17:$A$65,$A529,'ИП + источники'!$M$17:$M$65,"Амортизационные отчисления")+SUMIFS('ИП + источники'!Y$17:Y$65,'ИП + источники'!$A$17:$A$65,$A529,'ИП + источники'!$M$17:$M$65,"погашение займов и кредитов из амортизации")</f>
        <v>0</v>
      </c>
      <c r="Y529" s="412">
        <f>SUMIFS('ИП + источники'!Z$17:Z$65,'ИП + источники'!$A$17:$A$65,$A529,'ИП + источники'!$M$17:$M$65,"Амортизационные отчисления")+SUMIFS('ИП + источники'!Z$17:Z$65,'ИП + источники'!$A$17:$A$65,$A529,'ИП + источники'!$M$17:$M$65,"погашение займов и кредитов из амортизации")</f>
        <v>0</v>
      </c>
      <c r="Z529" s="412">
        <f>SUMIFS('ИП + источники'!AA$17:AA$65,'ИП + источники'!$A$17:$A$65,$A529,'ИП + источники'!$M$17:$M$65,"Амортизационные отчисления")+SUMIFS('ИП + источники'!AA$17:AA$65,'ИП + источники'!$A$17:$A$65,$A529,'ИП + источники'!$M$17:$M$65,"погашение займов и кредитов из амортизации")</f>
        <v>0</v>
      </c>
      <c r="AA529" s="412">
        <f>SUMIFS('ИП + источники'!AB$17:AB$65,'ИП + источники'!$A$17:$A$65,$A529,'ИП + источники'!$M$17:$M$65,"Амортизационные отчисления")+SUMIFS('ИП + источники'!AB$17:AB$65,'ИП + источники'!$A$17:$A$65,$A529,'ИП + источники'!$M$17:$M$65,"погашение займов и кредитов из амортизации")</f>
        <v>0</v>
      </c>
      <c r="AB529" s="412">
        <f>SUMIFS('ИП + источники'!AC$17:AC$65,'ИП + источники'!$A$17:$A$65,$A529,'ИП + источники'!$M$17:$M$65,"Амортизационные отчисления")+SUMIFS('ИП + источники'!AC$17:AC$65,'ИП + источники'!$A$17:$A$65,$A529,'ИП + источники'!$M$17:$M$65,"погашение займов и кредитов из амортизации")</f>
        <v>0</v>
      </c>
      <c r="AC529" s="412">
        <f>SUMIFS('ИП + источники'!AD$17:AD$65,'ИП + источники'!$A$17:$A$65,$A529,'ИП + источники'!$M$17:$M$65,"Амортизационные отчисления")+SUMIFS('ИП + источники'!AD$17:AD$65,'ИП + источники'!$A$17:$A$65,$A529,'ИП + источники'!$M$17:$M$65,"погашение займов и кредитов из амортизации")</f>
        <v>0</v>
      </c>
      <c r="AD529" s="412">
        <f>SUMIFS('ИП + источники'!AE$17:AE$65,'ИП + источники'!$A$17:$A$65,$A529,'ИП + источники'!$M$17:$M$65,"Амортизационные отчисления")+SUMIFS('ИП + источники'!AE$17:AE$65,'ИП + источники'!$A$17:$A$65,$A529,'ИП + источники'!$M$17:$M$65,"погашение займов и кредитов из амортизации")</f>
        <v>0</v>
      </c>
      <c r="AE529" s="412">
        <f>SUMIFS('ИП + источники'!AF$17:AF$65,'ИП + источники'!$A$17:$A$65,$A529,'ИП + источники'!$M$17:$M$65,"Амортизационные отчисления")+SUMIFS('ИП + источники'!AF$17:AF$65,'ИП + источники'!$A$17:$A$65,$A529,'ИП + источники'!$M$17:$M$65,"погашение займов и кредитов из амортизации")</f>
        <v>0</v>
      </c>
      <c r="AF529" s="412">
        <f>SUMIFS('ИП + источники'!AG$17:AG$65,'ИП + источники'!$A$17:$A$65,$A529,'ИП + источники'!$M$17:$M$65,"Амортизационные отчисления")+SUMIFS('ИП + источники'!AG$17:AG$65,'ИП + источники'!$A$17:$A$65,$A529,'ИП + источники'!$M$17:$M$65,"погашение займов и кредитов из амортизации")</f>
        <v>0</v>
      </c>
      <c r="AG529" s="412">
        <f>SUMIFS('ИП + источники'!AH$17:AH$65,'ИП + источники'!$A$17:$A$65,$A529,'ИП + источники'!$M$17:$M$65,"Амортизационные отчисления")+SUMIFS('ИП + источники'!AH$17:AH$65,'ИП + источники'!$A$17:$A$65,$A529,'ИП + источники'!$M$17:$M$65,"погашение займов и кредитов из амортизации")</f>
        <v>0</v>
      </c>
      <c r="AH529" s="412">
        <f>SUMIFS('ИП + источники'!AI$17:AI$65,'ИП + источники'!$A$17:$A$65,$A529,'ИП + источники'!$M$17:$M$65,"Амортизационные отчисления")+SUMIFS('ИП + источники'!AI$17:AI$65,'ИП + источники'!$A$17:$A$65,$A529,'ИП + источники'!$M$17:$M$65,"погашение займов и кредитов из амортизации")</f>
        <v>0</v>
      </c>
      <c r="AI529" s="412">
        <f>SUMIFS('ИП + источники'!AJ$17:AJ$65,'ИП + источники'!$A$17:$A$65,$A529,'ИП + источники'!$M$17:$M$65,"Амортизационные отчисления")+SUMIFS('ИП + источники'!AJ$17:AJ$65,'ИП + источники'!$A$17:$A$65,$A529,'ИП + источники'!$M$17:$M$65,"погашение займов и кредитов из амортизации")</f>
        <v>0</v>
      </c>
      <c r="AJ529" s="412">
        <f>SUMIFS('ИП + источники'!AK$17:AK$65,'ИП + источники'!$A$17:$A$65,$A529,'ИП + источники'!$M$17:$M$65,"Амортизационные отчисления")+SUMIFS('ИП + источники'!AK$17:AK$65,'ИП + источники'!$A$17:$A$65,$A529,'ИП + источники'!$M$17:$M$65,"погашение займов и кредитов из амортизации")</f>
        <v>0</v>
      </c>
      <c r="AK529" s="412">
        <f>SUMIFS('ИП + источники'!AL$17:AL$65,'ИП + источники'!$A$17:$A$65,$A529,'ИП + источники'!$M$17:$M$65,"Амортизационные отчисления")+SUMIFS('ИП + источники'!AL$17:AL$65,'ИП + источники'!$A$17:$A$65,$A529,'ИП + источники'!$M$17:$M$65,"погашение займов и кредитов из амортизации")</f>
        <v>0</v>
      </c>
      <c r="AL529" s="412">
        <f>SUMIFS('ИП + источники'!AM$17:AM$65,'ИП + источники'!$A$17:$A$65,$A529,'ИП + источники'!$M$17:$M$65,"Амортизационные отчисления")+SUMIFS('ИП + источники'!AM$17:AM$65,'ИП + источники'!$A$17:$A$65,$A529,'ИП + источники'!$M$17:$M$65,"погашение займов и кредитов из амортизации")</f>
        <v>0</v>
      </c>
      <c r="AM529" s="412">
        <f>SUMIFS('ИП + источники'!AN$17:AN$65,'ИП + источники'!$A$17:$A$65,$A529,'ИП + источники'!$M$17:$M$65,"Амортизационные отчисления")+SUMIFS('ИП + источники'!AN$17:AN$65,'ИП + источники'!$A$17:$A$65,$A529,'ИП + источники'!$M$17:$M$65,"погашение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источники'!P$15:P$65,'ИП + источники'!$A$15:$A$65,$A531,'ИП + источники'!$M$15:$M$65,"погашение займов и кредитов из нормативной прибыли")</f>
        <v>0</v>
      </c>
      <c r="P531" s="579">
        <f>SUMIFS('ИП + источники'!Q$15:Q$65,'ИП + источники'!$A$15:$A$65,$A531,'ИП + источники'!$M$15:$M$65,"погашение займов и кредитов из нормативной прибыли")</f>
        <v>0</v>
      </c>
      <c r="Q531" s="579">
        <f>SUMIFS('ИП + источники'!R$15:R$65,'ИП + источники'!$A$15:$A$65,$A531,'ИП + источники'!$M$15:$M$65,"погашение займов и кредитов из нормативной прибыли")</f>
        <v>0</v>
      </c>
      <c r="R531" s="413">
        <f t="shared" si="105"/>
        <v>0</v>
      </c>
      <c r="S531" s="579">
        <f>SUMIFS('ИП + источники'!T$15:T$65,'ИП + источники'!$A$15:$A$65,$A531,'ИП + источники'!$M$15:$M$65,"погашение займов и кредитов из нормативной прибыли")</f>
        <v>0</v>
      </c>
      <c r="T531" s="579">
        <f>SUMIFS('ИП + источники'!U$15:U$65,'ИП + источники'!$A$15:$A$65,$A531,'ИП + источники'!$M$15:$M$65,"погашение займов и кредитов из нормативной прибыли")</f>
        <v>0</v>
      </c>
      <c r="U531" s="579">
        <f>SUMIFS('ИП + источники'!V$15:V$65,'ИП + источники'!$A$15:$A$65,$A531,'ИП + источники'!$M$15:$M$65,"погашение займов и кредитов из нормативной прибыли")</f>
        <v>0</v>
      </c>
      <c r="V531" s="579">
        <f>SUMIFS('ИП + источники'!W$15:W$65,'ИП + источники'!$A$15:$A$65,$A531,'ИП + источники'!$M$15:$M$65,"погашение займов и кредитов из нормативной прибыли")</f>
        <v>0</v>
      </c>
      <c r="W531" s="579">
        <f>SUMIFS('ИП + источники'!X$15:X$65,'ИП + источники'!$A$15:$A$65,$A531,'ИП + источники'!$M$15:$M$65,"погашение займов и кредитов из нормативной прибыли")</f>
        <v>0</v>
      </c>
      <c r="X531" s="579">
        <f>SUMIFS('ИП + источники'!Y$15:Y$65,'ИП + источники'!$A$15:$A$65,$A531,'ИП + источники'!$M$15:$M$65,"погашение займов и кредитов из нормативной прибыли")</f>
        <v>0</v>
      </c>
      <c r="Y531" s="579">
        <f>SUMIFS('ИП + источники'!Z$15:Z$65,'ИП + источники'!$A$15:$A$65,$A531,'ИП + источники'!$M$15:$M$65,"погашение займов и кредитов из нормативной прибыли")</f>
        <v>0</v>
      </c>
      <c r="Z531" s="579">
        <f>SUMIFS('ИП + источники'!AA$15:AA$65,'ИП + источники'!$A$15:$A$65,$A531,'ИП + источники'!$M$15:$M$65,"погашение займов и кредитов из нормативной прибыли")</f>
        <v>0</v>
      </c>
      <c r="AA531" s="579">
        <f>SUMIFS('ИП + источники'!AB$15:AB$65,'ИП + источники'!$A$15:$A$65,$A531,'ИП + источники'!$M$15:$M$65,"погашение займов и кредитов из нормативной прибыли")</f>
        <v>0</v>
      </c>
      <c r="AB531" s="579">
        <f>SUMIFS('ИП + источники'!AC$15:AC$65,'ИП + источники'!$A$15:$A$65,$A531,'ИП + источники'!$M$15:$M$65,"погашение займов и кредитов из нормативной прибыли")</f>
        <v>0</v>
      </c>
      <c r="AC531" s="579">
        <f>SUMIFS('ИП + источники'!AD$15:AD$65,'ИП + источники'!$A$15:$A$65,$A531,'ИП + источники'!$M$15:$M$65,"погашение займов и кредитов из нормативной прибыли")</f>
        <v>0</v>
      </c>
      <c r="AD531" s="579">
        <f>SUMIFS('ИП + источники'!AE$15:AE$65,'ИП + источники'!$A$15:$A$65,$A531,'ИП + источники'!$M$15:$M$65,"погашение займов и кредитов из нормативной прибыли")</f>
        <v>0</v>
      </c>
      <c r="AE531" s="579">
        <f>SUMIFS('ИП + источники'!AF$15:AF$65,'ИП + источники'!$A$15:$A$65,$A531,'ИП + источники'!$M$15:$M$65,"погашение займов и кредитов из нормативной прибыли")</f>
        <v>0</v>
      </c>
      <c r="AF531" s="579">
        <f>SUMIFS('ИП + источники'!AG$15:AG$65,'ИП + источники'!$A$15:$A$65,$A531,'ИП + источники'!$M$15:$M$65,"погашение займов и кредитов из нормативной прибыли")</f>
        <v>0</v>
      </c>
      <c r="AG531" s="579">
        <f>SUMIFS('ИП + источники'!AH$15:AH$65,'ИП + источники'!$A$15:$A$65,$A531,'ИП + источники'!$M$15:$M$65,"погашение займов и кредитов из нормативной прибыли")</f>
        <v>0</v>
      </c>
      <c r="AH531" s="579">
        <f>SUMIFS('ИП + источники'!AI$15:AI$65,'ИП + источники'!$A$15:$A$65,$A531,'ИП + источники'!$M$15:$M$65,"погашение займов и кредитов из нормативной прибыли")</f>
        <v>0</v>
      </c>
      <c r="AI531" s="579">
        <f>SUMIFS('ИП + источники'!AJ$15:AJ$65,'ИП + источники'!$A$15:$A$65,$A531,'ИП + источники'!$M$15:$M$65,"погашение займов и кредитов из нормативной прибыли")</f>
        <v>0</v>
      </c>
      <c r="AJ531" s="579">
        <f>SUMIFS('ИП + источники'!AK$15:AK$65,'ИП + источники'!$A$15:$A$65,$A531,'ИП + источники'!$M$15:$M$65,"погашение займов и кредитов из нормативной прибыли")</f>
        <v>0</v>
      </c>
      <c r="AK531" s="579">
        <f>SUMIFS('ИП + источники'!AL$15:AL$65,'ИП + источники'!$A$15:$A$65,$A531,'ИП + источники'!$M$15:$M$65,"погашение займов и кредитов из нормативной прибыли")</f>
        <v>0</v>
      </c>
      <c r="AL531" s="579">
        <f>SUMIFS('ИП + источники'!AM$15:AM$65,'ИП + источники'!$A$15:$A$65,$A531,'ИП + источники'!$M$15:$M$65,"погашение займов и кредитов из нормативной прибыли")</f>
        <v>0</v>
      </c>
      <c r="AM531" s="579">
        <f>SUMIFS('ИП + источники'!AN$15:AN$65,'ИП + источники'!$A$15:$A$65,$A531,'ИП + источники'!$M$15:$M$65,"погашение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источники'!P$15:P$65,'ИП + источники'!$A$15:$A$65,$A532,'ИП + источники'!$M$15:$M$65,"уплата процентов по кредитам из нормативной прибыли")</f>
        <v>0</v>
      </c>
      <c r="P532" s="579">
        <f>SUMIFS('ИП + источники'!Q$15:Q$65,'ИП + источники'!$A$15:$A$65,$A532,'ИП + источники'!$M$15:$M$65,"уплата процентов по кредитам из нормативной прибыли")</f>
        <v>0</v>
      </c>
      <c r="Q532" s="579">
        <f>SUMIFS('ИП + источники'!R$15:R$65,'ИП + источники'!$A$15:$A$65,$A532,'ИП + источники'!$M$15:$M$65,"уплата процентов по кредитам из нормативной прибыли")</f>
        <v>0</v>
      </c>
      <c r="R532" s="413">
        <f t="shared" si="105"/>
        <v>0</v>
      </c>
      <c r="S532" s="579">
        <f>SUMIFS('ИП + источники'!T$15:T$65,'ИП + источники'!$A$15:$A$65,$A532,'ИП + источники'!$M$15:$M$65,"уплата процентов по кредитам из нормативной прибыли")</f>
        <v>0</v>
      </c>
      <c r="T532" s="579">
        <f>SUMIFS('ИП + источники'!U$15:U$65,'ИП + источники'!$A$15:$A$65,$A532,'ИП + источники'!$M$15:$M$65,"уплата процентов по кредитам из нормативной прибыли")</f>
        <v>0</v>
      </c>
      <c r="U532" s="579">
        <f>SUMIFS('ИП + источники'!V$15:V$65,'ИП + источники'!$A$15:$A$65,$A532,'ИП + источники'!$M$15:$M$65,"уплата процентов по кредитам из нормативной прибыли")</f>
        <v>0</v>
      </c>
      <c r="V532" s="579">
        <f>SUMIFS('ИП + источники'!W$15:W$65,'ИП + источники'!$A$15:$A$65,$A532,'ИП + источники'!$M$15:$M$65,"уплата процентов по кредитам из нормативной прибыли")</f>
        <v>0</v>
      </c>
      <c r="W532" s="579">
        <f>SUMIFS('ИП + источники'!X$15:X$65,'ИП + источники'!$A$15:$A$65,$A532,'ИП + источники'!$M$15:$M$65,"уплата процентов по кредитам из нормативной прибыли")</f>
        <v>0</v>
      </c>
      <c r="X532" s="579">
        <f>SUMIFS('ИП + источники'!Y$15:Y$65,'ИП + источники'!$A$15:$A$65,$A532,'ИП + источники'!$M$15:$M$65,"уплата процентов по кредитам из нормативной прибыли")</f>
        <v>0</v>
      </c>
      <c r="Y532" s="579">
        <f>SUMIFS('ИП + источники'!Z$15:Z$65,'ИП + источники'!$A$15:$A$65,$A532,'ИП + источники'!$M$15:$M$65,"уплата процентов по кредитам из нормативной прибыли")</f>
        <v>0</v>
      </c>
      <c r="Z532" s="579">
        <f>SUMIFS('ИП + источники'!AA$15:AA$65,'ИП + источники'!$A$15:$A$65,$A532,'ИП + источники'!$M$15:$M$65,"уплата процентов по кредитам из нормативной прибыли")</f>
        <v>0</v>
      </c>
      <c r="AA532" s="579">
        <f>SUMIFS('ИП + источники'!AB$15:AB$65,'ИП + источники'!$A$15:$A$65,$A532,'ИП + источники'!$M$15:$M$65,"уплата процентов по кредитам из нормативной прибыли")</f>
        <v>0</v>
      </c>
      <c r="AB532" s="579">
        <f>SUMIFS('ИП + источники'!AC$15:AC$65,'ИП + источники'!$A$15:$A$65,$A532,'ИП + источники'!$M$15:$M$65,"уплата процентов по кредитам из нормативной прибыли")</f>
        <v>0</v>
      </c>
      <c r="AC532" s="579">
        <f>SUMIFS('ИП + источники'!AD$15:AD$65,'ИП + источники'!$A$15:$A$65,$A532,'ИП + источники'!$M$15:$M$65,"уплата процентов по кредитам из нормативной прибыли")</f>
        <v>0</v>
      </c>
      <c r="AD532" s="579">
        <f>SUMIFS('ИП + источники'!AE$15:AE$65,'ИП + источники'!$A$15:$A$65,$A532,'ИП + источники'!$M$15:$M$65,"уплата процентов по кредитам из нормативной прибыли")</f>
        <v>0</v>
      </c>
      <c r="AE532" s="579">
        <f>SUMIFS('ИП + источники'!AF$15:AF$65,'ИП + источники'!$A$15:$A$65,$A532,'ИП + источники'!$M$15:$M$65,"уплата процентов по кредитам из нормативной прибыли")</f>
        <v>0</v>
      </c>
      <c r="AF532" s="579">
        <f>SUMIFS('ИП + источники'!AG$15:AG$65,'ИП + источники'!$A$15:$A$65,$A532,'ИП + источники'!$M$15:$M$65,"уплата процентов по кредитам из нормативной прибыли")</f>
        <v>0</v>
      </c>
      <c r="AG532" s="579">
        <f>SUMIFS('ИП + источники'!AH$15:AH$65,'ИП + источники'!$A$15:$A$65,$A532,'ИП + источники'!$M$15:$M$65,"уплата процентов по кредитам из нормативной прибыли")</f>
        <v>0</v>
      </c>
      <c r="AH532" s="579">
        <f>SUMIFS('ИП + источники'!AI$15:AI$65,'ИП + источники'!$A$15:$A$65,$A532,'ИП + источники'!$M$15:$M$65,"уплата процентов по кредитам из нормативной прибыли")</f>
        <v>0</v>
      </c>
      <c r="AI532" s="579">
        <f>SUMIFS('ИП + источники'!AJ$15:AJ$65,'ИП + источники'!$A$15:$A$65,$A532,'ИП + источники'!$M$15:$M$65,"уплата процентов по кредитам из нормативной прибыли")</f>
        <v>0</v>
      </c>
      <c r="AJ532" s="579">
        <f>SUMIFS('ИП + источники'!AK$15:AK$65,'ИП + источники'!$A$15:$A$65,$A532,'ИП + источники'!$M$15:$M$65,"уплата процентов по кредитам из нормативной прибыли")</f>
        <v>0</v>
      </c>
      <c r="AK532" s="579">
        <f>SUMIFS('ИП + источники'!AL$15:AL$65,'ИП + источники'!$A$15:$A$65,$A532,'ИП + источники'!$M$15:$M$65,"уплата процентов по кредитам из нормативной прибыли")</f>
        <v>0</v>
      </c>
      <c r="AL532" s="579">
        <f>SUMIFS('ИП + источники'!AM$15:AM$65,'ИП + источники'!$A$15:$A$65,$A532,'ИП + источники'!$M$15:$M$65,"уплата процентов по кредитам из нормативной прибыли")</f>
        <v>0</v>
      </c>
      <c r="AM532" s="579">
        <f>SUMIFS('ИП + источники'!AN$15:AN$65,'ИП + источники'!$A$15:$A$65,$A532,'ИП + источники'!$M$15:$M$65,"уплата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источники'!P$15:P$65,'ИП + источники'!$A$15:$A$65,$A533,'ИП + источники'!$M$15:$M$65,"Прибыль на капвложения")</f>
        <v>0</v>
      </c>
      <c r="P533" s="579">
        <f>SUMIFS('ИП + источники'!Q$15:Q$65,'ИП + источники'!$A$15:$A$65,$A533,'ИП + источники'!$M$15:$M$65,"Прибыль на капвложения")</f>
        <v>0</v>
      </c>
      <c r="Q533" s="579">
        <f>SUMIFS('ИП + источники'!R$15:R$65,'ИП + источники'!$A$15:$A$65,$A533,'ИП + источники'!$M$15:$M$65,"Прибыль на капвложения")</f>
        <v>0</v>
      </c>
      <c r="R533" s="413">
        <f t="shared" si="105"/>
        <v>0</v>
      </c>
      <c r="S533" s="579">
        <f>SUMIFS('ИП + источники'!T$15:T$65,'ИП + источники'!$A$15:$A$65,$A533,'ИП + источники'!$M$15:$M$65,"Прибыль на капвложения")</f>
        <v>0</v>
      </c>
      <c r="T533" s="579">
        <f>SUMIFS('ИП + источники'!U$15:U$65,'ИП + источники'!$A$15:$A$65,$A533,'ИП + источники'!$M$15:$M$65,"Прибыль на капвложения")</f>
        <v>0</v>
      </c>
      <c r="U533" s="579">
        <f>SUMIFS('ИП + источники'!V$15:V$65,'ИП + источники'!$A$15:$A$65,$A533,'ИП + источники'!$M$15:$M$65,"Прибыль на капвложения")</f>
        <v>0</v>
      </c>
      <c r="V533" s="579">
        <f>SUMIFS('ИП + источники'!W$15:W$65,'ИП + источники'!$A$15:$A$65,$A533,'ИП + источники'!$M$15:$M$65,"Прибыль на капвложения")</f>
        <v>0</v>
      </c>
      <c r="W533" s="579">
        <f>SUMIFS('ИП + источники'!X$15:X$65,'ИП + источники'!$A$15:$A$65,$A533,'ИП + источники'!$M$15:$M$65,"Прибыль на капвложения")</f>
        <v>0</v>
      </c>
      <c r="X533" s="579">
        <f>SUMIFS('ИП + источники'!Y$15:Y$65,'ИП + источники'!$A$15:$A$65,$A533,'ИП + источники'!$M$15:$M$65,"Прибыль на капвложения")</f>
        <v>0</v>
      </c>
      <c r="Y533" s="579">
        <f>SUMIFS('ИП + источники'!Z$15:Z$65,'ИП + источники'!$A$15:$A$65,$A533,'ИП + источники'!$M$15:$M$65,"Прибыль на капвложения")</f>
        <v>0</v>
      </c>
      <c r="Z533" s="579">
        <f>SUMIFS('ИП + источники'!AA$15:AA$65,'ИП + источники'!$A$15:$A$65,$A533,'ИП + источники'!$M$15:$M$65,"Прибыль на капвложения")</f>
        <v>0</v>
      </c>
      <c r="AA533" s="579">
        <f>SUMIFS('ИП + источники'!AB$15:AB$65,'ИП + источники'!$A$15:$A$65,$A533,'ИП + источники'!$M$15:$M$65,"Прибыль на капвложения")</f>
        <v>0</v>
      </c>
      <c r="AB533" s="579">
        <f>SUMIFS('ИП + источники'!AC$15:AC$65,'ИП + источники'!$A$15:$A$65,$A533,'ИП + источники'!$M$15:$M$65,"Прибыль на капвложения")</f>
        <v>0</v>
      </c>
      <c r="AC533" s="579">
        <f>SUMIFS('ИП + источники'!AD$15:AD$65,'ИП + источники'!$A$15:$A$65,$A533,'ИП + источники'!$M$15:$M$65,"Прибыль на капвложения")</f>
        <v>0</v>
      </c>
      <c r="AD533" s="579">
        <f>SUMIFS('ИП + источники'!AE$15:AE$65,'ИП + источники'!$A$15:$A$65,$A533,'ИП + источники'!$M$15:$M$65,"Прибыль на капвложения")</f>
        <v>0</v>
      </c>
      <c r="AE533" s="579">
        <f>SUMIFS('ИП + источники'!AF$15:AF$65,'ИП + источники'!$A$15:$A$65,$A533,'ИП + источники'!$M$15:$M$65,"Прибыль на капвложения")</f>
        <v>0</v>
      </c>
      <c r="AF533" s="579">
        <f>SUMIFS('ИП + источники'!AG$15:AG$65,'ИП + источники'!$A$15:$A$65,$A533,'ИП + источники'!$M$15:$M$65,"Прибыль на капвложения")</f>
        <v>0</v>
      </c>
      <c r="AG533" s="579">
        <f>SUMIFS('ИП + источники'!AH$15:AH$65,'ИП + источники'!$A$15:$A$65,$A533,'ИП + источники'!$M$15:$M$65,"Прибыль на капвложения")</f>
        <v>0</v>
      </c>
      <c r="AH533" s="579">
        <f>SUMIFS('ИП + источники'!AI$15:AI$65,'ИП + источники'!$A$15:$A$65,$A533,'ИП + источники'!$M$15:$M$65,"Прибыль на капвложения")</f>
        <v>0</v>
      </c>
      <c r="AI533" s="579">
        <f>SUMIFS('ИП + источники'!AJ$15:AJ$65,'ИП + источники'!$A$15:$A$65,$A533,'ИП + источники'!$M$15:$M$65,"Прибыль на капвложения")</f>
        <v>0</v>
      </c>
      <c r="AJ533" s="579">
        <f>SUMIFS('ИП + источники'!AK$15:AK$65,'ИП + источники'!$A$15:$A$65,$A533,'ИП + источники'!$M$15:$M$65,"Прибыль на капвложения")</f>
        <v>0</v>
      </c>
      <c r="AK533" s="579">
        <f>SUMIFS('ИП + источники'!AL$15:AL$65,'ИП + источники'!$A$15:$A$65,$A533,'ИП + источники'!$M$15:$M$65,"Прибыль на капвложения")</f>
        <v>0</v>
      </c>
      <c r="AL533" s="579">
        <f>SUMIFS('ИП + источники'!AM$15:AM$65,'ИП + источники'!$A$15:$A$65,$A533,'ИП + источники'!$M$15:$M$65,"Прибыль на капвложения")</f>
        <v>0</v>
      </c>
      <c r="AM533" s="579">
        <f>SUMIFS('ИП + источники'!AN$15:AN$65,'ИП + источники'!$A$15:$A$65,$A533,'ИП + источники'!$M$15:$M$65,"Прибыль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22.5" outlineLevel="1">
      <c r="A534" s="642" t="str">
        <f t="shared" si="106"/>
        <v>1</v>
      </c>
      <c r="B534" s="108" t="s">
        <v>1467</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5"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3.75" outlineLevel="1">
      <c r="A536" s="642" t="str">
        <f t="shared" si="106"/>
        <v>1</v>
      </c>
      <c r="L536" s="409" t="s">
        <v>125</v>
      </c>
      <c r="M536" s="330" t="s">
        <v>665</v>
      </c>
      <c r="N536" s="411" t="s">
        <v>369</v>
      </c>
      <c r="O536" s="412"/>
      <c r="P536" s="412"/>
      <c r="Q536" s="412"/>
      <c r="R536" s="413">
        <f t="shared" si="105"/>
        <v>0</v>
      </c>
      <c r="S536" s="412"/>
      <c r="T536" s="412">
        <f>SUMIFS('Корректировка НВВ'!$P$15:$P$50,'Корректировка НВВ'!$A$15:$A$50,$A536,'Корректировка НВВ'!$L$15:$L$50,"III")</f>
        <v>0</v>
      </c>
      <c r="U536" s="412"/>
      <c r="V536" s="412"/>
      <c r="W536" s="412"/>
      <c r="X536" s="412"/>
      <c r="Y536" s="412"/>
      <c r="Z536" s="412"/>
      <c r="AA536" s="412"/>
      <c r="AB536" s="412"/>
      <c r="AC536" s="412"/>
      <c r="AD536" s="412">
        <f>SUMIFS('Корректировка НВВ'!$Q$15:$Q$50,'Корректировка НВВ'!$A$15:$A$50,$A536,'Корректировка НВВ'!$L$15:$L$50,"III")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23.75" outlineLevel="1">
      <c r="A537" s="642" t="str">
        <f t="shared" si="106"/>
        <v>1</v>
      </c>
      <c r="L537" s="409" t="s">
        <v>126</v>
      </c>
      <c r="M537" s="330" t="s">
        <v>666</v>
      </c>
      <c r="N537" s="411" t="s">
        <v>369</v>
      </c>
      <c r="O537" s="412"/>
      <c r="P537" s="412"/>
      <c r="Q537" s="412"/>
      <c r="R537" s="413">
        <f t="shared" si="105"/>
        <v>0</v>
      </c>
      <c r="S537" s="412"/>
      <c r="T537" s="412">
        <f>SUMIFS('Корректировка НВВ'!$P$15:$P$50,'Корректировка НВВ'!$A$15:$A$50,$A537,'Корректировка НВВ'!$L$15:$L$50,"IV")</f>
        <v>0</v>
      </c>
      <c r="U537" s="412"/>
      <c r="V537" s="412"/>
      <c r="W537" s="412"/>
      <c r="X537" s="412"/>
      <c r="Y537" s="412"/>
      <c r="Z537" s="412"/>
      <c r="AA537" s="412"/>
      <c r="AB537" s="412"/>
      <c r="AC537" s="412"/>
      <c r="AD537" s="412">
        <f>SUMIFS('Корректировка НВВ'!$Q$15:$Q$50,'Корректировка НВВ'!$A$15:$A$50,$A537,'Корректировка НВВ'!$L$15:$L$50,"IV")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45" outlineLevel="1">
      <c r="A538" s="642" t="str">
        <f t="shared" si="106"/>
        <v>1</v>
      </c>
      <c r="L538" s="409" t="s">
        <v>127</v>
      </c>
      <c r="M538" s="330" t="s">
        <v>1222</v>
      </c>
      <c r="N538" s="411" t="s">
        <v>369</v>
      </c>
      <c r="O538" s="412"/>
      <c r="P538" s="412"/>
      <c r="Q538" s="412"/>
      <c r="R538" s="413">
        <f t="shared" si="105"/>
        <v>0</v>
      </c>
      <c r="S538" s="412"/>
      <c r="T538" s="412">
        <f>SUMIFS('Корректировка НВВ'!$P$15:$P$50,'Корректировка НВВ'!$A$15:$A$50,$A538,'Корректировка НВВ'!$L$15:$L$50,"I")+SUMIFS('Корректировка НВВ'!$P$15:$P$50,'Корректировка НВВ'!$A$15:$A$50,$A538,'Корректировка НВВ'!$L$15:$L$50,"II")</f>
        <v>0</v>
      </c>
      <c r="U538" s="412"/>
      <c r="V538" s="412"/>
      <c r="W538" s="412"/>
      <c r="X538" s="412"/>
      <c r="Y538" s="412"/>
      <c r="Z538" s="412"/>
      <c r="AA538" s="412"/>
      <c r="AB538" s="412"/>
      <c r="AC538" s="412"/>
      <c r="AD538" s="412">
        <f>SUMIFS('Корректировка НВВ'!$Q$15:$Q$50,'Корректировка НВВ'!$A$15:$A$50,$A538,'Корректировка НВВ'!$L$15:$L$50,"I")+SUMIFS('Корректировка НВВ'!$Q$15:$Q$50,'Корректировка НВВ'!$A$15:$A$50,$A538,'Корректировка НВВ'!$L$15:$L$50,"II")</f>
        <v>13.428999999999974</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1231</v>
      </c>
      <c r="M540" s="410" t="s">
        <v>1232</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134.63300000000001</v>
      </c>
      <c r="P541" s="408">
        <f>P443+P493+P527+P528+P530+P535+P536-P537+P538+P539</f>
        <v>175.29216600000001</v>
      </c>
      <c r="Q541" s="408">
        <f>Q443+Q493+Q527+Q528+Q530+Q535+Q536-Q537+Q538+Q539</f>
        <v>175.29216600000001</v>
      </c>
      <c r="R541" s="407">
        <f t="shared" si="105"/>
        <v>0</v>
      </c>
      <c r="S541" s="408">
        <f t="shared" ref="S541:AM541" si="111">S443+S493+S527+S528+S530+S535+S536-S537+S538+S539</f>
        <v>175.29216600000001</v>
      </c>
      <c r="T541" s="408">
        <f t="shared" si="111"/>
        <v>206.20999999999998</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200.71899999999997</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14.505402369207962</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90" outlineLevel="1">
      <c r="A542" s="642" t="str">
        <f t="shared" si="106"/>
        <v>1</v>
      </c>
      <c r="L542" s="409" t="s">
        <v>130</v>
      </c>
      <c r="M542" s="523" t="s">
        <v>1177</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возд'!$V$14:$V$15,'Плата за негативное возд'!$A$14:$A$15,A542,'Плата за негативное возд'!$L$14:$L$15,"1"),0)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7.5"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возд'!$V$14:$V$15,'Плата за негативное возд'!$A$14:$A$15,A543,'Плата за негативное возд'!$L$14:$L$15,"2"),0)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5"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5"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5"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5"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134.63300000000001</v>
      </c>
      <c r="P550" s="408">
        <f t="shared" ref="P550:AM550" si="115">P541-P542-P543+P544-P545+P548+P549</f>
        <v>175.29216600000001</v>
      </c>
      <c r="Q550" s="408">
        <f t="shared" si="115"/>
        <v>175.29216600000001</v>
      </c>
      <c r="R550" s="408">
        <f t="shared" si="115"/>
        <v>0</v>
      </c>
      <c r="S550" s="408">
        <f t="shared" si="115"/>
        <v>175.29216600000001</v>
      </c>
      <c r="T550" s="408">
        <f t="shared" si="115"/>
        <v>206.20999999999998</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200.71899999999997</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14.505402369207962</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5" outlineLevel="1">
      <c r="A551" s="642" t="str">
        <f t="shared" si="106"/>
        <v>1</v>
      </c>
      <c r="C551" s="577" t="b">
        <f>B442="двухставочный"</f>
        <v>0</v>
      </c>
      <c r="L551" s="436" t="s">
        <v>1234</v>
      </c>
      <c r="M551" s="427" t="s">
        <v>1403</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5" outlineLevel="1">
      <c r="A552" s="642" t="str">
        <f t="shared" si="106"/>
        <v>1</v>
      </c>
      <c r="C552" s="577" t="b">
        <f>B442="двухставочный"</f>
        <v>0</v>
      </c>
      <c r="L552" s="436" t="s">
        <v>1235</v>
      </c>
      <c r="M552" s="427" t="s">
        <v>1404</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1211</v>
      </c>
      <c r="L553" s="429" t="s">
        <v>139</v>
      </c>
      <c r="M553" s="432" t="s">
        <v>677</v>
      </c>
      <c r="N553" s="430" t="s">
        <v>328</v>
      </c>
      <c r="O553" s="520">
        <f>SUMIFS(Баланс!O$16:O$67,Баланс!$A$16:$A$67,$A553,Баланс!$B$16:$B$67,"ПО")</f>
        <v>8</v>
      </c>
      <c r="P553" s="520">
        <f>SUMIFS(Баланс!P$16:P$67,Баланс!$A$16:$A$67,$A553,Баланс!$B$16:$B$67,"ПО")</f>
        <v>8</v>
      </c>
      <c r="Q553" s="520">
        <f>SUMIFS(Баланс!Q$16:Q$67,Баланс!$A$16:$A$67,$A553,Баланс!$B$16:$B$67,"ПО")</f>
        <v>8</v>
      </c>
      <c r="R553" s="520">
        <f>Q553-P553</f>
        <v>0</v>
      </c>
      <c r="S553" s="520">
        <f>SUMIFS(Баланс!R$16:R$67,Баланс!$A$16:$A$67,$A553,Баланс!$B$16:$B$67,"ПО")</f>
        <v>13</v>
      </c>
      <c r="T553" s="520">
        <f>SUMIFS(Баланс!S$16:S$67,Баланс!$A$16:$A$67,$A553,Баланс!$B$16:$B$67,"ПО")</f>
        <v>13</v>
      </c>
      <c r="U553" s="520">
        <f>SUMIFS(Баланс!T$16:T$67,Баланс!$A$16:$A$67,$A553,Баланс!$B$16:$B$67,"ПО")</f>
        <v>13</v>
      </c>
      <c r="V553" s="520">
        <f>SUMIFS(Баланс!U$16:U$67,Баланс!$A$16:$A$67,$A553,Баланс!$B$16:$B$67,"ПО")</f>
        <v>13</v>
      </c>
      <c r="W553" s="520">
        <f>SUMIFS(Баланс!V$16:V$67,Баланс!$A$16:$A$67,$A553,Баланс!$B$16:$B$67,"ПО")</f>
        <v>13</v>
      </c>
      <c r="X553" s="520">
        <f>SUMIFS(Баланс!W$16:W$67,Баланс!$A$16:$A$67,$A553,Баланс!$B$16:$B$67,"ПО")</f>
        <v>13</v>
      </c>
      <c r="Y553" s="520">
        <f>SUMIFS(Баланс!X$16:X$67,Баланс!$A$16:$A$67,$A553,Баланс!$B$16:$B$67,"ПО")</f>
        <v>13</v>
      </c>
      <c r="Z553" s="520">
        <f>SUMIFS(Баланс!Y$16:Y$67,Баланс!$A$16:$A$67,$A553,Баланс!$B$16:$B$67,"ПО")</f>
        <v>13</v>
      </c>
      <c r="AA553" s="520">
        <f>SUMIFS(Баланс!Z$16:Z$67,Баланс!$A$16:$A$67,$A553,Баланс!$B$16:$B$67,"ПО")</f>
        <v>13</v>
      </c>
      <c r="AB553" s="520">
        <f>SUMIFS(Баланс!AA$16:AA$67,Баланс!$A$16:$A$67,$A553,Баланс!$B$16:$B$67,"ПО")</f>
        <v>13</v>
      </c>
      <c r="AC553" s="520">
        <f>SUMIFS(Баланс!AB$16:AB$67,Баланс!$A$16:$A$67,$A553,Баланс!$B$16:$B$67,"ПО")</f>
        <v>13</v>
      </c>
      <c r="AD553" s="520">
        <f>SUMIFS(Баланс!AC$16:AC$67,Баланс!$A$16:$A$67,$A553,Баланс!$B$16:$B$67,"ПО")</f>
        <v>13</v>
      </c>
      <c r="AE553" s="520">
        <f>SUMIFS(Баланс!AD$16:AD$67,Баланс!$A$16:$A$67,$A553,Баланс!$B$16:$B$67,"ПО")</f>
        <v>13</v>
      </c>
      <c r="AF553" s="520">
        <f>SUMIFS(Баланс!AE$16:AE$67,Баланс!$A$16:$A$67,$A553,Баланс!$B$16:$B$67,"ПО")</f>
        <v>13</v>
      </c>
      <c r="AG553" s="520">
        <f>SUMIFS(Баланс!AF$16:AF$67,Баланс!$A$16:$A$67,$A553,Баланс!$B$16:$B$67,"ПО")</f>
        <v>13</v>
      </c>
      <c r="AH553" s="520">
        <f>SUMIFS(Баланс!AG$16:AG$67,Баланс!$A$16:$A$67,$A553,Баланс!$B$16:$B$67,"ПО")</f>
        <v>13</v>
      </c>
      <c r="AI553" s="520">
        <f>SUMIFS(Баланс!AH$16:AH$67,Баланс!$A$16:$A$67,$A553,Баланс!$B$16:$B$67,"ПО")</f>
        <v>0</v>
      </c>
      <c r="AJ553" s="520">
        <f>SUMIFS(Баланс!AI$16:AI$67,Баланс!$A$16:$A$67,$A553,Баланс!$B$16:$B$67,"ПО")</f>
        <v>0</v>
      </c>
      <c r="AK553" s="520">
        <f>SUMIFS(Баланс!AJ$16:AJ$67,Баланс!$A$16:$A$67,$A553,Баланс!$B$16:$B$67,"ПО")</f>
        <v>0</v>
      </c>
      <c r="AL553" s="520">
        <f>SUMIFS(Баланс!AK$16:AK$67,Баланс!$A$16:$A$67,$A553,Баланс!$B$16:$B$67,"ПО")</f>
        <v>0</v>
      </c>
      <c r="AM553" s="520">
        <f>SUMIFS(Баланс!AL$16:AL$67,Баланс!$A$16:$A$67,$A553,Баланс!$B$16:$B$67,"ПО")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1207</v>
      </c>
      <c r="L554" s="409" t="s">
        <v>150</v>
      </c>
      <c r="M554" s="415" t="s">
        <v>1132</v>
      </c>
      <c r="N554" s="411" t="s">
        <v>328</v>
      </c>
      <c r="O554" s="580">
        <f>O553/2</f>
        <v>4</v>
      </c>
      <c r="P554" s="580">
        <f>P553/2</f>
        <v>4</v>
      </c>
      <c r="Q554" s="580">
        <f>Q553/2</f>
        <v>4</v>
      </c>
      <c r="R554" s="459">
        <f t="shared" si="105"/>
        <v>0</v>
      </c>
      <c r="S554" s="580">
        <f t="shared" ref="S554:AM554" si="117">S553/2</f>
        <v>6.5</v>
      </c>
      <c r="T554" s="580">
        <f t="shared" si="117"/>
        <v>6.5</v>
      </c>
      <c r="U554" s="580">
        <f t="shared" si="117"/>
        <v>6.5</v>
      </c>
      <c r="V554" s="580">
        <f t="shared" si="117"/>
        <v>6.5</v>
      </c>
      <c r="W554" s="580">
        <f t="shared" si="117"/>
        <v>6.5</v>
      </c>
      <c r="X554" s="580">
        <f t="shared" si="117"/>
        <v>6.5</v>
      </c>
      <c r="Y554" s="580">
        <f t="shared" si="117"/>
        <v>6.5</v>
      </c>
      <c r="Z554" s="580">
        <f t="shared" si="117"/>
        <v>6.5</v>
      </c>
      <c r="AA554" s="580">
        <f t="shared" si="117"/>
        <v>6.5</v>
      </c>
      <c r="AB554" s="580">
        <f t="shared" si="117"/>
        <v>6.5</v>
      </c>
      <c r="AC554" s="580">
        <f t="shared" si="117"/>
        <v>6.5</v>
      </c>
      <c r="AD554" s="580">
        <f t="shared" si="117"/>
        <v>6.5</v>
      </c>
      <c r="AE554" s="580">
        <f t="shared" si="117"/>
        <v>6.5</v>
      </c>
      <c r="AF554" s="580">
        <f t="shared" si="117"/>
        <v>6.5</v>
      </c>
      <c r="AG554" s="580">
        <f t="shared" si="117"/>
        <v>6.5</v>
      </c>
      <c r="AH554" s="580">
        <f t="shared" si="117"/>
        <v>6.5</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1202</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1208</v>
      </c>
      <c r="L556" s="409" t="s">
        <v>152</v>
      </c>
      <c r="M556" s="415" t="s">
        <v>1133</v>
      </c>
      <c r="N556" s="411" t="s">
        <v>328</v>
      </c>
      <c r="O556" s="581">
        <f>O553-O554</f>
        <v>4</v>
      </c>
      <c r="P556" s="581">
        <f>P553-P554</f>
        <v>4</v>
      </c>
      <c r="Q556" s="581">
        <f>Q553-Q554</f>
        <v>4</v>
      </c>
      <c r="R556" s="459">
        <f t="shared" si="105"/>
        <v>0</v>
      </c>
      <c r="S556" s="581">
        <f t="shared" ref="S556:AM556" si="118">S553-S554</f>
        <v>6.5</v>
      </c>
      <c r="T556" s="581">
        <f t="shared" si="118"/>
        <v>6.5</v>
      </c>
      <c r="U556" s="581">
        <f t="shared" si="118"/>
        <v>6.5</v>
      </c>
      <c r="V556" s="581">
        <f t="shared" si="118"/>
        <v>6.5</v>
      </c>
      <c r="W556" s="581">
        <f t="shared" si="118"/>
        <v>6.5</v>
      </c>
      <c r="X556" s="581">
        <f t="shared" si="118"/>
        <v>6.5</v>
      </c>
      <c r="Y556" s="581">
        <f t="shared" si="118"/>
        <v>6.5</v>
      </c>
      <c r="Z556" s="581">
        <f t="shared" si="118"/>
        <v>6.5</v>
      </c>
      <c r="AA556" s="581">
        <f t="shared" si="118"/>
        <v>6.5</v>
      </c>
      <c r="AB556" s="581">
        <f t="shared" si="118"/>
        <v>6.5</v>
      </c>
      <c r="AC556" s="581">
        <f t="shared" si="118"/>
        <v>6.5</v>
      </c>
      <c r="AD556" s="581">
        <f t="shared" si="118"/>
        <v>6.5</v>
      </c>
      <c r="AE556" s="581">
        <f t="shared" si="118"/>
        <v>6.5</v>
      </c>
      <c r="AF556" s="581">
        <f t="shared" si="118"/>
        <v>6.5</v>
      </c>
      <c r="AG556" s="581">
        <f t="shared" si="118"/>
        <v>6.5</v>
      </c>
      <c r="AH556" s="581">
        <f t="shared" si="118"/>
        <v>6.5</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1203</v>
      </c>
      <c r="L557" s="409" t="s">
        <v>153</v>
      </c>
      <c r="M557" s="415" t="s">
        <v>1134</v>
      </c>
      <c r="N557" s="411" t="s">
        <v>678</v>
      </c>
      <c r="O557" s="579">
        <f>IF(O556=0,0,(O550-O554*O555)/O556)</f>
        <v>33.658250000000002</v>
      </c>
      <c r="P557" s="579">
        <f>IF(P556=0,0,(P550-P554*P555)/P556)</f>
        <v>43.823041500000002</v>
      </c>
      <c r="Q557" s="579">
        <f>IF(Q556=0,0,(Q550-Q554*Q555)/Q556)</f>
        <v>43.823041500000002</v>
      </c>
      <c r="R557" s="413">
        <f t="shared" si="105"/>
        <v>0</v>
      </c>
      <c r="S557" s="579">
        <f t="shared" ref="S557:AM557" si="119">IF(S556=0,0,(S550-S554*S555)/S556)</f>
        <v>26.968025538461539</v>
      </c>
      <c r="T557" s="579">
        <f t="shared" si="119"/>
        <v>31.724615384615383</v>
      </c>
      <c r="U557" s="579" t="e">
        <f t="shared" si="119"/>
        <v>#N/A</v>
      </c>
      <c r="V557" s="579" t="e">
        <f t="shared" si="119"/>
        <v>#N/A</v>
      </c>
      <c r="W557" s="579" t="e">
        <f t="shared" si="119"/>
        <v>#N/A</v>
      </c>
      <c r="X557" s="579" t="e">
        <f t="shared" si="119"/>
        <v>#N/A</v>
      </c>
      <c r="Y557" s="579" t="e">
        <f t="shared" si="119"/>
        <v>#N/A</v>
      </c>
      <c r="Z557" s="579" t="e">
        <f t="shared" si="119"/>
        <v>#N/A</v>
      </c>
      <c r="AA557" s="579" t="e">
        <f t="shared" si="119"/>
        <v>#N/A</v>
      </c>
      <c r="AB557" s="579" t="e">
        <f t="shared" si="119"/>
        <v>#N/A</v>
      </c>
      <c r="AC557" s="579" t="e">
        <f t="shared" si="119"/>
        <v>#N/A</v>
      </c>
      <c r="AD557" s="579">
        <f t="shared" si="119"/>
        <v>30.879846153846149</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16.829125000000001</v>
      </c>
      <c r="P559" s="579">
        <f>IF(P553=0,0,P550/P553)</f>
        <v>21.911520750000001</v>
      </c>
      <c r="Q559" s="579">
        <f>IF(Q553=0,0,Q550/Q553)</f>
        <v>21.911520750000001</v>
      </c>
      <c r="R559" s="413">
        <f t="shared" si="105"/>
        <v>0</v>
      </c>
      <c r="S559" s="579">
        <f>IF(S553=0,0,S550/S553)</f>
        <v>13.48401276923077</v>
      </c>
      <c r="T559" s="579">
        <f t="shared" ref="T559:AM559" si="121">IF(T553=0,0,T550/T553)</f>
        <v>15.862307692307692</v>
      </c>
      <c r="U559" s="579" t="e">
        <f t="shared" si="121"/>
        <v>#N/A</v>
      </c>
      <c r="V559" s="579" t="e">
        <f t="shared" si="121"/>
        <v>#N/A</v>
      </c>
      <c r="W559" s="579" t="e">
        <f t="shared" si="121"/>
        <v>#N/A</v>
      </c>
      <c r="X559" s="579" t="e">
        <f t="shared" si="121"/>
        <v>#N/A</v>
      </c>
      <c r="Y559" s="579" t="e">
        <f t="shared" si="121"/>
        <v>#N/A</v>
      </c>
      <c r="Z559" s="579" t="e">
        <f t="shared" si="121"/>
        <v>#N/A</v>
      </c>
      <c r="AA559" s="579" t="e">
        <f t="shared" si="121"/>
        <v>#N/A</v>
      </c>
      <c r="AB559" s="579" t="e">
        <f t="shared" si="121"/>
        <v>#N/A</v>
      </c>
      <c r="AC559" s="579" t="e">
        <f t="shared" si="121"/>
        <v>#N/A</v>
      </c>
      <c r="AD559" s="579">
        <f t="shared" si="121"/>
        <v>15.439923076923074</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1411</v>
      </c>
      <c r="N560" s="430" t="s">
        <v>369</v>
      </c>
      <c r="O560" s="587">
        <f>IF(O553=0,0,O550/O553*O561)</f>
        <v>0</v>
      </c>
      <c r="P560" s="587">
        <f>IF(P553=0,0,P550/P553*P561)</f>
        <v>0</v>
      </c>
      <c r="Q560" s="587">
        <f>IF(Q553=0,0,Q550/Q553*Q561)</f>
        <v>0</v>
      </c>
      <c r="R560" s="408">
        <f>R562*R563+R564*R565</f>
        <v>0</v>
      </c>
      <c r="S560" s="587">
        <f>IF(S553=0,0,S550/S553*S561)</f>
        <v>0</v>
      </c>
      <c r="T560" s="587">
        <f t="shared" ref="T560:AM560" si="122">IF(T553=0,0,T550/T553*T561)</f>
        <v>0</v>
      </c>
      <c r="U560" s="587" t="e">
        <f t="shared" si="122"/>
        <v>#N/A</v>
      </c>
      <c r="V560" s="587" t="e">
        <f t="shared" si="122"/>
        <v>#N/A</v>
      </c>
      <c r="W560" s="587" t="e">
        <f t="shared" si="122"/>
        <v>#N/A</v>
      </c>
      <c r="X560" s="587" t="e">
        <f t="shared" si="122"/>
        <v>#N/A</v>
      </c>
      <c r="Y560" s="587" t="e">
        <f t="shared" si="122"/>
        <v>#N/A</v>
      </c>
      <c r="Z560" s="587" t="e">
        <f t="shared" si="122"/>
        <v>#N/A</v>
      </c>
      <c r="AA560" s="587" t="e">
        <f t="shared" si="122"/>
        <v>#N/A</v>
      </c>
      <c r="AB560" s="587" t="e">
        <f t="shared" si="122"/>
        <v>#N/A</v>
      </c>
      <c r="AC560" s="587" t="e">
        <f t="shared" si="122"/>
        <v>#N/A</v>
      </c>
      <c r="AD560" s="587">
        <f t="shared" si="122"/>
        <v>0</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0</v>
      </c>
      <c r="AO560" s="407">
        <f t="shared" ref="AO560:AW560" si="123">IF(AD560=0,0,(AE560-AD560)/AD560*100)</f>
        <v>0</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1212</v>
      </c>
      <c r="L561" s="429" t="s">
        <v>141</v>
      </c>
      <c r="M561" s="432" t="s">
        <v>683</v>
      </c>
      <c r="N561" s="430" t="s">
        <v>328</v>
      </c>
      <c r="O561" s="520">
        <f>SUMIFS(Баланс!O$16:O$67,Баланс!$A$16:$A$67,$A561,Баланс!$B$16:$B$67,"население")</f>
        <v>0</v>
      </c>
      <c r="P561" s="520">
        <f>SUMIFS(Баланс!P$16:P$67,Баланс!$A$16:$A$67,$A561,Баланс!$B$16:$B$67,"население")</f>
        <v>0</v>
      </c>
      <c r="Q561" s="520">
        <f>SUMIFS(Баланс!Q$16:Q$67,Баланс!$A$16:$A$67,$A561,Баланс!$B$16:$B$67,"население")</f>
        <v>0</v>
      </c>
      <c r="R561" s="520">
        <f>Q561-P561</f>
        <v>0</v>
      </c>
      <c r="S561" s="520">
        <f>SUMIFS(Баланс!R$16:R$67,Баланс!$A$16:$A$67,$A561,Баланс!$B$16:$B$67,"население")</f>
        <v>0</v>
      </c>
      <c r="T561" s="520">
        <f>SUMIFS(Баланс!S$16:S$67,Баланс!$A$16:$A$67,$A561,Баланс!$B$16:$B$67,"население")</f>
        <v>0</v>
      </c>
      <c r="U561" s="520">
        <f>SUMIFS(Баланс!T$16:T$67,Баланс!$A$16:$A$67,$A561,Баланс!$B$16:$B$67,"население")</f>
        <v>0</v>
      </c>
      <c r="V561" s="520">
        <f>SUMIFS(Баланс!U$16:U$67,Баланс!$A$16:$A$67,$A561,Баланс!$B$16:$B$67,"население")</f>
        <v>0</v>
      </c>
      <c r="W561" s="520">
        <f>SUMIFS(Баланс!V$16:V$67,Баланс!$A$16:$A$67,$A561,Баланс!$B$16:$B$67,"население")</f>
        <v>0</v>
      </c>
      <c r="X561" s="520">
        <f>SUMIFS(Баланс!W$16:W$67,Баланс!$A$16:$A$67,$A561,Баланс!$B$16:$B$67,"население")</f>
        <v>0</v>
      </c>
      <c r="Y561" s="520">
        <f>SUMIFS(Баланс!X$16:X$67,Баланс!$A$16:$A$67,$A561,Баланс!$B$16:$B$67,"население")</f>
        <v>0</v>
      </c>
      <c r="Z561" s="520">
        <f>SUMIFS(Баланс!Y$16:Y$67,Баланс!$A$16:$A$67,$A561,Баланс!$B$16:$B$67,"население")</f>
        <v>0</v>
      </c>
      <c r="AA561" s="520">
        <f>SUMIFS(Баланс!Z$16:Z$67,Баланс!$A$16:$A$67,$A561,Баланс!$B$16:$B$67,"население")</f>
        <v>0</v>
      </c>
      <c r="AB561" s="520">
        <f>SUMIFS(Баланс!AA$16:AA$67,Баланс!$A$16:$A$67,$A561,Баланс!$B$16:$B$67,"население")</f>
        <v>0</v>
      </c>
      <c r="AC561" s="520">
        <f>SUMIFS(Баланс!AB$16:AB$67,Баланс!$A$16:$A$67,$A561,Баланс!$B$16:$B$67,"население")</f>
        <v>0</v>
      </c>
      <c r="AD561" s="520">
        <f>SUMIFS(Баланс!AC$16:AC$67,Баланс!$A$16:$A$67,$A561,Баланс!$B$16:$B$67,"население")</f>
        <v>0</v>
      </c>
      <c r="AE561" s="520">
        <f>SUMIFS(Баланс!AD$16:AD$67,Баланс!$A$16:$A$67,$A561,Баланс!$B$16:$B$67,"население")</f>
        <v>0</v>
      </c>
      <c r="AF561" s="520">
        <f>SUMIFS(Баланс!AE$16:AE$67,Баланс!$A$16:$A$67,$A561,Баланс!$B$16:$B$67,"население")</f>
        <v>0</v>
      </c>
      <c r="AG561" s="520">
        <f>SUMIFS(Баланс!AF$16:AF$67,Баланс!$A$16:$A$67,$A561,Баланс!$B$16:$B$67,"население")</f>
        <v>0</v>
      </c>
      <c r="AH561" s="520">
        <f>SUMIFS(Баланс!AG$16:AG$67,Баланс!$A$16:$A$67,$A561,Баланс!$B$16:$B$67,"население")</f>
        <v>0</v>
      </c>
      <c r="AI561" s="520">
        <f>SUMIFS(Баланс!AH$16:AH$67,Баланс!$A$16:$A$67,$A561,Баланс!$B$16:$B$67,"население")</f>
        <v>0</v>
      </c>
      <c r="AJ561" s="520">
        <f>SUMIFS(Баланс!AI$16:AI$67,Баланс!$A$16:$A$67,$A561,Баланс!$B$16:$B$67,"население")</f>
        <v>0</v>
      </c>
      <c r="AK561" s="520">
        <f>SUMIFS(Баланс!AJ$16:AJ$67,Баланс!$A$16:$A$67,$A561,Баланс!$B$16:$B$67,"население")</f>
        <v>0</v>
      </c>
      <c r="AL561" s="520">
        <f>SUMIFS(Баланс!AK$16:AK$67,Баланс!$A$16:$A$67,$A561,Баланс!$B$16:$B$67,"население")</f>
        <v>0</v>
      </c>
      <c r="AM561" s="520">
        <f>SUMIFS(Баланс!AL$16:AL$67,Баланс!$A$16:$A$67,$A561,Баланс!$B$16:$B$67,"население")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1209</v>
      </c>
      <c r="L562" s="440" t="s">
        <v>154</v>
      </c>
      <c r="M562" s="415" t="s">
        <v>1194</v>
      </c>
      <c r="N562" s="441" t="s">
        <v>328</v>
      </c>
      <c r="O562" s="580">
        <f>O561/2</f>
        <v>0</v>
      </c>
      <c r="P562" s="580">
        <f>P561/2</f>
        <v>0</v>
      </c>
      <c r="Q562" s="580">
        <f>Q561/2</f>
        <v>0</v>
      </c>
      <c r="R562" s="459">
        <f>Q562-P562</f>
        <v>0</v>
      </c>
      <c r="S562" s="580">
        <f>S561/2</f>
        <v>0</v>
      </c>
      <c r="T562" s="580">
        <f t="shared" ref="T562:AM562" si="124">T561/2</f>
        <v>0</v>
      </c>
      <c r="U562" s="580">
        <f t="shared" si="124"/>
        <v>0</v>
      </c>
      <c r="V562" s="580">
        <f t="shared" si="124"/>
        <v>0</v>
      </c>
      <c r="W562" s="580">
        <f t="shared" si="124"/>
        <v>0</v>
      </c>
      <c r="X562" s="580">
        <f t="shared" si="124"/>
        <v>0</v>
      </c>
      <c r="Y562" s="580">
        <f t="shared" si="124"/>
        <v>0</v>
      </c>
      <c r="Z562" s="580">
        <f t="shared" si="124"/>
        <v>0</v>
      </c>
      <c r="AA562" s="580">
        <f t="shared" si="124"/>
        <v>0</v>
      </c>
      <c r="AB562" s="580">
        <f t="shared" si="124"/>
        <v>0</v>
      </c>
      <c r="AC562" s="580">
        <f t="shared" si="124"/>
        <v>0</v>
      </c>
      <c r="AD562" s="580">
        <f t="shared" si="124"/>
        <v>0</v>
      </c>
      <c r="AE562" s="580">
        <f t="shared" si="124"/>
        <v>0</v>
      </c>
      <c r="AF562" s="580">
        <f t="shared" si="124"/>
        <v>0</v>
      </c>
      <c r="AG562" s="580">
        <f t="shared" si="124"/>
        <v>0</v>
      </c>
      <c r="AH562" s="580">
        <f t="shared" si="124"/>
        <v>0</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1205</v>
      </c>
      <c r="L563" s="440" t="s">
        <v>155</v>
      </c>
      <c r="M563" s="415" t="s">
        <v>1195</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1210</v>
      </c>
      <c r="L564" s="440" t="s">
        <v>156</v>
      </c>
      <c r="M564" s="415" t="s">
        <v>1196</v>
      </c>
      <c r="N564" s="441" t="s">
        <v>328</v>
      </c>
      <c r="O564" s="581">
        <f>O561-O562</f>
        <v>0</v>
      </c>
      <c r="P564" s="581">
        <f>P561-P562</f>
        <v>0</v>
      </c>
      <c r="Q564" s="581">
        <f>Q561-Q562</f>
        <v>0</v>
      </c>
      <c r="R564" s="459">
        <f>Q564-P564</f>
        <v>0</v>
      </c>
      <c r="S564" s="581">
        <f t="shared" ref="S564:AM564" si="126">S561-S562</f>
        <v>0</v>
      </c>
      <c r="T564" s="581">
        <f t="shared" si="126"/>
        <v>0</v>
      </c>
      <c r="U564" s="581">
        <f t="shared" si="126"/>
        <v>0</v>
      </c>
      <c r="V564" s="581">
        <f t="shared" si="126"/>
        <v>0</v>
      </c>
      <c r="W564" s="581">
        <f t="shared" si="126"/>
        <v>0</v>
      </c>
      <c r="X564" s="581">
        <f t="shared" si="126"/>
        <v>0</v>
      </c>
      <c r="Y564" s="581">
        <f t="shared" si="126"/>
        <v>0</v>
      </c>
      <c r="Z564" s="581">
        <f t="shared" si="126"/>
        <v>0</v>
      </c>
      <c r="AA564" s="581">
        <f t="shared" si="126"/>
        <v>0</v>
      </c>
      <c r="AB564" s="581">
        <f t="shared" si="126"/>
        <v>0</v>
      </c>
      <c r="AC564" s="581">
        <f t="shared" si="126"/>
        <v>0</v>
      </c>
      <c r="AD564" s="581">
        <f t="shared" si="126"/>
        <v>0</v>
      </c>
      <c r="AE564" s="581">
        <f t="shared" si="126"/>
        <v>0</v>
      </c>
      <c r="AF564" s="581">
        <f t="shared" si="126"/>
        <v>0</v>
      </c>
      <c r="AG564" s="581">
        <f t="shared" si="126"/>
        <v>0</v>
      </c>
      <c r="AH564" s="581">
        <f t="shared" si="126"/>
        <v>0</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1204</v>
      </c>
      <c r="L565" s="440" t="s">
        <v>157</v>
      </c>
      <c r="M565" s="415" t="s">
        <v>1197</v>
      </c>
      <c r="N565" s="441" t="s">
        <v>678</v>
      </c>
      <c r="O565" s="579">
        <f>IF(O561=0,0,O557*IF(plat_nds="да",1.2,1) )</f>
        <v>0</v>
      </c>
      <c r="P565" s="579">
        <f>IF(P561=0,0,P557*IF(plat_nds="да",1.2,1) )</f>
        <v>0</v>
      </c>
      <c r="Q565" s="579">
        <f>IF(Q561=0,0,Q557*IF(plat_nds="да",1.2,1) )</f>
        <v>0</v>
      </c>
      <c r="R565" s="413">
        <f>Q565-P565</f>
        <v>0</v>
      </c>
      <c r="S565" s="579">
        <f t="shared" ref="S565:AM565" si="127">IF(S561=0,0,S557*IF(plat_nds="да",1.2,1) )</f>
        <v>0</v>
      </c>
      <c r="T565" s="579">
        <f t="shared" si="127"/>
        <v>0</v>
      </c>
      <c r="U565" s="579">
        <f t="shared" si="127"/>
        <v>0</v>
      </c>
      <c r="V565" s="579">
        <f t="shared" si="127"/>
        <v>0</v>
      </c>
      <c r="W565" s="579">
        <f t="shared" si="127"/>
        <v>0</v>
      </c>
      <c r="X565" s="579">
        <f t="shared" si="127"/>
        <v>0</v>
      </c>
      <c r="Y565" s="579">
        <f t="shared" si="127"/>
        <v>0</v>
      </c>
      <c r="Z565" s="579">
        <f t="shared" si="127"/>
        <v>0</v>
      </c>
      <c r="AA565" s="579">
        <f t="shared" si="127"/>
        <v>0</v>
      </c>
      <c r="AB565" s="579">
        <f t="shared" si="127"/>
        <v>0</v>
      </c>
      <c r="AC565" s="579">
        <f t="shared" si="127"/>
        <v>0</v>
      </c>
      <c r="AD565" s="579">
        <f t="shared" si="127"/>
        <v>0</v>
      </c>
      <c r="AE565" s="579">
        <f t="shared" si="127"/>
        <v>0</v>
      </c>
      <c r="AF565" s="579">
        <f t="shared" si="127"/>
        <v>0</v>
      </c>
      <c r="AG565" s="579">
        <f t="shared" si="127"/>
        <v>0</v>
      </c>
      <c r="AH565" s="579">
        <f t="shared" si="127"/>
        <v>0</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1428</v>
      </c>
    </row>
    <row r="567" spans="1:52" s="108" customFormat="1" ht="14.25" outlineLevel="1">
      <c r="A567" s="322" t="str">
        <f ca="1">OFFSET(A567,-1,0)</f>
        <v>et_List15_1</v>
      </c>
      <c r="K567" s="144" t="s">
        <v>282</v>
      </c>
      <c r="L567" s="409" t="s">
        <v>1429</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сведения'!$N$113:$N$126,MATCH($A571,'Общие сведения'!$D$113:$D$126,0))</f>
        <v>одноставочный</v>
      </c>
      <c r="G571" s="323"/>
      <c r="L571" s="707" t="s">
        <v>16</v>
      </c>
      <c r="M571" s="708"/>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703" t="s">
        <v>684</v>
      </c>
      <c r="M572" s="704"/>
      <c r="N572" s="379" t="str">
        <f>INDEX('Общие сведения'!$K$113:$K$126,MATCH($A572,'Общие сведения'!$D$113:$D$126,0))</f>
        <v>питьевая вода</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703" t="s">
        <v>685</v>
      </c>
      <c r="M573" s="704"/>
      <c r="N573" s="379" t="str">
        <f>INDEX('Общие сведения'!$L$113:$L$126,MATCH($A573,'Общие сведения'!$D$113:$D$126,0))</f>
        <v>тариф на питьевую воду</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703" t="s">
        <v>281</v>
      </c>
      <c r="M574" s="704"/>
      <c r="N574" s="379" t="str">
        <f>INDEX('Общие сведения'!$M$113:$M$126,MATCH($A574,'Общие сведения'!$D$113:$D$126,0))</f>
        <v>нет</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1202</v>
      </c>
      <c r="G576" s="322" t="b">
        <f>F571="одноставочный"</f>
        <v>1</v>
      </c>
      <c r="L576" s="389" t="s">
        <v>1135</v>
      </c>
      <c r="M576" s="390" t="s">
        <v>678</v>
      </c>
      <c r="N576" s="391" t="e">
        <f>SUMIFS(INDEX(Калькуляция!$T$15:$AM$139,,MATCH(N$3,Калькуляция!$T$3:$AM$3,0)),Калькуляция!$A$15:$A$139,$A576,Калькуляция!$B$15:$B$139,$B576)</f>
        <v>#N/A</v>
      </c>
      <c r="O576" s="391" t="e">
        <f>SUMIFS(INDEX(Калькуляция!$T$15:$AM$139,,MATCH(O$3,Калькуляция!$T$3:$AM$3,0)),Калькуляция!$A$15:$A$139,$A576,Калькуляция!$B$15:$B$139,$B576)</f>
        <v>#N/A</v>
      </c>
      <c r="P576" s="392" t="e">
        <f>IF(N576=0,0,(O576-N576)/N576*100)</f>
        <v>#N/A</v>
      </c>
      <c r="Q576" s="391" t="e">
        <f>SUMIFS(INDEX(Калькуляция!$T$15:$AM$139,,MATCH(Q$3,Калькуляция!$T$3:$AM$3,0)),Калькуляция!$A$15:$A$139,$A576,Калькуляция!$B$15:$B$139,$B576)</f>
        <v>#N/A</v>
      </c>
      <c r="R576" s="391" t="e">
        <f>SUMIFS(INDEX(Калькуляция!$T$15:$AM$139,,MATCH(R$3,Калькуляция!$T$3:$AM$3,0)),Калькуляция!$A$15:$A$139,$A576,Калькуляция!$B$15:$B$139,$B576)</f>
        <v>#N/A</v>
      </c>
      <c r="S576" s="392" t="e">
        <f>IF(Q576=0,0,(R576-Q576)/Q576*100)</f>
        <v>#N/A</v>
      </c>
      <c r="T576" s="391" t="e">
        <f>SUMIFS(INDEX(Калькуляция!$T$15:$AM$139,,MATCH(T$3,Калькуляция!$T$3:$AM$3,0)),Калькуляция!$A$15:$A$139,$A576,Калькуляция!$B$15:$B$139,$B576)</f>
        <v>#N/A</v>
      </c>
      <c r="U576" s="391" t="e">
        <f>SUMIFS(INDEX(Калькуляция!$T$15:$AM$139,,MATCH(U$3,Калькуляция!$T$3:$AM$3,0)),Калькуляция!$A$15:$A$139,$A576,Калькуляция!$B$15:$B$139,$B576)</f>
        <v>#N/A</v>
      </c>
      <c r="V576" s="392" t="e">
        <f>IF(T576=0,0,(U576-T576)/T576*100)</f>
        <v>#N/A</v>
      </c>
      <c r="W576" s="391" t="e">
        <f>SUMIFS(INDEX(Калькуляция!$T$15:$AM$139,,MATCH(W$3,Калькуляция!$T$3:$AM$3,0)),Калькуляция!$A$15:$A$139,$A576,Калькуляция!$B$15:$B$139,$B576)</f>
        <v>#N/A</v>
      </c>
      <c r="X576" s="391" t="e">
        <f>SUMIFS(INDEX(Калькуляция!$T$15:$AM$139,,MATCH(X$3,Калькуляция!$T$3:$AM$3,0)),Калькуляция!$A$15:$A$139,$A576,Калькуляция!$B$15:$B$139,$B576)</f>
        <v>#N/A</v>
      </c>
      <c r="Y576" s="392" t="e">
        <f>IF(W576=0,0,(X576-W576)/W576*100)</f>
        <v>#N/A</v>
      </c>
      <c r="Z576" s="391" t="e">
        <f>SUMIFS(INDEX(Калькуляция!$T$15:$AM$139,,MATCH(Z$3,Калькуляция!$T$3:$AM$3,0)),Калькуляция!$A$15:$A$139,$A576,Калькуляция!$B$15:$B$139,$B576)</f>
        <v>#N/A</v>
      </c>
      <c r="AA576" s="391" t="e">
        <f>SUMIFS(INDEX(Калькуляция!$T$15:$AM$139,,MATCH(AA$3,Калькуляция!$T$3:$AM$3,0)),Калькуляция!$A$15:$A$139,$A576,Калькуляция!$B$15:$B$139,$B576)</f>
        <v>#N/A</v>
      </c>
      <c r="AB576" s="392" t="e">
        <f>IF(Z576=0,0,(AA576-Z576)/Z576*100)</f>
        <v>#N/A</v>
      </c>
      <c r="AC576" s="391" t="e">
        <f>SUMIFS(INDEX(Калькуляция!$T$15:$AM$139,,MATCH(AC$3,Калькуляция!$T$3:$AM$3,0)),Калькуляция!$A$15:$A$139,$A576,Калькуляция!$B$15:$B$139,$B576)</f>
        <v>#N/A</v>
      </c>
      <c r="AD576" s="391" t="e">
        <f>SUMIFS(INDEX(Калькуляция!$T$15:$AM$139,,MATCH(AD$3,Калькуляция!$T$3:$AM$3,0)),Калькуляция!$A$15:$A$139,$A576,Калькуляция!$B$15:$B$139,$B576)</f>
        <v>#N/A</v>
      </c>
      <c r="AE576" s="392" t="e">
        <f>IF(AC576=0,0,(AD576-AC576)/AC576*100)</f>
        <v>#N/A</v>
      </c>
      <c r="AF576" s="391" t="e">
        <f>SUMIFS(INDEX(Калькуляция!$T$15:$AM$139,,MATCH(AF$3,Калькуляция!$T$3:$AM$3,0)),Калькуляция!$A$15:$A$139,$A576,Калькуляция!$B$15:$B$139,$B576)</f>
        <v>#N/A</v>
      </c>
      <c r="AG576" s="391" t="e">
        <f>SUMIFS(INDEX(Калькуляция!$T$15:$AM$139,,MATCH(AG$3,Калькуляция!$T$3:$AM$3,0)),Калькуляция!$A$15:$A$139,$A576,Калькуляция!$B$15:$B$139,$B576)</f>
        <v>#N/A</v>
      </c>
      <c r="AH576" s="392" t="e">
        <f>IF(AF576=0,0,(AG576-AF576)/AF576*100)</f>
        <v>#N/A</v>
      </c>
      <c r="AI576" s="391" t="e">
        <f>SUMIFS(INDEX(Калькуляция!$T$15:$AM$139,,MATCH(AI$3,Калькуляция!$T$3:$AM$3,0)),Калькуляция!$A$15:$A$139,$A576,Калькуляция!$B$15:$B$139,$B576)</f>
        <v>#N/A</v>
      </c>
      <c r="AJ576" s="391" t="e">
        <f>SUMIFS(INDEX(Калькуляция!$T$15:$AM$139,,MATCH(AJ$3,Калькуляция!$T$3:$AM$3,0)),Калькуляция!$A$15:$A$139,$A576,Калькуляция!$B$15:$B$139,$B576)</f>
        <v>#N/A</v>
      </c>
      <c r="AK576" s="392" t="e">
        <f>IF(AI576=0,0,(AJ576-AI576)/AI576*100)</f>
        <v>#N/A</v>
      </c>
      <c r="AL576" s="391" t="e">
        <f>SUMIFS(INDEX(Калькуляция!$T$15:$AM$139,,MATCH(AL$3,Калькуляция!$T$3:$AM$3,0)),Калькуляция!$A$15:$A$139,$A576,Калькуляция!$B$15:$B$139,$B576)</f>
        <v>#N/A</v>
      </c>
      <c r="AM576" s="391" t="e">
        <f>SUMIFS(INDEX(Калькуляция!$T$15:$AM$139,,MATCH(AM$3,Калькуляция!$T$3:$AM$3,0)),Калькуляция!$A$15:$A$139,$A576,Калькуляция!$B$15:$B$139,$B576)</f>
        <v>#N/A</v>
      </c>
      <c r="AN576" s="392" t="e">
        <f>IF(AL576=0,0,(AM576-AL576)/AL576*100)</f>
        <v>#N/A</v>
      </c>
      <c r="AO576" s="391" t="e">
        <f>SUMIFS(INDEX(Калькуляция!$T$15:$AM$139,,MATCH(AO$3,Калькуляция!$T$3:$AM$3,0)),Калькуляция!$A$15:$A$139,$A576,Калькуляция!$B$15:$B$139,$B576)</f>
        <v>#N/A</v>
      </c>
      <c r="AP576" s="391" t="e">
        <f>SUMIFS(INDEX(Калькуляция!$T$15:$AM$139,,MATCH(AP$3,Калькуляция!$T$3:$AM$3,0)),Калькуляция!$A$15:$A$139,$A576,Калькуляция!$B$15:$B$139,$B576)</f>
        <v>#N/A</v>
      </c>
      <c r="AQ576" s="392" t="e">
        <f>IF(AO576=0,0,(AP576-AO576)/AO576*100)</f>
        <v>#N/A</v>
      </c>
    </row>
    <row r="577" spans="1:43" s="388" customFormat="1" ht="15" customHeight="1" outlineLevel="1">
      <c r="A577" s="322" t="str">
        <f t="shared" si="128"/>
        <v>1</v>
      </c>
      <c r="B577" s="322" t="s">
        <v>1203</v>
      </c>
      <c r="G577" s="322" t="b">
        <f>F571="одноставочный"</f>
        <v>1</v>
      </c>
      <c r="L577" s="389" t="s">
        <v>1136</v>
      </c>
      <c r="M577" s="390" t="s">
        <v>678</v>
      </c>
      <c r="N577" s="391" t="e">
        <f>SUMIFS(INDEX(Калькуляция!$T$15:$AM$139,,MATCH(N$3,Калькуляция!$T$3:$AM$3,0)),Калькуляция!$A$15:$A$139,$A577,Калькуляция!$B$15:$B$139,$B577)</f>
        <v>#N/A</v>
      </c>
      <c r="O577" s="391" t="e">
        <f>SUMIFS(INDEX(Калькуляция!$T$15:$AM$139,,MATCH(O$3,Калькуляция!$T$3:$AM$3,0)),Калькуляция!$A$15:$A$139,$A577,Калькуляция!$B$15:$B$139,$B577)</f>
        <v>#N/A</v>
      </c>
      <c r="P577" s="392" t="e">
        <f>IF(N577=0,0,(O577-N577)/N577*100)</f>
        <v>#N/A</v>
      </c>
      <c r="Q577" s="391" t="e">
        <f>SUMIFS(INDEX(Калькуляция!$T$15:$AM$139,,MATCH(Q$3,Калькуляция!$T$3:$AM$3,0)),Калькуляция!$A$15:$A$139,$A577,Калькуляция!$B$15:$B$139,$B577)</f>
        <v>#N/A</v>
      </c>
      <c r="R577" s="391" t="e">
        <f>SUMIFS(INDEX(Калькуляция!$T$15:$AM$139,,MATCH(R$3,Калькуляция!$T$3:$AM$3,0)),Калькуляция!$A$15:$A$139,$A577,Калькуляция!$B$15:$B$139,$B577)</f>
        <v>#N/A</v>
      </c>
      <c r="S577" s="392" t="e">
        <f>IF(Q577=0,0,(R577-Q577)/Q577*100)</f>
        <v>#N/A</v>
      </c>
      <c r="T577" s="391" t="e">
        <f>SUMIFS(INDEX(Калькуляция!$T$15:$AM$139,,MATCH(T$3,Калькуляция!$T$3:$AM$3,0)),Калькуляция!$A$15:$A$139,$A577,Калькуляция!$B$15:$B$139,$B577)</f>
        <v>#N/A</v>
      </c>
      <c r="U577" s="391" t="e">
        <f>SUMIFS(INDEX(Калькуляция!$T$15:$AM$139,,MATCH(U$3,Калькуляция!$T$3:$AM$3,0)),Калькуляция!$A$15:$A$139,$A577,Калькуляция!$B$15:$B$139,$B577)</f>
        <v>#N/A</v>
      </c>
      <c r="V577" s="392" t="e">
        <f>IF(T577=0,0,(U577-T577)/T577*100)</f>
        <v>#N/A</v>
      </c>
      <c r="W577" s="391" t="e">
        <f>SUMIFS(INDEX(Калькуляция!$T$15:$AM$139,,MATCH(W$3,Калькуляция!$T$3:$AM$3,0)),Калькуляция!$A$15:$A$139,$A577,Калькуляция!$B$15:$B$139,$B577)</f>
        <v>#N/A</v>
      </c>
      <c r="X577" s="391" t="e">
        <f>SUMIFS(INDEX(Калькуляция!$T$15:$AM$139,,MATCH(X$3,Калькуляция!$T$3:$AM$3,0)),Калькуляция!$A$15:$A$139,$A577,Калькуляция!$B$15:$B$139,$B577)</f>
        <v>#N/A</v>
      </c>
      <c r="Y577" s="392" t="e">
        <f>IF(W577=0,0,(X577-W577)/W577*100)</f>
        <v>#N/A</v>
      </c>
      <c r="Z577" s="391" t="e">
        <f>SUMIFS(INDEX(Калькуляция!$T$15:$AM$139,,MATCH(Z$3,Калькуляция!$T$3:$AM$3,0)),Калькуляция!$A$15:$A$139,$A577,Калькуляция!$B$15:$B$139,$B577)</f>
        <v>#N/A</v>
      </c>
      <c r="AA577" s="391" t="e">
        <f>SUMIFS(INDEX(Калькуляция!$T$15:$AM$139,,MATCH(AA$3,Калькуляция!$T$3:$AM$3,0)),Калькуляция!$A$15:$A$139,$A577,Калькуляция!$B$15:$B$139,$B577)</f>
        <v>#N/A</v>
      </c>
      <c r="AB577" s="392" t="e">
        <f>IF(Z577=0,0,(AA577-Z577)/Z577*100)</f>
        <v>#N/A</v>
      </c>
      <c r="AC577" s="391" t="e">
        <f>SUMIFS(INDEX(Калькуляция!$T$15:$AM$139,,MATCH(AC$3,Калькуляция!$T$3:$AM$3,0)),Калькуляция!$A$15:$A$139,$A577,Калькуляция!$B$15:$B$139,$B577)</f>
        <v>#N/A</v>
      </c>
      <c r="AD577" s="391" t="e">
        <f>SUMIFS(INDEX(Калькуляция!$T$15:$AM$139,,MATCH(AD$3,Калькуляция!$T$3:$AM$3,0)),Калькуляция!$A$15:$A$139,$A577,Калькуляция!$B$15:$B$139,$B577)</f>
        <v>#N/A</v>
      </c>
      <c r="AE577" s="392" t="e">
        <f>IF(AC577=0,0,(AD577-AC577)/AC577*100)</f>
        <v>#N/A</v>
      </c>
      <c r="AF577" s="391" t="e">
        <f>SUMIFS(INDEX(Калькуляция!$T$15:$AM$139,,MATCH(AF$3,Калькуляция!$T$3:$AM$3,0)),Калькуляция!$A$15:$A$139,$A577,Калькуляция!$B$15:$B$139,$B577)</f>
        <v>#N/A</v>
      </c>
      <c r="AG577" s="391" t="e">
        <f>SUMIFS(INDEX(Калькуляция!$T$15:$AM$139,,MATCH(AG$3,Калькуляция!$T$3:$AM$3,0)),Калькуляция!$A$15:$A$139,$A577,Калькуляция!$B$15:$B$139,$B577)</f>
        <v>#N/A</v>
      </c>
      <c r="AH577" s="392" t="e">
        <f>IF(AF577=0,0,(AG577-AF577)/AF577*100)</f>
        <v>#N/A</v>
      </c>
      <c r="AI577" s="391" t="e">
        <f>SUMIFS(INDEX(Калькуляция!$T$15:$AM$139,,MATCH(AI$3,Калькуляция!$T$3:$AM$3,0)),Калькуляция!$A$15:$A$139,$A577,Калькуляция!$B$15:$B$139,$B577)</f>
        <v>#N/A</v>
      </c>
      <c r="AJ577" s="391" t="e">
        <f>SUMIFS(INDEX(Калькуляция!$T$15:$AM$139,,MATCH(AJ$3,Калькуляция!$T$3:$AM$3,0)),Калькуляция!$A$15:$A$139,$A577,Калькуляция!$B$15:$B$139,$B577)</f>
        <v>#N/A</v>
      </c>
      <c r="AK577" s="392" t="e">
        <f>IF(AI577=0,0,(AJ577-AI577)/AI577*100)</f>
        <v>#N/A</v>
      </c>
      <c r="AL577" s="391" t="e">
        <f>SUMIFS(INDEX(Калькуляция!$T$15:$AM$139,,MATCH(AL$3,Калькуляция!$T$3:$AM$3,0)),Калькуляция!$A$15:$A$139,$A577,Калькуляция!$B$15:$B$139,$B577)</f>
        <v>#N/A</v>
      </c>
      <c r="AM577" s="391" t="e">
        <f>SUMIFS(INDEX(Калькуляция!$T$15:$AM$139,,MATCH(AM$3,Калькуляция!$T$3:$AM$3,0)),Калькуляция!$A$15:$A$139,$A577,Калькуляция!$B$15:$B$139,$B577)</f>
        <v>#N/A</v>
      </c>
      <c r="AN577" s="392" t="e">
        <f>IF(AL577=0,0,(AM577-AL577)/AL577*100)</f>
        <v>#N/A</v>
      </c>
      <c r="AO577" s="391" t="e">
        <f>SUMIFS(INDEX(Калькуляция!$T$15:$AM$139,,MATCH(AO$3,Калькуляция!$T$3:$AM$3,0)),Калькуляция!$A$15:$A$139,$A577,Калькуляция!$B$15:$B$139,$B577)</f>
        <v>#N/A</v>
      </c>
      <c r="AP577" s="391" t="e">
        <f>SUMIFS(INDEX(Калькуляция!$T$15:$AM$139,,MATCH(AP$3,Калькуляция!$T$3:$AM$3,0)),Калькуляция!$A$15:$A$139,$A577,Калькуляция!$B$15:$B$139,$B577)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1211</v>
      </c>
      <c r="G579" s="322" t="b">
        <f>F571="одноставочный"</f>
        <v>1</v>
      </c>
      <c r="L579" s="393" t="s">
        <v>688</v>
      </c>
      <c r="M579" s="394" t="s">
        <v>328</v>
      </c>
      <c r="N579" s="624" t="e">
        <f>SUMIFS(INDEX(Калькуляция!$T$15:$AM$139,,MATCH(N$3,Калькуляция!$T$3:$AM$3,0)),Калькуляция!$A$15:$A$139,$A579,Калькуляция!$B$15:$B$139,$B579)</f>
        <v>#N/A</v>
      </c>
      <c r="O579" s="624" t="e">
        <f>SUMIFS(INDEX(Калькуляция!$T$15:$AM$139,,MATCH(O$3,Калькуляция!$T$3:$AM$3,0)),Калькуляция!$A$15:$A$139,$A579,Калькуляция!$B$15:$B$139,$B579)</f>
        <v>#N/A</v>
      </c>
      <c r="P579" s="521" t="e">
        <f>IF(N579=0,0,(O579-N579)/N579*100)</f>
        <v>#N/A</v>
      </c>
      <c r="Q579" s="624" t="e">
        <f>SUMIFS(INDEX(Калькуляция!$T$15:$AM$139,,MATCH(Q$3,Калькуляция!$T$3:$AM$3,0)),Калькуляция!$A$15:$A$139,$A579,Калькуляция!$B$15:$B$139,$B579)</f>
        <v>#N/A</v>
      </c>
      <c r="R579" s="624" t="e">
        <f>SUMIFS(INDEX(Калькуляция!$T$15:$AM$139,,MATCH(R$3,Калькуляция!$T$3:$AM$3,0)),Калькуляция!$A$15:$A$139,$A579,Калькуляция!$B$15:$B$139,$B579)</f>
        <v>#N/A</v>
      </c>
      <c r="S579" s="521" t="e">
        <f>IF(Q579=0,0,(R579-Q579)/Q579*100)</f>
        <v>#N/A</v>
      </c>
      <c r="T579" s="624" t="e">
        <f>SUMIFS(INDEX(Калькуляция!$T$15:$AM$139,,MATCH(T$3,Калькуляция!$T$3:$AM$3,0)),Калькуляция!$A$15:$A$139,$A579,Калькуляция!$B$15:$B$139,$B579)</f>
        <v>#N/A</v>
      </c>
      <c r="U579" s="624" t="e">
        <f>SUMIFS(INDEX(Калькуляция!$T$15:$AM$139,,MATCH(U$3,Калькуляция!$T$3:$AM$3,0)),Калькуляция!$A$15:$A$139,$A579,Калькуляция!$B$15:$B$139,$B579)</f>
        <v>#N/A</v>
      </c>
      <c r="V579" s="521" t="e">
        <f>IF(T579=0,0,(U579-T579)/T579*100)</f>
        <v>#N/A</v>
      </c>
      <c r="W579" s="624" t="e">
        <f>SUMIFS(INDEX(Калькуляция!$T$15:$AM$139,,MATCH(W$3,Калькуляция!$T$3:$AM$3,0)),Калькуляция!$A$15:$A$139,$A579,Калькуляция!$B$15:$B$139,$B579)</f>
        <v>#N/A</v>
      </c>
      <c r="X579" s="624" t="e">
        <f>SUMIFS(INDEX(Калькуляция!$T$15:$AM$139,,MATCH(X$3,Калькуляция!$T$3:$AM$3,0)),Калькуляция!$A$15:$A$139,$A579,Калькуляция!$B$15:$B$139,$B579)</f>
        <v>#N/A</v>
      </c>
      <c r="Y579" s="521" t="e">
        <f>IF(W579=0,0,(X579-W579)/W579*100)</f>
        <v>#N/A</v>
      </c>
      <c r="Z579" s="624" t="e">
        <f>SUMIFS(INDEX(Калькуляция!$T$15:$AM$139,,MATCH(Z$3,Калькуляция!$T$3:$AM$3,0)),Калькуляция!$A$15:$A$139,$A579,Калькуляция!$B$15:$B$139,$B579)</f>
        <v>#N/A</v>
      </c>
      <c r="AA579" s="624" t="e">
        <f>SUMIFS(INDEX(Калькуляция!$T$15:$AM$139,,MATCH(AA$3,Калькуляция!$T$3:$AM$3,0)),Калькуляция!$A$15:$A$139,$A579,Калькуляция!$B$15:$B$139,$B579)</f>
        <v>#N/A</v>
      </c>
      <c r="AB579" s="521" t="e">
        <f>IF(Z579=0,0,(AA579-Z579)/Z579*100)</f>
        <v>#N/A</v>
      </c>
      <c r="AC579" s="624" t="e">
        <f>SUMIFS(INDEX(Калькуляция!$T$15:$AM$139,,MATCH(AC$3,Калькуляция!$T$3:$AM$3,0)),Калькуляция!$A$15:$A$139,$A579,Калькуляция!$B$15:$B$139,$B579)</f>
        <v>#N/A</v>
      </c>
      <c r="AD579" s="624" t="e">
        <f>SUMIFS(INDEX(Калькуляция!$T$15:$AM$139,,MATCH(AD$3,Калькуляция!$T$3:$AM$3,0)),Калькуляция!$A$15:$A$139,$A579,Калькуляция!$B$15:$B$139,$B579)</f>
        <v>#N/A</v>
      </c>
      <c r="AE579" s="521" t="e">
        <f>IF(AC579=0,0,(AD579-AC579)/AC579*100)</f>
        <v>#N/A</v>
      </c>
      <c r="AF579" s="624" t="e">
        <f>SUMIFS(INDEX(Калькуляция!$T$15:$AM$139,,MATCH(AF$3,Калькуляция!$T$3:$AM$3,0)),Калькуляция!$A$15:$A$139,$A579,Калькуляция!$B$15:$B$139,$B579)</f>
        <v>#N/A</v>
      </c>
      <c r="AG579" s="624" t="e">
        <f>SUMIFS(INDEX(Калькуляция!$T$15:$AM$139,,MATCH(AG$3,Калькуляция!$T$3:$AM$3,0)),Калькуляция!$A$15:$A$139,$A579,Калькуляция!$B$15:$B$139,$B579)</f>
        <v>#N/A</v>
      </c>
      <c r="AH579" s="521" t="e">
        <f>IF(AF579=0,0,(AG579-AF579)/AF579*100)</f>
        <v>#N/A</v>
      </c>
      <c r="AI579" s="624" t="e">
        <f>SUMIFS(INDEX(Калькуляция!$T$15:$AM$139,,MATCH(AI$3,Калькуляция!$T$3:$AM$3,0)),Калькуляция!$A$15:$A$139,$A579,Калькуляция!$B$15:$B$139,$B579)</f>
        <v>#N/A</v>
      </c>
      <c r="AJ579" s="624" t="e">
        <f>SUMIFS(INDEX(Калькуляция!$T$15:$AM$139,,MATCH(AJ$3,Калькуляция!$T$3:$AM$3,0)),Калькуляция!$A$15:$A$139,$A579,Калькуляция!$B$15:$B$139,$B579)</f>
        <v>#N/A</v>
      </c>
      <c r="AK579" s="521" t="e">
        <f>IF(AI579=0,0,(AJ579-AI579)/AI579*100)</f>
        <v>#N/A</v>
      </c>
      <c r="AL579" s="624" t="e">
        <f>SUMIFS(INDEX(Калькуляция!$T$15:$AM$139,,MATCH(AL$3,Калькуляция!$T$3:$AM$3,0)),Калькуляция!$A$15:$A$139,$A579,Калькуляция!$B$15:$B$139,$B579)</f>
        <v>#N/A</v>
      </c>
      <c r="AM579" s="624" t="e">
        <f>SUMIFS(INDEX(Калькуляция!$T$15:$AM$139,,MATCH(AM$3,Калькуляция!$T$3:$AM$3,0)),Калькуляция!$A$15:$A$139,$A579,Калькуляция!$B$15:$B$139,$B579)</f>
        <v>#N/A</v>
      </c>
      <c r="AN579" s="521" t="e">
        <f>IF(AL579=0,0,(AM579-AL579)/AL579*100)</f>
        <v>#N/A</v>
      </c>
      <c r="AO579" s="624" t="e">
        <f>SUMIFS(INDEX(Калькуляция!$T$15:$AM$139,,MATCH(AO$3,Калькуляция!$T$3:$AM$3,0)),Калькуляция!$A$15:$A$139,$A579,Калькуляция!$B$15:$B$139,$B579)</f>
        <v>#N/A</v>
      </c>
      <c r="AP579" s="624" t="e">
        <f>SUMIFS(INDEX(Калькуляция!$T$15:$AM$139,,MATCH(AP$3,Калькуляция!$T$3:$AM$3,0)),Калькуляция!$A$15:$A$139,$A579,Калькуляция!$B$15:$B$139,$B579)</f>
        <v>#N/A</v>
      </c>
      <c r="AQ579" s="521" t="e">
        <f>IF(AO579=0,0,(AP579-AO579)/AO579*100)</f>
        <v>#N/A</v>
      </c>
    </row>
    <row r="580" spans="1:43" s="388" customFormat="1" ht="15" customHeight="1" outlineLevel="1">
      <c r="A580" s="322" t="str">
        <f t="shared" si="128"/>
        <v>1</v>
      </c>
      <c r="B580" s="108" t="s">
        <v>1205</v>
      </c>
      <c r="G580" s="322" t="b">
        <f>F571="одноставочный"</f>
        <v>1</v>
      </c>
      <c r="L580" s="389" t="s">
        <v>689</v>
      </c>
      <c r="M580" s="390" t="s">
        <v>678</v>
      </c>
      <c r="N580" s="391" t="e">
        <f>SUMIFS(INDEX(Калькуляция!$T$15:$AM$139,,MATCH(N$3,Калькуляция!$T$3:$AM$3,0)),Калькуляция!$A$15:$A$139,$A580,Калькуляция!$B$15:$B$139,$B580)</f>
        <v>#N/A</v>
      </c>
      <c r="O580" s="391" t="e">
        <f>SUMIFS(INDEX(Калькуляция!$T$15:$AM$139,,MATCH(O$3,Калькуляция!$T$3:$AM$3,0)),Калькуляция!$A$15:$A$139,$A580,Калькуляция!$B$15:$B$139,$B580)</f>
        <v>#N/A</v>
      </c>
      <c r="P580" s="392" t="e">
        <f>IF(N580=0,0,(O580-N580)/N580*100)</f>
        <v>#N/A</v>
      </c>
      <c r="Q580" s="391" t="e">
        <f>SUMIFS(INDEX(Калькуляция!$T$15:$AM$139,,MATCH(Q$3,Калькуляция!$T$3:$AM$3,0)),Калькуляция!$A$15:$A$139,$A580,Калькуляция!$B$15:$B$139,$B580)</f>
        <v>#N/A</v>
      </c>
      <c r="R580" s="391" t="e">
        <f>SUMIFS(INDEX(Калькуляция!$T$15:$AM$139,,MATCH(R$3,Калькуляция!$T$3:$AM$3,0)),Калькуляция!$A$15:$A$139,$A580,Калькуляция!$B$15:$B$139,$B580)</f>
        <v>#N/A</v>
      </c>
      <c r="S580" s="392" t="e">
        <f>IF(Q580=0,0,(R580-Q580)/Q580*100)</f>
        <v>#N/A</v>
      </c>
      <c r="T580" s="391" t="e">
        <f>SUMIFS(INDEX(Калькуляция!$T$15:$AM$139,,MATCH(T$3,Калькуляция!$T$3:$AM$3,0)),Калькуляция!$A$15:$A$139,$A580,Калькуляция!$B$15:$B$139,$B580)</f>
        <v>#N/A</v>
      </c>
      <c r="U580" s="391" t="e">
        <f>SUMIFS(INDEX(Калькуляция!$T$15:$AM$139,,MATCH(U$3,Калькуляция!$T$3:$AM$3,0)),Калькуляция!$A$15:$A$139,$A580,Калькуляция!$B$15:$B$139,$B580)</f>
        <v>#N/A</v>
      </c>
      <c r="V580" s="392" t="e">
        <f>IF(T580=0,0,(U580-T580)/T580*100)</f>
        <v>#N/A</v>
      </c>
      <c r="W580" s="391" t="e">
        <f>SUMIFS(INDEX(Калькуляция!$T$15:$AM$139,,MATCH(W$3,Калькуляция!$T$3:$AM$3,0)),Калькуляция!$A$15:$A$139,$A580,Калькуляция!$B$15:$B$139,$B580)</f>
        <v>#N/A</v>
      </c>
      <c r="X580" s="391" t="e">
        <f>SUMIFS(INDEX(Калькуляция!$T$15:$AM$139,,MATCH(X$3,Калькуляция!$T$3:$AM$3,0)),Калькуляция!$A$15:$A$139,$A580,Калькуляция!$B$15:$B$139,$B580)</f>
        <v>#N/A</v>
      </c>
      <c r="Y580" s="392" t="e">
        <f>IF(W580=0,0,(X580-W580)/W580*100)</f>
        <v>#N/A</v>
      </c>
      <c r="Z580" s="391" t="e">
        <f>SUMIFS(INDEX(Калькуляция!$T$15:$AM$139,,MATCH(Z$3,Калькуляция!$T$3:$AM$3,0)),Калькуляция!$A$15:$A$139,$A580,Калькуляция!$B$15:$B$139,$B580)</f>
        <v>#N/A</v>
      </c>
      <c r="AA580" s="391" t="e">
        <f>SUMIFS(INDEX(Калькуляция!$T$15:$AM$139,,MATCH(AA$3,Калькуляция!$T$3:$AM$3,0)),Калькуляция!$A$15:$A$139,$A580,Калькуляция!$B$15:$B$139,$B580)</f>
        <v>#N/A</v>
      </c>
      <c r="AB580" s="392" t="e">
        <f>IF(Z580=0,0,(AA580-Z580)/Z580*100)</f>
        <v>#N/A</v>
      </c>
      <c r="AC580" s="391" t="e">
        <f>SUMIFS(INDEX(Калькуляция!$T$15:$AM$139,,MATCH(AC$3,Калькуляция!$T$3:$AM$3,0)),Калькуляция!$A$15:$A$139,$A580,Калькуляция!$B$15:$B$139,$B580)</f>
        <v>#N/A</v>
      </c>
      <c r="AD580" s="391" t="e">
        <f>SUMIFS(INDEX(Калькуляция!$T$15:$AM$139,,MATCH(AD$3,Калькуляция!$T$3:$AM$3,0)),Калькуляция!$A$15:$A$139,$A580,Калькуляция!$B$15:$B$139,$B580)</f>
        <v>#N/A</v>
      </c>
      <c r="AE580" s="392" t="e">
        <f>IF(AC580=0,0,(AD580-AC580)/AC580*100)</f>
        <v>#N/A</v>
      </c>
      <c r="AF580" s="391" t="e">
        <f>SUMIFS(INDEX(Калькуляция!$T$15:$AM$139,,MATCH(AF$3,Калькуляция!$T$3:$AM$3,0)),Калькуляция!$A$15:$A$139,$A580,Калькуляция!$B$15:$B$139,$B580)</f>
        <v>#N/A</v>
      </c>
      <c r="AG580" s="391" t="e">
        <f>SUMIFS(INDEX(Калькуляция!$T$15:$AM$139,,MATCH(AG$3,Калькуляция!$T$3:$AM$3,0)),Калькуляция!$A$15:$A$139,$A580,Калькуляция!$B$15:$B$139,$B580)</f>
        <v>#N/A</v>
      </c>
      <c r="AH580" s="392" t="e">
        <f>IF(AF580=0,0,(AG580-AF580)/AF580*100)</f>
        <v>#N/A</v>
      </c>
      <c r="AI580" s="391" t="e">
        <f>SUMIFS(INDEX(Калькуляция!$T$15:$AM$139,,MATCH(AI$3,Калькуляция!$T$3:$AM$3,0)),Калькуляция!$A$15:$A$139,$A580,Калькуляция!$B$15:$B$139,$B580)</f>
        <v>#N/A</v>
      </c>
      <c r="AJ580" s="391" t="e">
        <f>SUMIFS(INDEX(Калькуляция!$T$15:$AM$139,,MATCH(AJ$3,Калькуляция!$T$3:$AM$3,0)),Калькуляция!$A$15:$A$139,$A580,Калькуляция!$B$15:$B$139,$B580)</f>
        <v>#N/A</v>
      </c>
      <c r="AK580" s="392" t="e">
        <f>IF(AI580=0,0,(AJ580-AI580)/AI580*100)</f>
        <v>#N/A</v>
      </c>
      <c r="AL580" s="391" t="e">
        <f>SUMIFS(INDEX(Калькуляция!$T$15:$AM$139,,MATCH(AL$3,Калькуляция!$T$3:$AM$3,0)),Калькуляция!$A$15:$A$139,$A580,Калькуляция!$B$15:$B$139,$B580)</f>
        <v>#N/A</v>
      </c>
      <c r="AM580" s="391" t="e">
        <f>SUMIFS(INDEX(Калькуляция!$T$15:$AM$139,,MATCH(AM$3,Калькуляция!$T$3:$AM$3,0)),Калькуляция!$A$15:$A$139,$A580,Калькуляция!$B$15:$B$139,$B580)</f>
        <v>#N/A</v>
      </c>
      <c r="AN580" s="392" t="e">
        <f>IF(AL580=0,0,(AM580-AL580)/AL580*100)</f>
        <v>#N/A</v>
      </c>
      <c r="AO580" s="391" t="e">
        <f>SUMIFS(INDEX(Калькуляция!$T$15:$AM$139,,MATCH(AO$3,Калькуляция!$T$3:$AM$3,0)),Калькуляция!$A$15:$A$139,$A580,Калькуляция!$B$15:$B$139,$B580)</f>
        <v>#N/A</v>
      </c>
      <c r="AP580" s="391" t="e">
        <f>SUMIFS(INDEX(Калькуляция!$T$15:$AM$139,,MATCH(AP$3,Калькуляция!$T$3:$AM$3,0)),Калькуляция!$A$15:$A$139,$A580,Калькуляция!$B$15:$B$139,$B580)</f>
        <v>#N/A</v>
      </c>
      <c r="AQ580" s="392" t="e">
        <f>IF(AO580=0,0,(AP580-AO580)/AO580*100)</f>
        <v>#N/A</v>
      </c>
    </row>
    <row r="581" spans="1:43" s="388" customFormat="1" ht="15" customHeight="1" outlineLevel="1">
      <c r="A581" s="322" t="str">
        <f t="shared" si="128"/>
        <v>1</v>
      </c>
      <c r="B581" s="108" t="s">
        <v>1204</v>
      </c>
      <c r="G581" s="322" t="b">
        <f>F571="одноставочный"</f>
        <v>1</v>
      </c>
      <c r="L581" s="389" t="s">
        <v>690</v>
      </c>
      <c r="M581" s="390" t="s">
        <v>678</v>
      </c>
      <c r="N581" s="391" t="e">
        <f>SUMIFS(INDEX(Калькуляция!$T$15:$AM$139,,MATCH(N$3,Калькуляция!$T$3:$AM$3,0)),Калькуляция!$A$15:$A$139,$A581,Калькуляция!$B$15:$B$139,$B581)</f>
        <v>#N/A</v>
      </c>
      <c r="O581" s="391" t="e">
        <f>SUMIFS(INDEX(Калькуляция!$T$15:$AM$139,,MATCH(O$3,Калькуляция!$T$3:$AM$3,0)),Калькуляция!$A$15:$A$139,$A581,Калькуляция!$B$15:$B$139,$B581)</f>
        <v>#N/A</v>
      </c>
      <c r="P581" s="392" t="e">
        <f>IF(N581=0,0,(O581-N581)/N581*100)</f>
        <v>#N/A</v>
      </c>
      <c r="Q581" s="391" t="e">
        <f>SUMIFS(INDEX(Калькуляция!$T$15:$AM$139,,MATCH(Q$3,Калькуляция!$T$3:$AM$3,0)),Калькуляция!$A$15:$A$139,$A581,Калькуляция!$B$15:$B$139,$B581)</f>
        <v>#N/A</v>
      </c>
      <c r="R581" s="391" t="e">
        <f>SUMIFS(INDEX(Калькуляция!$T$15:$AM$139,,MATCH(R$3,Калькуляция!$T$3:$AM$3,0)),Калькуляция!$A$15:$A$139,$A581,Калькуляция!$B$15:$B$139,$B581)</f>
        <v>#N/A</v>
      </c>
      <c r="S581" s="392" t="e">
        <f>IF(Q581=0,0,(R581-Q581)/Q581*100)</f>
        <v>#N/A</v>
      </c>
      <c r="T581" s="391" t="e">
        <f>SUMIFS(INDEX(Калькуляция!$T$15:$AM$139,,MATCH(T$3,Калькуляция!$T$3:$AM$3,0)),Калькуляция!$A$15:$A$139,$A581,Калькуляция!$B$15:$B$139,$B581)</f>
        <v>#N/A</v>
      </c>
      <c r="U581" s="391" t="e">
        <f>SUMIFS(INDEX(Калькуляция!$T$15:$AM$139,,MATCH(U$3,Калькуляция!$T$3:$AM$3,0)),Калькуляция!$A$15:$A$139,$A581,Калькуляция!$B$15:$B$139,$B581)</f>
        <v>#N/A</v>
      </c>
      <c r="V581" s="392" t="e">
        <f>IF(T581=0,0,(U581-T581)/T581*100)</f>
        <v>#N/A</v>
      </c>
      <c r="W581" s="391" t="e">
        <f>SUMIFS(INDEX(Калькуляция!$T$15:$AM$139,,MATCH(W$3,Калькуляция!$T$3:$AM$3,0)),Калькуляция!$A$15:$A$139,$A581,Калькуляция!$B$15:$B$139,$B581)</f>
        <v>#N/A</v>
      </c>
      <c r="X581" s="391" t="e">
        <f>SUMIFS(INDEX(Калькуляция!$T$15:$AM$139,,MATCH(X$3,Калькуляция!$T$3:$AM$3,0)),Калькуляция!$A$15:$A$139,$A581,Калькуляция!$B$15:$B$139,$B581)</f>
        <v>#N/A</v>
      </c>
      <c r="Y581" s="392" t="e">
        <f>IF(W581=0,0,(X581-W581)/W581*100)</f>
        <v>#N/A</v>
      </c>
      <c r="Z581" s="391" t="e">
        <f>SUMIFS(INDEX(Калькуляция!$T$15:$AM$139,,MATCH(Z$3,Калькуляция!$T$3:$AM$3,0)),Калькуляция!$A$15:$A$139,$A581,Калькуляция!$B$15:$B$139,$B581)</f>
        <v>#N/A</v>
      </c>
      <c r="AA581" s="391" t="e">
        <f>SUMIFS(INDEX(Калькуляция!$T$15:$AM$139,,MATCH(AA$3,Калькуляция!$T$3:$AM$3,0)),Калькуляция!$A$15:$A$139,$A581,Калькуляция!$B$15:$B$139,$B581)</f>
        <v>#N/A</v>
      </c>
      <c r="AB581" s="392" t="e">
        <f>IF(Z581=0,0,(AA581-Z581)/Z581*100)</f>
        <v>#N/A</v>
      </c>
      <c r="AC581" s="391" t="e">
        <f>SUMIFS(INDEX(Калькуляция!$T$15:$AM$139,,MATCH(AC$3,Калькуляция!$T$3:$AM$3,0)),Калькуляция!$A$15:$A$139,$A581,Калькуляция!$B$15:$B$139,$B581)</f>
        <v>#N/A</v>
      </c>
      <c r="AD581" s="391" t="e">
        <f>SUMIFS(INDEX(Калькуляция!$T$15:$AM$139,,MATCH(AD$3,Калькуляция!$T$3:$AM$3,0)),Калькуляция!$A$15:$A$139,$A581,Калькуляция!$B$15:$B$139,$B581)</f>
        <v>#N/A</v>
      </c>
      <c r="AE581" s="392" t="e">
        <f>IF(AC581=0,0,(AD581-AC581)/AC581*100)</f>
        <v>#N/A</v>
      </c>
      <c r="AF581" s="391" t="e">
        <f>SUMIFS(INDEX(Калькуляция!$T$15:$AM$139,,MATCH(AF$3,Калькуляция!$T$3:$AM$3,0)),Калькуляция!$A$15:$A$139,$A581,Калькуляция!$B$15:$B$139,$B581)</f>
        <v>#N/A</v>
      </c>
      <c r="AG581" s="391" t="e">
        <f>SUMIFS(INDEX(Калькуляция!$T$15:$AM$139,,MATCH(AG$3,Калькуляция!$T$3:$AM$3,0)),Калькуляция!$A$15:$A$139,$A581,Калькуляция!$B$15:$B$139,$B581)</f>
        <v>#N/A</v>
      </c>
      <c r="AH581" s="392" t="e">
        <f>IF(AF581=0,0,(AG581-AF581)/AF581*100)</f>
        <v>#N/A</v>
      </c>
      <c r="AI581" s="391" t="e">
        <f>SUMIFS(INDEX(Калькуляция!$T$15:$AM$139,,MATCH(AI$3,Калькуляция!$T$3:$AM$3,0)),Калькуляция!$A$15:$A$139,$A581,Калькуляция!$B$15:$B$139,$B581)</f>
        <v>#N/A</v>
      </c>
      <c r="AJ581" s="391" t="e">
        <f>SUMIFS(INDEX(Калькуляция!$T$15:$AM$139,,MATCH(AJ$3,Калькуляция!$T$3:$AM$3,0)),Калькуляция!$A$15:$A$139,$A581,Калькуляция!$B$15:$B$139,$B581)</f>
        <v>#N/A</v>
      </c>
      <c r="AK581" s="392" t="e">
        <f>IF(AI581=0,0,(AJ581-AI581)/AI581*100)</f>
        <v>#N/A</v>
      </c>
      <c r="AL581" s="391" t="e">
        <f>SUMIFS(INDEX(Калькуляция!$T$15:$AM$139,,MATCH(AL$3,Калькуляция!$T$3:$AM$3,0)),Калькуляция!$A$15:$A$139,$A581,Калькуляция!$B$15:$B$139,$B581)</f>
        <v>#N/A</v>
      </c>
      <c r="AM581" s="391" t="e">
        <f>SUMIFS(INDEX(Калькуляция!$T$15:$AM$139,,MATCH(AM$3,Калькуляция!$T$3:$AM$3,0)),Калькуляция!$A$15:$A$139,$A581,Калькуляция!$B$15:$B$139,$B581)</f>
        <v>#N/A</v>
      </c>
      <c r="AN581" s="392" t="e">
        <f>IF(AL581=0,0,(AM581-AL581)/AL581*100)</f>
        <v>#N/A</v>
      </c>
      <c r="AO581" s="391" t="e">
        <f>SUMIFS(INDEX(Калькуляция!$T$15:$AM$139,,MATCH(AO$3,Калькуляция!$T$3:$AM$3,0)),Калькуляция!$A$15:$A$139,$A581,Калькуляция!$B$15:$B$139,$B581)</f>
        <v>#N/A</v>
      </c>
      <c r="AP581" s="391" t="e">
        <f>SUMIFS(INDEX(Калькуляция!$T$15:$AM$139,,MATCH(AP$3,Калькуляция!$T$3:$AM$3,0)),Калькуляция!$A$15:$A$139,$A581,Калькуляция!$B$15:$B$139,$B581)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1212</v>
      </c>
      <c r="G583" s="322" t="b">
        <f>F571="одноставочный"</f>
        <v>1</v>
      </c>
      <c r="L583" s="393" t="s">
        <v>1206</v>
      </c>
      <c r="M583" s="394" t="s">
        <v>328</v>
      </c>
      <c r="N583" s="624" t="e">
        <f>SUMIFS(INDEX(Калькуляция!$T$15:$AM$139,,MATCH(N$3,Калькуляция!$T$3:$AM$3,0)),Калькуляция!$A$15:$A$139,$A583,Калькуляция!$B$15:$B$139,$B583)</f>
        <v>#N/A</v>
      </c>
      <c r="O583" s="624" t="e">
        <f>SUMIFS(INDEX(Калькуляция!$T$15:$AM$139,,MATCH(O$3,Калькуляция!$T$3:$AM$3,0)),Калькуляция!$A$15:$A$139,$A583,Калькуляция!$B$15:$B$139,$B583)</f>
        <v>#N/A</v>
      </c>
      <c r="P583" s="521" t="e">
        <f>IF(N583=0,0,(O583-N583)/N583*100)</f>
        <v>#N/A</v>
      </c>
      <c r="Q583" s="624" t="e">
        <f>SUMIFS(INDEX(Калькуляция!$T$15:$AM$139,,MATCH(Q$3,Калькуляция!$T$3:$AM$3,0)),Калькуляция!$A$15:$A$139,$A583,Калькуляция!$B$15:$B$139,$B583)</f>
        <v>#N/A</v>
      </c>
      <c r="R583" s="624" t="e">
        <f>SUMIFS(INDEX(Калькуляция!$T$15:$AM$139,,MATCH(R$3,Калькуляция!$T$3:$AM$3,0)),Калькуляция!$A$15:$A$139,$A583,Калькуляция!$B$15:$B$139,$B583)</f>
        <v>#N/A</v>
      </c>
      <c r="S583" s="521" t="e">
        <f>IF(Q583=0,0,(R583-Q583)/Q583*100)</f>
        <v>#N/A</v>
      </c>
      <c r="T583" s="624" t="e">
        <f>SUMIFS(INDEX(Калькуляция!$T$15:$AM$139,,MATCH(T$3,Калькуляция!$T$3:$AM$3,0)),Калькуляция!$A$15:$A$139,$A583,Калькуляция!$B$15:$B$139,$B583)</f>
        <v>#N/A</v>
      </c>
      <c r="U583" s="624" t="e">
        <f>SUMIFS(INDEX(Калькуляция!$T$15:$AM$139,,MATCH(U$3,Калькуляция!$T$3:$AM$3,0)),Калькуляция!$A$15:$A$139,$A583,Калькуляция!$B$15:$B$139,$B583)</f>
        <v>#N/A</v>
      </c>
      <c r="V583" s="521" t="e">
        <f>IF(T583=0,0,(U583-T583)/T583*100)</f>
        <v>#N/A</v>
      </c>
      <c r="W583" s="624" t="e">
        <f>SUMIFS(INDEX(Калькуляция!$T$15:$AM$139,,MATCH(W$3,Калькуляция!$T$3:$AM$3,0)),Калькуляция!$A$15:$A$139,$A583,Калькуляция!$B$15:$B$139,$B583)</f>
        <v>#N/A</v>
      </c>
      <c r="X583" s="624" t="e">
        <f>SUMIFS(INDEX(Калькуляция!$T$15:$AM$139,,MATCH(X$3,Калькуляция!$T$3:$AM$3,0)),Калькуляция!$A$15:$A$139,$A583,Калькуляция!$B$15:$B$139,$B583)</f>
        <v>#N/A</v>
      </c>
      <c r="Y583" s="521" t="e">
        <f>IF(W583=0,0,(X583-W583)/W583*100)</f>
        <v>#N/A</v>
      </c>
      <c r="Z583" s="624" t="e">
        <f>SUMIFS(INDEX(Калькуляция!$T$15:$AM$139,,MATCH(Z$3,Калькуляция!$T$3:$AM$3,0)),Калькуляция!$A$15:$A$139,$A583,Калькуляция!$B$15:$B$139,$B583)</f>
        <v>#N/A</v>
      </c>
      <c r="AA583" s="624" t="e">
        <f>SUMIFS(INDEX(Калькуляция!$T$15:$AM$139,,MATCH(AA$3,Калькуляция!$T$3:$AM$3,0)),Калькуляция!$A$15:$A$139,$A583,Калькуляция!$B$15:$B$139,$B583)</f>
        <v>#N/A</v>
      </c>
      <c r="AB583" s="521" t="e">
        <f>IF(Z583=0,0,(AA583-Z583)/Z583*100)</f>
        <v>#N/A</v>
      </c>
      <c r="AC583" s="624" t="e">
        <f>SUMIFS(INDEX(Калькуляция!$T$15:$AM$139,,MATCH(AC$3,Калькуляция!$T$3:$AM$3,0)),Калькуляция!$A$15:$A$139,$A583,Калькуляция!$B$15:$B$139,$B583)</f>
        <v>#N/A</v>
      </c>
      <c r="AD583" s="624" t="e">
        <f>SUMIFS(INDEX(Калькуляция!$T$15:$AM$139,,MATCH(AD$3,Калькуляция!$T$3:$AM$3,0)),Калькуляция!$A$15:$A$139,$A583,Калькуляция!$B$15:$B$139,$B583)</f>
        <v>#N/A</v>
      </c>
      <c r="AE583" s="521" t="e">
        <f>IF(AC583=0,0,(AD583-AC583)/AC583*100)</f>
        <v>#N/A</v>
      </c>
      <c r="AF583" s="624" t="e">
        <f>SUMIFS(INDEX(Калькуляция!$T$15:$AM$139,,MATCH(AF$3,Калькуляция!$T$3:$AM$3,0)),Калькуляция!$A$15:$A$139,$A583,Калькуляция!$B$15:$B$139,$B583)</f>
        <v>#N/A</v>
      </c>
      <c r="AG583" s="624" t="e">
        <f>SUMIFS(INDEX(Калькуляция!$T$15:$AM$139,,MATCH(AG$3,Калькуляция!$T$3:$AM$3,0)),Калькуляция!$A$15:$A$139,$A583,Калькуляция!$B$15:$B$139,$B583)</f>
        <v>#N/A</v>
      </c>
      <c r="AH583" s="521" t="e">
        <f>IF(AF583=0,0,(AG583-AF583)/AF583*100)</f>
        <v>#N/A</v>
      </c>
      <c r="AI583" s="624" t="e">
        <f>SUMIFS(INDEX(Калькуляция!$T$15:$AM$139,,MATCH(AI$3,Калькуляция!$T$3:$AM$3,0)),Калькуляция!$A$15:$A$139,$A583,Калькуляция!$B$15:$B$139,$B583)</f>
        <v>#N/A</v>
      </c>
      <c r="AJ583" s="624" t="e">
        <f>SUMIFS(INDEX(Калькуляция!$T$15:$AM$139,,MATCH(AJ$3,Калькуляция!$T$3:$AM$3,0)),Калькуляция!$A$15:$A$139,$A583,Калькуляция!$B$15:$B$139,$B583)</f>
        <v>#N/A</v>
      </c>
      <c r="AK583" s="521" t="e">
        <f>IF(AI583=0,0,(AJ583-AI583)/AI583*100)</f>
        <v>#N/A</v>
      </c>
      <c r="AL583" s="624" t="e">
        <f>SUMIFS(INDEX(Калькуляция!$T$15:$AM$139,,MATCH(AL$3,Калькуляция!$T$3:$AM$3,0)),Калькуляция!$A$15:$A$139,$A583,Калькуляция!$B$15:$B$139,$B583)</f>
        <v>#N/A</v>
      </c>
      <c r="AM583" s="624" t="e">
        <f>SUMIFS(INDEX(Калькуляция!$T$15:$AM$139,,MATCH(AM$3,Калькуляция!$T$3:$AM$3,0)),Калькуляция!$A$15:$A$139,$A583,Калькуляция!$B$15:$B$139,$B583)</f>
        <v>#N/A</v>
      </c>
      <c r="AN583" s="521" t="e">
        <f>IF(AL583=0,0,(AM583-AL583)/AL583*100)</f>
        <v>#N/A</v>
      </c>
      <c r="AO583" s="624" t="e">
        <f>SUMIFS(INDEX(Калькуляция!$T$15:$AM$139,,MATCH(AO$3,Калькуляция!$T$3:$AM$3,0)),Калькуляция!$A$15:$A$139,$A583,Калькуляция!$B$15:$B$139,$B583)</f>
        <v>#N/A</v>
      </c>
      <c r="AP583" s="624" t="e">
        <f>SUMIFS(INDEX(Калькуляция!$T$15:$AM$139,,MATCH(AP$3,Калькуляция!$T$3:$AM$3,0)),Калькуляция!$A$15:$A$139,$A583,Калькуляция!$B$15:$B$139,$B583)</f>
        <v>#N/A</v>
      </c>
      <c r="AQ583" s="521" t="e">
        <f>IF(AO583=0,0,(AP583-AO583)/AO583*100)</f>
        <v>#N/A</v>
      </c>
    </row>
    <row r="584" spans="1:43" s="322" customFormat="1" ht="15" customHeight="1" outlineLevel="1">
      <c r="A584" s="322" t="str">
        <f t="shared" si="128"/>
        <v>1</v>
      </c>
      <c r="G584" s="322" t="b">
        <f>F571="одноставочный"</f>
        <v>1</v>
      </c>
      <c r="J584" s="322" t="s">
        <v>1435</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1213</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1207</v>
      </c>
      <c r="G589" s="322" t="b">
        <f>F571="двухставочный"</f>
        <v>0</v>
      </c>
      <c r="L589" s="403" t="s">
        <v>694</v>
      </c>
      <c r="M589" s="394" t="s">
        <v>328</v>
      </c>
      <c r="N589" s="624" t="e">
        <f>SUMIFS(INDEX(Калькуляция!$T$15:$AM$139,,MATCH(N$3,Калькуляция!$T$3:$AM$3,0)),Калькуляция!$A$15:$A$139,$A589,Калькуляция!$B$15:$B$139,$B589)</f>
        <v>#N/A</v>
      </c>
      <c r="O589" s="624" t="e">
        <f>SUMIFS(INDEX(Калькуляция!$T$15:$AM$139,,MATCH(O$3,Калькуляция!$T$3:$AM$3,0)),Калькуляция!$A$15:$A$139,$A589,Калькуляция!$B$15:$B$139,$B589)</f>
        <v>#N/A</v>
      </c>
      <c r="P589" s="521" t="e">
        <f>IF(N589=0,0,(O589-N589)/N589*100)</f>
        <v>#N/A</v>
      </c>
      <c r="Q589" s="624" t="e">
        <f>SUMIFS(INDEX(Калькуляция!$T$15:$AM$139,,MATCH(Q$3,Калькуляция!$T$3:$AM$3,0)),Калькуляция!$A$15:$A$139,$A589,Калькуляция!$B$15:$B$139,$B589)</f>
        <v>#N/A</v>
      </c>
      <c r="R589" s="624" t="e">
        <f>SUMIFS(INDEX(Калькуляция!$T$15:$AM$139,,MATCH(R$3,Калькуляция!$T$3:$AM$3,0)),Калькуляция!$A$15:$A$139,$A589,Калькуляция!$B$15:$B$139,$B589)</f>
        <v>#N/A</v>
      </c>
      <c r="S589" s="521" t="e">
        <f>IF(Q589=0,0,(R589-Q589)/Q589*100)</f>
        <v>#N/A</v>
      </c>
      <c r="T589" s="624" t="e">
        <f>SUMIFS(INDEX(Калькуляция!$T$15:$AM$139,,MATCH(T$3,Калькуляция!$T$3:$AM$3,0)),Калькуляция!$A$15:$A$139,$A589,Калькуляция!$B$15:$B$139,$B589)</f>
        <v>#N/A</v>
      </c>
      <c r="U589" s="624" t="e">
        <f>SUMIFS(INDEX(Калькуляция!$T$15:$AM$139,,MATCH(U$3,Калькуляция!$T$3:$AM$3,0)),Калькуляция!$A$15:$A$139,$A589,Калькуляция!$B$15:$B$139,$B589)</f>
        <v>#N/A</v>
      </c>
      <c r="V589" s="521" t="e">
        <f>IF(T589=0,0,(U589-T589)/T589*100)</f>
        <v>#N/A</v>
      </c>
      <c r="W589" s="624" t="e">
        <f>SUMIFS(INDEX(Калькуляция!$T$15:$AM$139,,MATCH(W$3,Калькуляция!$T$3:$AM$3,0)),Калькуляция!$A$15:$A$139,$A589,Калькуляция!$B$15:$B$139,$B589)</f>
        <v>#N/A</v>
      </c>
      <c r="X589" s="624" t="e">
        <f>SUMIFS(INDEX(Калькуляция!$T$15:$AM$139,,MATCH(X$3,Калькуляция!$T$3:$AM$3,0)),Калькуляция!$A$15:$A$139,$A589,Калькуляция!$B$15:$B$139,$B589)</f>
        <v>#N/A</v>
      </c>
      <c r="Y589" s="521" t="e">
        <f>IF(W589=0,0,(X589-W589)/W589*100)</f>
        <v>#N/A</v>
      </c>
      <c r="Z589" s="624" t="e">
        <f>SUMIFS(INDEX(Калькуляция!$T$15:$AM$139,,MATCH(Z$3,Калькуляция!$T$3:$AM$3,0)),Калькуляция!$A$15:$A$139,$A589,Калькуляция!$B$15:$B$139,$B589)</f>
        <v>#N/A</v>
      </c>
      <c r="AA589" s="624" t="e">
        <f>SUMIFS(INDEX(Калькуляция!$T$15:$AM$139,,MATCH(AA$3,Калькуляция!$T$3:$AM$3,0)),Калькуляция!$A$15:$A$139,$A589,Калькуляция!$B$15:$B$139,$B589)</f>
        <v>#N/A</v>
      </c>
      <c r="AB589" s="521" t="e">
        <f>IF(Z589=0,0,(AA589-Z589)/Z589*100)</f>
        <v>#N/A</v>
      </c>
      <c r="AC589" s="624" t="e">
        <f>SUMIFS(INDEX(Калькуляция!$T$15:$AM$139,,MATCH(AC$3,Калькуляция!$T$3:$AM$3,0)),Калькуляция!$A$15:$A$139,$A589,Калькуляция!$B$15:$B$139,$B589)</f>
        <v>#N/A</v>
      </c>
      <c r="AD589" s="624" t="e">
        <f>SUMIFS(INDEX(Калькуляция!$T$15:$AM$139,,MATCH(AD$3,Калькуляция!$T$3:$AM$3,0)),Калькуляция!$A$15:$A$139,$A589,Калькуляция!$B$15:$B$139,$B589)</f>
        <v>#N/A</v>
      </c>
      <c r="AE589" s="521" t="e">
        <f>IF(AC589=0,0,(AD589-AC589)/AC589*100)</f>
        <v>#N/A</v>
      </c>
      <c r="AF589" s="624" t="e">
        <f>SUMIFS(INDEX(Калькуляция!$T$15:$AM$139,,MATCH(AF$3,Калькуляция!$T$3:$AM$3,0)),Калькуляция!$A$15:$A$139,$A589,Калькуляция!$B$15:$B$139,$B589)</f>
        <v>#N/A</v>
      </c>
      <c r="AG589" s="624" t="e">
        <f>SUMIFS(INDEX(Калькуляция!$T$15:$AM$139,,MATCH(AG$3,Калькуляция!$T$3:$AM$3,0)),Калькуляция!$A$15:$A$139,$A589,Калькуляция!$B$15:$B$139,$B589)</f>
        <v>#N/A</v>
      </c>
      <c r="AH589" s="521" t="e">
        <f>IF(AF589=0,0,(AG589-AF589)/AF589*100)</f>
        <v>#N/A</v>
      </c>
      <c r="AI589" s="624" t="e">
        <f>SUMIFS(INDEX(Калькуляция!$T$15:$AM$139,,MATCH(AI$3,Калькуляция!$T$3:$AM$3,0)),Калькуляция!$A$15:$A$139,$A589,Калькуляция!$B$15:$B$139,$B589)</f>
        <v>#N/A</v>
      </c>
      <c r="AJ589" s="624" t="e">
        <f>SUMIFS(INDEX(Калькуляция!$T$15:$AM$139,,MATCH(AJ$3,Калькуляция!$T$3:$AM$3,0)),Калькуляция!$A$15:$A$139,$A589,Калькуляция!$B$15:$B$139,$B589)</f>
        <v>#N/A</v>
      </c>
      <c r="AK589" s="521" t="e">
        <f>IF(AI589=0,0,(AJ589-AI589)/AI589*100)</f>
        <v>#N/A</v>
      </c>
      <c r="AL589" s="624" t="e">
        <f>SUMIFS(INDEX(Калькуляция!$T$15:$AM$139,,MATCH(AL$3,Калькуляция!$T$3:$AM$3,0)),Калькуляция!$A$15:$A$139,$A589,Калькуляция!$B$15:$B$139,$B589)</f>
        <v>#N/A</v>
      </c>
      <c r="AM589" s="624" t="e">
        <f>SUMIFS(INDEX(Калькуляция!$T$15:$AM$139,,MATCH(AM$3,Калькуляция!$T$3:$AM$3,0)),Калькуляция!$A$15:$A$139,$A589,Калькуляция!$B$15:$B$139,$B589)</f>
        <v>#N/A</v>
      </c>
      <c r="AN589" s="521" t="e">
        <f>IF(AL589=0,0,(AM589-AL589)/AL589*100)</f>
        <v>#N/A</v>
      </c>
      <c r="AO589" s="624" t="e">
        <f>SUMIFS(INDEX(Калькуляция!$T$15:$AM$139,,MATCH(AO$3,Калькуляция!$T$3:$AM$3,0)),Калькуляция!$A$15:$A$139,$A589,Калькуляция!$B$15:$B$139,$B589)</f>
        <v>#N/A</v>
      </c>
      <c r="AP589" s="624" t="e">
        <f>SUMIFS(INDEX(Калькуляция!$T$15:$AM$139,,MATCH(AP$3,Калькуляция!$T$3:$AM$3,0)),Калькуляция!$A$15:$A$139,$A589,Калькуляция!$B$15:$B$139,$B589)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1214</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1208</v>
      </c>
      <c r="G595" s="322" t="b">
        <f>F571="двухставочный"</f>
        <v>0</v>
      </c>
      <c r="L595" s="403" t="s">
        <v>694</v>
      </c>
      <c r="M595" s="394" t="s">
        <v>328</v>
      </c>
      <c r="N595" s="624" t="e">
        <f>SUMIFS(INDEX(Калькуляция!$T$15:$AM$139,,MATCH(N$3,Калькуляция!$T$3:$AM$3,0)),Калькуляция!$A$15:$A$139,$A595,Калькуляция!$B$15:$B$139,$B595)</f>
        <v>#N/A</v>
      </c>
      <c r="O595" s="624" t="e">
        <f>SUMIFS(INDEX(Калькуляция!$T$15:$AM$139,,MATCH(O$3,Калькуляция!$T$3:$AM$3,0)),Калькуляция!$A$15:$A$139,$A595,Калькуляция!$B$15:$B$139,$B595)</f>
        <v>#N/A</v>
      </c>
      <c r="P595" s="521" t="e">
        <f>IF(N595=0,0,(O595-N595)/N595*100)</f>
        <v>#N/A</v>
      </c>
      <c r="Q595" s="624" t="e">
        <f>SUMIFS(INDEX(Калькуляция!$T$15:$AM$139,,MATCH(Q$3,Калькуляция!$T$3:$AM$3,0)),Калькуляция!$A$15:$A$139,$A595,Калькуляция!$B$15:$B$139,$B595)</f>
        <v>#N/A</v>
      </c>
      <c r="R595" s="624" t="e">
        <f>SUMIFS(INDEX(Калькуляция!$T$15:$AM$139,,MATCH(R$3,Калькуляция!$T$3:$AM$3,0)),Калькуляция!$A$15:$A$139,$A595,Калькуляция!$B$15:$B$139,$B595)</f>
        <v>#N/A</v>
      </c>
      <c r="S595" s="521" t="e">
        <f>IF(Q595=0,0,(R595-Q595)/Q595*100)</f>
        <v>#N/A</v>
      </c>
      <c r="T595" s="624" t="e">
        <f>SUMIFS(INDEX(Калькуляция!$T$15:$AM$139,,MATCH(T$3,Калькуляция!$T$3:$AM$3,0)),Калькуляция!$A$15:$A$139,$A595,Калькуляция!$B$15:$B$139,$B595)</f>
        <v>#N/A</v>
      </c>
      <c r="U595" s="624" t="e">
        <f>SUMIFS(INDEX(Калькуляция!$T$15:$AM$139,,MATCH(U$3,Калькуляция!$T$3:$AM$3,0)),Калькуляция!$A$15:$A$139,$A595,Калькуляция!$B$15:$B$139,$B595)</f>
        <v>#N/A</v>
      </c>
      <c r="V595" s="521" t="e">
        <f>IF(T595=0,0,(U595-T595)/T595*100)</f>
        <v>#N/A</v>
      </c>
      <c r="W595" s="624" t="e">
        <f>SUMIFS(INDEX(Калькуляция!$T$15:$AM$139,,MATCH(W$3,Калькуляция!$T$3:$AM$3,0)),Калькуляция!$A$15:$A$139,$A595,Калькуляция!$B$15:$B$139,$B595)</f>
        <v>#N/A</v>
      </c>
      <c r="X595" s="624" t="e">
        <f>SUMIFS(INDEX(Калькуляция!$T$15:$AM$139,,MATCH(X$3,Калькуляция!$T$3:$AM$3,0)),Калькуляция!$A$15:$A$139,$A595,Калькуляция!$B$15:$B$139,$B595)</f>
        <v>#N/A</v>
      </c>
      <c r="Y595" s="521" t="e">
        <f>IF(W595=0,0,(X595-W595)/W595*100)</f>
        <v>#N/A</v>
      </c>
      <c r="Z595" s="624" t="e">
        <f>SUMIFS(INDEX(Калькуляция!$T$15:$AM$139,,MATCH(Z$3,Калькуляция!$T$3:$AM$3,0)),Калькуляция!$A$15:$A$139,$A595,Калькуляция!$B$15:$B$139,$B595)</f>
        <v>#N/A</v>
      </c>
      <c r="AA595" s="624" t="e">
        <f>SUMIFS(INDEX(Калькуляция!$T$15:$AM$139,,MATCH(AA$3,Калькуляция!$T$3:$AM$3,0)),Калькуляция!$A$15:$A$139,$A595,Калькуляция!$B$15:$B$139,$B595)</f>
        <v>#N/A</v>
      </c>
      <c r="AB595" s="521" t="e">
        <f>IF(Z595=0,0,(AA595-Z595)/Z595*100)</f>
        <v>#N/A</v>
      </c>
      <c r="AC595" s="624" t="e">
        <f>SUMIFS(INDEX(Калькуляция!$T$15:$AM$139,,MATCH(AC$3,Калькуляция!$T$3:$AM$3,0)),Калькуляция!$A$15:$A$139,$A595,Калькуляция!$B$15:$B$139,$B595)</f>
        <v>#N/A</v>
      </c>
      <c r="AD595" s="624" t="e">
        <f>SUMIFS(INDEX(Калькуляция!$T$15:$AM$139,,MATCH(AD$3,Калькуляция!$T$3:$AM$3,0)),Калькуляция!$A$15:$A$139,$A595,Калькуляция!$B$15:$B$139,$B595)</f>
        <v>#N/A</v>
      </c>
      <c r="AE595" s="521" t="e">
        <f>IF(AC595=0,0,(AD595-AC595)/AC595*100)</f>
        <v>#N/A</v>
      </c>
      <c r="AF595" s="624" t="e">
        <f>SUMIFS(INDEX(Калькуляция!$T$15:$AM$139,,MATCH(AF$3,Калькуляция!$T$3:$AM$3,0)),Калькуляция!$A$15:$A$139,$A595,Калькуляция!$B$15:$B$139,$B595)</f>
        <v>#N/A</v>
      </c>
      <c r="AG595" s="624" t="e">
        <f>SUMIFS(INDEX(Калькуляция!$T$15:$AM$139,,MATCH(AG$3,Калькуляция!$T$3:$AM$3,0)),Калькуляция!$A$15:$A$139,$A595,Калькуляция!$B$15:$B$139,$B595)</f>
        <v>#N/A</v>
      </c>
      <c r="AH595" s="521" t="e">
        <f>IF(AF595=0,0,(AG595-AF595)/AF595*100)</f>
        <v>#N/A</v>
      </c>
      <c r="AI595" s="624" t="e">
        <f>SUMIFS(INDEX(Калькуляция!$T$15:$AM$139,,MATCH(AI$3,Калькуляция!$T$3:$AM$3,0)),Калькуляция!$A$15:$A$139,$A595,Калькуляция!$B$15:$B$139,$B595)</f>
        <v>#N/A</v>
      </c>
      <c r="AJ595" s="624" t="e">
        <f>SUMIFS(INDEX(Калькуляция!$T$15:$AM$139,,MATCH(AJ$3,Калькуляция!$T$3:$AM$3,0)),Калькуляция!$A$15:$A$139,$A595,Калькуляция!$B$15:$B$139,$B595)</f>
        <v>#N/A</v>
      </c>
      <c r="AK595" s="521" t="e">
        <f>IF(AI595=0,0,(AJ595-AI595)/AI595*100)</f>
        <v>#N/A</v>
      </c>
      <c r="AL595" s="624" t="e">
        <f>SUMIFS(INDEX(Калькуляция!$T$15:$AM$139,,MATCH(AL$3,Калькуляция!$T$3:$AM$3,0)),Калькуляция!$A$15:$A$139,$A595,Калькуляция!$B$15:$B$139,$B595)</f>
        <v>#N/A</v>
      </c>
      <c r="AM595" s="624" t="e">
        <f>SUMIFS(INDEX(Калькуляция!$T$15:$AM$139,,MATCH(AM$3,Калькуляция!$T$3:$AM$3,0)),Калькуляция!$A$15:$A$139,$A595,Калькуляция!$B$15:$B$139,$B595)</f>
        <v>#N/A</v>
      </c>
      <c r="AN595" s="521" t="e">
        <f>IF(AL595=0,0,(AM595-AL595)/AL595*100)</f>
        <v>#N/A</v>
      </c>
      <c r="AO595" s="624" t="e">
        <f>SUMIFS(INDEX(Калькуляция!$T$15:$AM$139,,MATCH(AO$3,Калькуляция!$T$3:$AM$3,0)),Калькуляция!$A$15:$A$139,$A595,Калькуляция!$B$15:$B$139,$B595)</f>
        <v>#N/A</v>
      </c>
      <c r="AP595" s="624" t="e">
        <f>SUMIFS(INDEX(Калькуляция!$T$15:$AM$139,,MATCH(AP$3,Калькуляция!$T$3:$AM$3,0)),Калькуляция!$A$15:$A$139,$A595,Калькуляция!$B$15:$B$139,$B595)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1215</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1209</v>
      </c>
      <c r="G601" s="322" t="b">
        <f>F571="двухставочный"</f>
        <v>0</v>
      </c>
      <c r="L601" s="403" t="s">
        <v>694</v>
      </c>
      <c r="M601" s="394" t="s">
        <v>328</v>
      </c>
      <c r="N601" s="624" t="e">
        <f>SUMIFS(INDEX(Калькуляция!$T$15:$AM$139,,MATCH(N$3,Калькуляция!$T$3:$AM$3,0)),Калькуляция!$A$15:$A$139,$A601,Калькуляция!$B$15:$B$139,$B601)</f>
        <v>#N/A</v>
      </c>
      <c r="O601" s="624" t="e">
        <f>SUMIFS(INDEX(Калькуляция!$T$15:$AM$139,,MATCH(O$3,Калькуляция!$T$3:$AM$3,0)),Калькуляция!$A$15:$A$139,$A601,Калькуляция!$B$15:$B$139,$B601)</f>
        <v>#N/A</v>
      </c>
      <c r="P601" s="521" t="e">
        <f>IF(N601=0,0,(O601-N601)/N601*100)</f>
        <v>#N/A</v>
      </c>
      <c r="Q601" s="624" t="e">
        <f>SUMIFS(INDEX(Калькуляция!$T$15:$AM$139,,MATCH(Q$3,Калькуляция!$T$3:$AM$3,0)),Калькуляция!$A$15:$A$139,$A601,Калькуляция!$B$15:$B$139,$B601)</f>
        <v>#N/A</v>
      </c>
      <c r="R601" s="624" t="e">
        <f>SUMIFS(INDEX(Калькуляция!$T$15:$AM$139,,MATCH(R$3,Калькуляция!$T$3:$AM$3,0)),Калькуляция!$A$15:$A$139,$A601,Калькуляция!$B$15:$B$139,$B601)</f>
        <v>#N/A</v>
      </c>
      <c r="S601" s="521" t="e">
        <f>IF(Q601=0,0,(R601-Q601)/Q601*100)</f>
        <v>#N/A</v>
      </c>
      <c r="T601" s="624" t="e">
        <f>SUMIFS(INDEX(Калькуляция!$T$15:$AM$139,,MATCH(T$3,Калькуляция!$T$3:$AM$3,0)),Калькуляция!$A$15:$A$139,$A601,Калькуляция!$B$15:$B$139,$B601)</f>
        <v>#N/A</v>
      </c>
      <c r="U601" s="624" t="e">
        <f>SUMIFS(INDEX(Калькуляция!$T$15:$AM$139,,MATCH(U$3,Калькуляция!$T$3:$AM$3,0)),Калькуляция!$A$15:$A$139,$A601,Калькуляция!$B$15:$B$139,$B601)</f>
        <v>#N/A</v>
      </c>
      <c r="V601" s="521" t="e">
        <f>IF(T601=0,0,(U601-T601)/T601*100)</f>
        <v>#N/A</v>
      </c>
      <c r="W601" s="624" t="e">
        <f>SUMIFS(INDEX(Калькуляция!$T$15:$AM$139,,MATCH(W$3,Калькуляция!$T$3:$AM$3,0)),Калькуляция!$A$15:$A$139,$A601,Калькуляция!$B$15:$B$139,$B601)</f>
        <v>#N/A</v>
      </c>
      <c r="X601" s="624" t="e">
        <f>SUMIFS(INDEX(Калькуляция!$T$15:$AM$139,,MATCH(X$3,Калькуляция!$T$3:$AM$3,0)),Калькуляция!$A$15:$A$139,$A601,Калькуляция!$B$15:$B$139,$B601)</f>
        <v>#N/A</v>
      </c>
      <c r="Y601" s="521" t="e">
        <f>IF(W601=0,0,(X601-W601)/W601*100)</f>
        <v>#N/A</v>
      </c>
      <c r="Z601" s="624" t="e">
        <f>SUMIFS(INDEX(Калькуляция!$T$15:$AM$139,,MATCH(Z$3,Калькуляция!$T$3:$AM$3,0)),Калькуляция!$A$15:$A$139,$A601,Калькуляция!$B$15:$B$139,$B601)</f>
        <v>#N/A</v>
      </c>
      <c r="AA601" s="624" t="e">
        <f>SUMIFS(INDEX(Калькуляция!$T$15:$AM$139,,MATCH(AA$3,Калькуляция!$T$3:$AM$3,0)),Калькуляция!$A$15:$A$139,$A601,Калькуляция!$B$15:$B$139,$B601)</f>
        <v>#N/A</v>
      </c>
      <c r="AB601" s="521" t="e">
        <f>IF(Z601=0,0,(AA601-Z601)/Z601*100)</f>
        <v>#N/A</v>
      </c>
      <c r="AC601" s="624" t="e">
        <f>SUMIFS(INDEX(Калькуляция!$T$15:$AM$139,,MATCH(AC$3,Калькуляция!$T$3:$AM$3,0)),Калькуляция!$A$15:$A$139,$A601,Калькуляция!$B$15:$B$139,$B601)</f>
        <v>#N/A</v>
      </c>
      <c r="AD601" s="624" t="e">
        <f>SUMIFS(INDEX(Калькуляция!$T$15:$AM$139,,MATCH(AD$3,Калькуляция!$T$3:$AM$3,0)),Калькуляция!$A$15:$A$139,$A601,Калькуляция!$B$15:$B$139,$B601)</f>
        <v>#N/A</v>
      </c>
      <c r="AE601" s="521" t="e">
        <f>IF(AC601=0,0,(AD601-AC601)/AC601*100)</f>
        <v>#N/A</v>
      </c>
      <c r="AF601" s="624" t="e">
        <f>SUMIFS(INDEX(Калькуляция!$T$15:$AM$139,,MATCH(AF$3,Калькуляция!$T$3:$AM$3,0)),Калькуляция!$A$15:$A$139,$A601,Калькуляция!$B$15:$B$139,$B601)</f>
        <v>#N/A</v>
      </c>
      <c r="AG601" s="624" t="e">
        <f>SUMIFS(INDEX(Калькуляция!$T$15:$AM$139,,MATCH(AG$3,Калькуляция!$T$3:$AM$3,0)),Калькуляция!$A$15:$A$139,$A601,Калькуляция!$B$15:$B$139,$B601)</f>
        <v>#N/A</v>
      </c>
      <c r="AH601" s="521" t="e">
        <f>IF(AF601=0,0,(AG601-AF601)/AF601*100)</f>
        <v>#N/A</v>
      </c>
      <c r="AI601" s="624" t="e">
        <f>SUMIFS(INDEX(Калькуляция!$T$15:$AM$139,,MATCH(AI$3,Калькуляция!$T$3:$AM$3,0)),Калькуляция!$A$15:$A$139,$A601,Калькуляция!$B$15:$B$139,$B601)</f>
        <v>#N/A</v>
      </c>
      <c r="AJ601" s="624" t="e">
        <f>SUMIFS(INDEX(Калькуляция!$T$15:$AM$139,,MATCH(AJ$3,Калькуляция!$T$3:$AM$3,0)),Калькуляция!$A$15:$A$139,$A601,Калькуляция!$B$15:$B$139,$B601)</f>
        <v>#N/A</v>
      </c>
      <c r="AK601" s="521" t="e">
        <f>IF(AI601=0,0,(AJ601-AI601)/AI601*100)</f>
        <v>#N/A</v>
      </c>
      <c r="AL601" s="624" t="e">
        <f>SUMIFS(INDEX(Калькуляция!$T$15:$AM$139,,MATCH(AL$3,Калькуляция!$T$3:$AM$3,0)),Калькуляция!$A$15:$A$139,$A601,Калькуляция!$B$15:$B$139,$B601)</f>
        <v>#N/A</v>
      </c>
      <c r="AM601" s="624" t="e">
        <f>SUMIFS(INDEX(Калькуляция!$T$15:$AM$139,,MATCH(AM$3,Калькуляция!$T$3:$AM$3,0)),Калькуляция!$A$15:$A$139,$A601,Калькуляция!$B$15:$B$139,$B601)</f>
        <v>#N/A</v>
      </c>
      <c r="AN601" s="521" t="e">
        <f>IF(AL601=0,0,(AM601-AL601)/AL601*100)</f>
        <v>#N/A</v>
      </c>
      <c r="AO601" s="624" t="e">
        <f>SUMIFS(INDEX(Калькуляция!$T$15:$AM$139,,MATCH(AO$3,Калькуляция!$T$3:$AM$3,0)),Калькуляция!$A$15:$A$139,$A601,Калькуляция!$B$15:$B$139,$B601)</f>
        <v>#N/A</v>
      </c>
      <c r="AP601" s="624" t="e">
        <f>SUMIFS(INDEX(Калькуляция!$T$15:$AM$139,,MATCH(AP$3,Калькуляция!$T$3:$AM$3,0)),Калькуляция!$A$15:$A$139,$A601,Калькуляция!$B$15:$B$139,$B601)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1215</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1210</v>
      </c>
      <c r="G607" s="322" t="b">
        <f>F571="двухставочный"</f>
        <v>0</v>
      </c>
      <c r="L607" s="403" t="s">
        <v>694</v>
      </c>
      <c r="M607" s="394" t="s">
        <v>328</v>
      </c>
      <c r="N607" s="624" t="e">
        <f>SUMIFS(INDEX(Калькуляция!$T$15:$AM$139,,MATCH(N$3,Калькуляция!$T$3:$AM$3,0)),Калькуляция!$A$15:$A$139,$A607,Калькуляция!$B$15:$B$139,$B607)</f>
        <v>#N/A</v>
      </c>
      <c r="O607" s="624" t="e">
        <f>SUMIFS(INDEX(Калькуляция!$T$15:$AM$139,,MATCH(O$3,Калькуляция!$T$3:$AM$3,0)),Калькуляция!$A$15:$A$139,$A607,Калькуляция!$B$15:$B$139,$B607)</f>
        <v>#N/A</v>
      </c>
      <c r="P607" s="521" t="e">
        <f>IF(N607=0,0,(O607-N607)/N607*100)</f>
        <v>#N/A</v>
      </c>
      <c r="Q607" s="624" t="e">
        <f>SUMIFS(INDEX(Калькуляция!$T$15:$AM$139,,MATCH(Q$3,Калькуляция!$T$3:$AM$3,0)),Калькуляция!$A$15:$A$139,$A607,Калькуляция!$B$15:$B$139,$B607)</f>
        <v>#N/A</v>
      </c>
      <c r="R607" s="624" t="e">
        <f>SUMIFS(INDEX(Калькуляция!$T$15:$AM$139,,MATCH(R$3,Калькуляция!$T$3:$AM$3,0)),Калькуляция!$A$15:$A$139,$A607,Калькуляция!$B$15:$B$139,$B607)</f>
        <v>#N/A</v>
      </c>
      <c r="S607" s="521" t="e">
        <f>IF(Q607=0,0,(R607-Q607)/Q607*100)</f>
        <v>#N/A</v>
      </c>
      <c r="T607" s="624" t="e">
        <f>SUMIFS(INDEX(Калькуляция!$T$15:$AM$139,,MATCH(T$3,Калькуляция!$T$3:$AM$3,0)),Калькуляция!$A$15:$A$139,$A607,Калькуляция!$B$15:$B$139,$B607)</f>
        <v>#N/A</v>
      </c>
      <c r="U607" s="624" t="e">
        <f>SUMIFS(INDEX(Калькуляция!$T$15:$AM$139,,MATCH(U$3,Калькуляция!$T$3:$AM$3,0)),Калькуляция!$A$15:$A$139,$A607,Калькуляция!$B$15:$B$139,$B607)</f>
        <v>#N/A</v>
      </c>
      <c r="V607" s="521" t="e">
        <f>IF(T607=0,0,(U607-T607)/T607*100)</f>
        <v>#N/A</v>
      </c>
      <c r="W607" s="624" t="e">
        <f>SUMIFS(INDEX(Калькуляция!$T$15:$AM$139,,MATCH(W$3,Калькуляция!$T$3:$AM$3,0)),Калькуляция!$A$15:$A$139,$A607,Калькуляция!$B$15:$B$139,$B607)</f>
        <v>#N/A</v>
      </c>
      <c r="X607" s="624" t="e">
        <f>SUMIFS(INDEX(Калькуляция!$T$15:$AM$139,,MATCH(X$3,Калькуляция!$T$3:$AM$3,0)),Калькуляция!$A$15:$A$139,$A607,Калькуляция!$B$15:$B$139,$B607)</f>
        <v>#N/A</v>
      </c>
      <c r="Y607" s="521" t="e">
        <f>IF(W607=0,0,(X607-W607)/W607*100)</f>
        <v>#N/A</v>
      </c>
      <c r="Z607" s="624" t="e">
        <f>SUMIFS(INDEX(Калькуляция!$T$15:$AM$139,,MATCH(Z$3,Калькуляция!$T$3:$AM$3,0)),Калькуляция!$A$15:$A$139,$A607,Калькуляция!$B$15:$B$139,$B607)</f>
        <v>#N/A</v>
      </c>
      <c r="AA607" s="624" t="e">
        <f>SUMIFS(INDEX(Калькуляция!$T$15:$AM$139,,MATCH(AA$3,Калькуляция!$T$3:$AM$3,0)),Калькуляция!$A$15:$A$139,$A607,Калькуляция!$B$15:$B$139,$B607)</f>
        <v>#N/A</v>
      </c>
      <c r="AB607" s="521" t="e">
        <f>IF(Z607=0,0,(AA607-Z607)/Z607*100)</f>
        <v>#N/A</v>
      </c>
      <c r="AC607" s="624" t="e">
        <f>SUMIFS(INDEX(Калькуляция!$T$15:$AM$139,,MATCH(AC$3,Калькуляция!$T$3:$AM$3,0)),Калькуляция!$A$15:$A$139,$A607,Калькуляция!$B$15:$B$139,$B607)</f>
        <v>#N/A</v>
      </c>
      <c r="AD607" s="624" t="e">
        <f>SUMIFS(INDEX(Калькуляция!$T$15:$AM$139,,MATCH(AD$3,Калькуляция!$T$3:$AM$3,0)),Калькуляция!$A$15:$A$139,$A607,Калькуляция!$B$15:$B$139,$B607)</f>
        <v>#N/A</v>
      </c>
      <c r="AE607" s="521" t="e">
        <f>IF(AC607=0,0,(AD607-AC607)/AC607*100)</f>
        <v>#N/A</v>
      </c>
      <c r="AF607" s="624" t="e">
        <f>SUMIFS(INDEX(Калькуляция!$T$15:$AM$139,,MATCH(AF$3,Калькуляция!$T$3:$AM$3,0)),Калькуляция!$A$15:$A$139,$A607,Калькуляция!$B$15:$B$139,$B607)</f>
        <v>#N/A</v>
      </c>
      <c r="AG607" s="624" t="e">
        <f>SUMIFS(INDEX(Калькуляция!$T$15:$AM$139,,MATCH(AG$3,Калькуляция!$T$3:$AM$3,0)),Калькуляция!$A$15:$A$139,$A607,Калькуляция!$B$15:$B$139,$B607)</f>
        <v>#N/A</v>
      </c>
      <c r="AH607" s="521" t="e">
        <f>IF(AF607=0,0,(AG607-AF607)/AF607*100)</f>
        <v>#N/A</v>
      </c>
      <c r="AI607" s="624" t="e">
        <f>SUMIFS(INDEX(Калькуляция!$T$15:$AM$139,,MATCH(AI$3,Калькуляция!$T$3:$AM$3,0)),Калькуляция!$A$15:$A$139,$A607,Калькуляция!$B$15:$B$139,$B607)</f>
        <v>#N/A</v>
      </c>
      <c r="AJ607" s="624" t="e">
        <f>SUMIFS(INDEX(Калькуляция!$T$15:$AM$139,,MATCH(AJ$3,Калькуляция!$T$3:$AM$3,0)),Калькуляция!$A$15:$A$139,$A607,Калькуляция!$B$15:$B$139,$B607)</f>
        <v>#N/A</v>
      </c>
      <c r="AK607" s="521" t="e">
        <f>IF(AI607=0,0,(AJ607-AI607)/AI607*100)</f>
        <v>#N/A</v>
      </c>
      <c r="AL607" s="624" t="e">
        <f>SUMIFS(INDEX(Калькуляция!$T$15:$AM$139,,MATCH(AL$3,Калькуляция!$T$3:$AM$3,0)),Калькуляция!$A$15:$A$139,$A607,Калькуляция!$B$15:$B$139,$B607)</f>
        <v>#N/A</v>
      </c>
      <c r="AM607" s="624" t="e">
        <f>SUMIFS(INDEX(Калькуляция!$T$15:$AM$139,,MATCH(AM$3,Калькуляция!$T$3:$AM$3,0)),Калькуляция!$A$15:$A$139,$A607,Калькуляция!$B$15:$B$139,$B607)</f>
        <v>#N/A</v>
      </c>
      <c r="AN607" s="521" t="e">
        <f>IF(AL607=0,0,(AM607-AL607)/AL607*100)</f>
        <v>#N/A</v>
      </c>
      <c r="AO607" s="624" t="e">
        <f>SUMIFS(INDEX(Калькуляция!$T$15:$AM$139,,MATCH(AO$3,Калькуляция!$T$3:$AM$3,0)),Калькуляция!$A$15:$A$139,$A607,Калькуляция!$B$15:$B$139,$B607)</f>
        <v>#N/A</v>
      </c>
      <c r="AP607" s="624" t="e">
        <f>SUMIFS(INDEX(Калькуляция!$T$15:$AM$139,,MATCH(AP$3,Калькуляция!$T$3:$AM$3,0)),Калькуляция!$A$15:$A$139,$A607,Калькуляция!$B$15:$B$139,$B607)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1436</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709" t="s">
        <v>16</v>
      </c>
      <c r="M612" s="710"/>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703" t="s">
        <v>684</v>
      </c>
      <c r="M613" s="704"/>
      <c r="N613" s="379" t="str">
        <f>INDEX('Общие сведения'!$K$113:$K$126,MATCH($A613,'Общие сведения'!$D$113:$D$126,0))</f>
        <v>питьевая вода</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703" t="s">
        <v>685</v>
      </c>
      <c r="M614" s="704"/>
      <c r="N614" s="379" t="str">
        <f>INDEX('Общие сведения'!$L$113:$L$126,MATCH($A614,'Общие сведения'!$D$113:$D$126,0))</f>
        <v>тариф на питьевую воду</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705" t="s">
        <v>281</v>
      </c>
      <c r="M615" s="706"/>
      <c r="N615" s="379" t="str">
        <f>INDEX('Общие сведения'!$M$113:$M$126,MATCH($A615,'Общие сведения'!$D$113:$D$126,0))</f>
        <v>нет</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1437</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1439</v>
      </c>
      <c r="M620" s="3"/>
      <c r="N620" s="3"/>
      <c r="O620" s="3"/>
      <c r="P620" s="3"/>
      <c r="AA620" s="5"/>
    </row>
    <row r="621" spans="1:43" s="322" customFormat="1" ht="15" customHeight="1" outlineLevel="1">
      <c r="A621" s="322" t="str">
        <f ca="1">OFFSET(A621,-1,0)</f>
        <v>et_List16_line_o</v>
      </c>
      <c r="G621" s="322">
        <f ca="1">OFFSET(G621,-1,0)</f>
        <v>0</v>
      </c>
      <c r="J621" s="697"/>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697"/>
      <c r="K622" s="144"/>
      <c r="L622" s="393" t="s">
        <v>1441</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1440</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4.25" outlineLevel="1">
      <c r="A624" s="322" t="str">
        <f t="shared" ref="A624:A629" ca="1" si="130">OFFSET(A624,-1,0)</f>
        <v>et_List16_line_d</v>
      </c>
      <c r="G624" s="322">
        <f t="shared" ref="G624:G629" ca="1" si="131">OFFSET(G624,-1,0)</f>
        <v>0</v>
      </c>
      <c r="J624" s="697"/>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5" outlineLevel="1">
      <c r="A625" s="322" t="str">
        <f t="shared" ca="1" si="130"/>
        <v>et_List16_line_d</v>
      </c>
      <c r="G625" s="322">
        <f t="shared" ca="1" si="131"/>
        <v>0</v>
      </c>
      <c r="J625" s="697"/>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5" outlineLevel="1">
      <c r="A626" s="322" t="str">
        <f t="shared" ca="1" si="130"/>
        <v>et_List16_line_d</v>
      </c>
      <c r="G626" s="322">
        <f t="shared" ca="1" si="131"/>
        <v>0</v>
      </c>
      <c r="J626" s="697"/>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5" outlineLevel="1">
      <c r="A627" s="322" t="str">
        <f t="shared" ca="1" si="130"/>
        <v>et_List16_line_d</v>
      </c>
      <c r="G627" s="322">
        <f t="shared" ca="1" si="131"/>
        <v>0</v>
      </c>
      <c r="J627" s="697"/>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3.75" outlineLevel="1">
      <c r="A628" s="322" t="str">
        <f t="shared" ca="1" si="130"/>
        <v>et_List16_line_d</v>
      </c>
      <c r="G628" s="322">
        <f t="shared" ca="1" si="131"/>
        <v>0</v>
      </c>
      <c r="J628" s="697"/>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5" outlineLevel="1">
      <c r="A629" s="322" t="str">
        <f t="shared" ca="1" si="130"/>
        <v>et_List16_line_d</v>
      </c>
      <c r="G629" s="322">
        <f t="shared" ca="1" si="131"/>
        <v>0</v>
      </c>
      <c r="J629" s="697"/>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1438</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1216</v>
      </c>
      <c r="M633" s="141"/>
      <c r="N633" s="141"/>
      <c r="O633" s="141"/>
      <c r="P633" s="141"/>
      <c r="AA633" s="142"/>
    </row>
    <row r="634" spans="1:43">
      <c r="A634" s="143" t="s">
        <v>1412</v>
      </c>
    </row>
    <row r="635" spans="1:43" s="102" customFormat="1" ht="15" customHeight="1">
      <c r="A635" s="184" t="s">
        <v>18</v>
      </c>
      <c r="L635" s="280" t="str">
        <f>INDEX('Общие сведения'!$J$113:$J$126,MATCH($A635,'Общие сведения'!$D$113:$D$126,0))</f>
        <v>Тариф 1 (Водоснабжение) - тариф на питьевую воду (нет)</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SUMIFS(INDEX(Калькуляция!$AD$15:$AM$139,,MATCH(F636,Калькуляция!$AD$1:$AM$1,0)),Калькуляция!$A$15:$A$139,A636,Калькуляция!$M$15:$M$139,"Операционные расходы")</f>
        <v>154.57</v>
      </c>
      <c r="N636" s="471">
        <f>SUMIFS(INDEX(Сценарии!$T$15:$AP$35,,MATCH($F636&amp;"Принято органом регулирования",Сценарии!$T$3:$AP$3,0)),Сценарии!$A$15:$A$35,$A636,Сценарии!$M$15:$M$35,"Индекс эффективности операционных расходов")</f>
        <v>1</v>
      </c>
      <c r="O636" s="327"/>
      <c r="P636" s="471">
        <f>SUMIFS(INDEX(Баланс!$AC$16:$AL$67,,MATCH($F636&amp;"Принято органом регулирования",Баланс!$AC$3:$AL$3,0)),Баланс!$A$16:$A$67,$A636,Баланс!$M$16:$M$67,"Уровень потерь воды")</f>
        <v>0</v>
      </c>
      <c r="Q636" s="471">
        <f>SUMIFS(INDEX(ЭЭ!$AC$15:$AL$27,,MATCH($F636&amp;"Принято органом регулирования",ЭЭ!$AC$3:$AL$3,0)),ЭЭ!$A$15:$A$27,$A636,ЭЭ!$M$15:$M$27,"Удельный расход электроэнергии")</f>
        <v>4.4999999999999998E-2</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SUMIFS(INDEX(Калькуляция!$AD$15:$AM$139,,MATCH(F637,Калькуляция!$AD$1:$AM$1,0)),Калькуляция!$A$15:$A$139,A637,Калькуляция!$M$15:$M$139,"Операционные расходы")</f>
        <v>154.57</v>
      </c>
      <c r="N637" s="471">
        <f>SUMIFS(INDEX(Сценарии!$T$15:$AP$35,,MATCH(F637&amp;"Принято органом регулирования",Сценарии!$T$3:$AP$3,0)),Сценарии!$A$15:$A$35,A637,Сценарии!$M$15:$M$35,"Индекс эффективности операционных расходов")</f>
        <v>0</v>
      </c>
      <c r="O637" s="327"/>
      <c r="P637" s="471">
        <f>SUMIFS(INDEX(Баланс!$AC$16:$AL$67,,MATCH($F637&amp;"Принято органом регулирования",Баланс!$AC$3:$AL$3,0)),Баланс!$A$16:$A$67,$A637,Баланс!$M$16:$M$67,"Уровень потерь воды")</f>
        <v>0</v>
      </c>
      <c r="Q637" s="471">
        <f>SUMIFS(INDEX(ЭЭ!$AC$15:$AL$27,,MATCH($F637&amp;"Принято органом регулирования",ЭЭ!$AC$3:$AL$3,0)),ЭЭ!$A$15:$A$27,$A637,ЭЭ!$M$15:$M$27,"Удельный расход электроэнергии")</f>
        <v>0</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SUMIFS(INDEX(Калькуляция!$AD$15:$AM$139,,MATCH(F638,Калькуляция!$AD$1:$AM$1,0)),Калькуляция!$A$15:$A$139,A638,Калькуляция!$M$15:$M$139,"Операционные расходы")</f>
        <v>154.57</v>
      </c>
      <c r="N638" s="471">
        <f>SUMIFS(INDEX(Сценарии!$T$15:$AP$35,,MATCH(F638&amp;"Принято органом регулирования",Сценарии!$T$3:$AP$3,0)),Сценарии!$A$15:$A$35,A638,Сценарии!$M$15:$M$35,"Индекс эффективности операционных расходов")</f>
        <v>0</v>
      </c>
      <c r="O638" s="327"/>
      <c r="P638" s="471">
        <f>SUMIFS(INDEX(Баланс!$AC$16:$AL$67,,MATCH($F638&amp;"Принято органом регулирования",Баланс!$AC$3:$AL$3,0)),Баланс!$A$16:$A$67,$A638,Баланс!$M$16:$M$67,"Уровень потерь воды")</f>
        <v>0</v>
      </c>
      <c r="Q638" s="471">
        <f>SUMIFS(INDEX(ЭЭ!$AC$15:$AL$27,,MATCH($F638&amp;"Принято органом регулирования",ЭЭ!$AC$3:$AL$3,0)),ЭЭ!$A$15:$A$27,$A638,ЭЭ!$M$15:$M$27,"Удельный расход электроэнергии")</f>
        <v>0</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SUMIFS(INDEX(Калькуляция!$AD$15:$AM$139,,MATCH(F639,Калькуляция!$AD$1:$AM$1,0)),Калькуляция!$A$15:$A$139,A639,Калькуляция!$M$15:$M$139,"Операционные расходы")</f>
        <v>154.57</v>
      </c>
      <c r="N639" s="471">
        <f>SUMIFS(INDEX(Сценарии!$T$15:$AP$35,,MATCH(F639&amp;"Принято органом регулирования",Сценарии!$T$3:$AP$3,0)),Сценарии!$A$15:$A$35,A639,Сценарии!$M$15:$M$35,"Индекс эффективности операционных расходов")</f>
        <v>0</v>
      </c>
      <c r="O639" s="327"/>
      <c r="P639" s="471">
        <f>SUMIFS(INDEX(Баланс!$AC$16:$AL$67,,MATCH($F639&amp;"Принято органом регулирования",Баланс!$AC$3:$AL$3,0)),Баланс!$A$16:$A$67,$A639,Баланс!$M$16:$M$67,"Уровень потерь воды")</f>
        <v>0</v>
      </c>
      <c r="Q639" s="471">
        <f>SUMIFS(INDEX(ЭЭ!$AC$15:$AL$27,,MATCH($F639&amp;"Принято органом регулирования",ЭЭ!$AC$3:$AL$3,0)),ЭЭ!$A$15:$A$27,$A639,ЭЭ!$M$15:$M$27,"Удельный расход электроэнергии")</f>
        <v>0</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SUMIFS(INDEX(Калькуляция!$AD$15:$AM$139,,MATCH(F640,Калькуляция!$AD$1:$AM$1,0)),Калькуляция!$A$15:$A$139,A640,Калькуляция!$M$15:$M$139,"Операционные расходы")</f>
        <v>154.57</v>
      </c>
      <c r="N640" s="471">
        <f>SUMIFS(INDEX(Сценарии!$T$15:$AP$35,,MATCH(F640&amp;"Принято органом регулирования",Сценарии!$T$3:$AP$3,0)),Сценарии!$A$15:$A$35,A640,Сценарии!$M$15:$M$35,"Индекс эффективности операционных расходов")</f>
        <v>0</v>
      </c>
      <c r="O640" s="327"/>
      <c r="P640" s="471">
        <f>SUMIFS(INDEX(Баланс!$AC$16:$AL$67,,MATCH($F640&amp;"Принято органом регулирования",Баланс!$AC$3:$AL$3,0)),Баланс!$A$16:$A$67,$A640,Баланс!$M$16:$M$67,"Уровень потерь воды")</f>
        <v>0</v>
      </c>
      <c r="Q640" s="471">
        <f>SUMIFS(INDEX(ЭЭ!$AC$15:$AL$27,,MATCH($F640&amp;"Принято органом регулирования",ЭЭ!$AC$3:$AL$3,0)),ЭЭ!$A$15:$A$27,$A640,ЭЭ!$M$15:$M$27,"Удельный расход электроэнергии")</f>
        <v>0</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SUMIFS(INDEX(Калькуляция!$AD$15:$AM$139,,MATCH(F641,Калькуляция!$AD$1:$AM$1,0)),Калькуляция!$A$15:$A$139,A641,Калькуляция!$M$15:$M$139,"Операционные расходы")</f>
        <v>154.57</v>
      </c>
      <c r="N641" s="471">
        <f>SUMIFS(INDEX(Сценарии!$T$15:$AP$35,,MATCH(F641&amp;"Принято органом регулирования",Сценарии!$T$3:$AP$3,0)),Сценарии!$A$15:$A$35,A641,Сценарии!$M$15:$M$35,"Индекс эффективности операционных расходов")</f>
        <v>0</v>
      </c>
      <c r="O641" s="327"/>
      <c r="P641" s="471">
        <f>SUMIFS(INDEX(Баланс!$AC$16:$AL$67,,MATCH($F641&amp;"Принято органом регулирования",Баланс!$AC$3:$AL$3,0)),Баланс!$A$16:$A$67,$A641,Баланс!$M$16:$M$67,"Уровень потерь воды")</f>
        <v>0</v>
      </c>
      <c r="Q641" s="471">
        <f>SUMIFS(INDEX(ЭЭ!$AC$15:$AL$27,,MATCH($F641&amp;"Принято органом регулирования",ЭЭ!$AC$3:$AL$3,0)),ЭЭ!$A$15:$A$27,$A641,ЭЭ!$M$15:$M$27,"Удельный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SUMIFS(INDEX(Калькуляция!$AD$15:$AM$139,,MATCH(F642,Калькуляция!$AD$1:$AM$1,0)),Калькуляция!$A$15:$A$139,A642,Калькуляция!$M$15:$M$139,"Операционные расходы")</f>
        <v>154.57</v>
      </c>
      <c r="N642" s="471">
        <f>SUMIFS(INDEX(Сценарии!$T$15:$AP$35,,MATCH(F642&amp;"Принято органом регулирования",Сценарии!$T$3:$AP$3,0)),Сценарии!$A$15:$A$35,A642,Сценарии!$M$15:$M$35,"Индекс эффективности операционных расходов")</f>
        <v>0</v>
      </c>
      <c r="O642" s="327"/>
      <c r="P642" s="471">
        <f>SUMIFS(INDEX(Баланс!$AC$16:$AL$67,,MATCH($F642&amp;"Принято органом регулирования",Баланс!$AC$3:$AL$3,0)),Баланс!$A$16:$A$67,$A642,Баланс!$M$16:$M$67,"Уровень потерь воды")</f>
        <v>0</v>
      </c>
      <c r="Q642" s="471">
        <f>SUMIFS(INDEX(ЭЭ!$AC$15:$AL$27,,MATCH($F642&amp;"Принято органом регулирования",ЭЭ!$AC$3:$AL$3,0)),ЭЭ!$A$15:$A$27,$A642,ЭЭ!$M$15:$M$27,"Удельный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SUMIFS(INDEX(Калькуляция!$AD$15:$AM$139,,MATCH(F643,Калькуляция!$AD$1:$AM$1,0)),Калькуляция!$A$15:$A$139,A643,Калькуляция!$M$15:$M$139,"Операционные расходы")</f>
        <v>154.57</v>
      </c>
      <c r="N643" s="471">
        <f>SUMIFS(INDEX(Сценарии!$T$15:$AP$35,,MATCH(F643&amp;"Принято органом регулирования",Сценарии!$T$3:$AP$3,0)),Сценарии!$A$15:$A$35,A643,Сценарии!$M$15:$M$35,"Индекс эффективности операционных расходов")</f>
        <v>0</v>
      </c>
      <c r="O643" s="327"/>
      <c r="P643" s="471">
        <f>SUMIFS(INDEX(Баланс!$AC$16:$AL$67,,MATCH($F643&amp;"Принято органом регулирования",Баланс!$AC$3:$AL$3,0)),Баланс!$A$16:$A$67,$A643,Баланс!$M$16:$M$67,"Уровень потерь воды")</f>
        <v>0</v>
      </c>
      <c r="Q643" s="471">
        <f>SUMIFS(INDEX(ЭЭ!$AC$15:$AL$27,,MATCH($F643&amp;"Принято органом регулирования",ЭЭ!$AC$3:$AL$3,0)),ЭЭ!$A$15:$A$27,$A643,ЭЭ!$M$15:$M$27,"Удельный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SUMIFS(INDEX(Калькуляция!$AD$15:$AM$139,,MATCH(F644,Калькуляция!$AD$1:$AM$1,0)),Калькуляция!$A$15:$A$139,A644,Калькуляция!$M$15:$M$139,"Операционные расходы")</f>
        <v>154.57</v>
      </c>
      <c r="N644" s="471">
        <f>SUMIFS(INDEX(Сценарии!$T$15:$AP$35,,MATCH(F644&amp;"Принято органом регулирования",Сценарии!$T$3:$AP$3,0)),Сценарии!$A$15:$A$35,A644,Сценарии!$M$15:$M$35,"Индекс эффективности операционных расходов")</f>
        <v>0</v>
      </c>
      <c r="O644" s="327"/>
      <c r="P644" s="471">
        <f>SUMIFS(INDEX(Баланс!$AC$16:$AL$67,,MATCH($F644&amp;"Принято органом регулирования",Баланс!$AC$3:$AL$3,0)),Баланс!$A$16:$A$67,$A644,Баланс!$M$16:$M$67,"Уровень потерь воды")</f>
        <v>0</v>
      </c>
      <c r="Q644" s="471">
        <f>SUMIFS(INDEX(ЭЭ!$AC$15:$AL$27,,MATCH($F644&amp;"Принято органом регулирования",ЭЭ!$AC$3:$AL$3,0)),ЭЭ!$A$15:$A$27,$A644,ЭЭ!$M$15:$M$27,"Удельный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SUMIFS(INDEX(Калькуляция!$AD$15:$AM$139,,MATCH(F645,Калькуляция!$AD$1:$AM$1,0)),Калькуляция!$A$15:$A$139,A645,Калькуляция!$M$15:$M$139,"Операционные расходы")</f>
        <v>154.57</v>
      </c>
      <c r="N645" s="471">
        <f>SUMIFS(INDEX(Сценарии!$T$15:$AP$35,,MATCH(F645&amp;"Принято органом регулирования",Сценарии!$T$3:$AP$3,0)),Сценарии!$A$15:$A$35,A645,Сценарии!$M$15:$M$35,"Индекс эффективности операционных расходов")</f>
        <v>0</v>
      </c>
      <c r="O645" s="327"/>
      <c r="P645" s="471">
        <f>SUMIFS(INDEX(Баланс!$AC$16:$AL$67,,MATCH($F645&amp;"Принято органом регулирования",Баланс!$AC$3:$AL$3,0)),Баланс!$A$16:$A$67,$A645,Баланс!$M$16:$M$67,"Уровень потерь воды")</f>
        <v>0</v>
      </c>
      <c r="Q645" s="471">
        <f>SUMIFS(INDEX(ЭЭ!$AC$15:$AL$27,,MATCH($F645&amp;"Принято органом регулирования",ЭЭ!$AC$3:$AL$3,0)),ЭЭ!$A$15:$A$27,$A645,ЭЭ!$M$15:$M$27,"Удельный расход электроэнергии")</f>
        <v>0</v>
      </c>
    </row>
    <row r="646" spans="1:17">
      <c r="A646" s="143" t="s">
        <v>1413</v>
      </c>
    </row>
    <row r="647" spans="1:17" s="102" customFormat="1" ht="15" customHeight="1">
      <c r="A647" s="184" t="s">
        <v>18</v>
      </c>
      <c r="L647" s="280" t="str">
        <f>INDEX('Общие сведения'!$J$113:$J$126,MATCH($A647,'Общие сведения'!$D$113:$D$126,0))</f>
        <v>Тариф 1 (Водоснабжение) - тариф на питьевую воду (нет)</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SUMIFS(INDEX(Калькуляция!$AD$15:$AM$139,,MATCH(F648,Калькуляция!$AD$1:$AM$1,0)),Калькуляция!$A$15:$A$139,A648,Калькуляция!$M$15:$M$139,"Операционные расходы")</f>
        <v>154.57</v>
      </c>
      <c r="N648" s="471">
        <f>SUMIFS(INDEX(Сценарии!$T$15:$AP$35,,MATCH($F648&amp;"Принято органом регулирования",Сценарии!$T$3:$AP$3,0)),Сценарии!$A$15:$A$35,$A648,Сценарии!$M$15:$M$35,"Индекс эффективности операционных расходов")</f>
        <v>1</v>
      </c>
      <c r="O648" s="327"/>
      <c r="P648" s="588"/>
      <c r="Q648" s="471">
        <f>SUMIFS(INDEX(ЭЭ!$AC$15:$AL$27,,MATCH($F648&amp;"Принято органом регулирования",ЭЭ!$AC$3:$AL$3,0)),ЭЭ!$A$15:$A$27,$A648,ЭЭ!$M$15:$M$27,"Удельный расход электроэнергии")</f>
        <v>4.4999999999999998E-2</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SUMIFS(INDEX(Калькуляция!$AD$15:$AM$139,,MATCH(F649,Калькуляция!$AD$1:$AM$1,0)),Калькуляция!$A$15:$A$139,A649,Калькуляция!$M$15:$M$139,"Операционные расходы")</f>
        <v>154.57</v>
      </c>
      <c r="N649" s="471">
        <f>SUMIFS(INDEX(Сценарии!$T$15:$AP$35,,MATCH(F649&amp;"Принято органом регулирования",Сценарии!$T$3:$AP$3,0)),Сценарии!$A$15:$A$35,A649,Сценарии!$M$15:$M$35,"Индекс эффективности операционных расходов")</f>
        <v>0</v>
      </c>
      <c r="O649" s="327"/>
      <c r="P649" s="588"/>
      <c r="Q649" s="471">
        <f>SUMIFS(INDEX(ЭЭ!$AC$15:$AL$27,,MATCH($F649&amp;"Принято органом регулирования",ЭЭ!$AC$3:$AL$3,0)),ЭЭ!$A$15:$A$27,$A649,ЭЭ!$M$15:$M$27,"Удельный расход электроэнергии")</f>
        <v>0</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SUMIFS(INDEX(Калькуляция!$AD$15:$AM$139,,MATCH(F650,Калькуляция!$AD$1:$AM$1,0)),Калькуляция!$A$15:$A$139,A650,Калькуляция!$M$15:$M$139,"Операционные расходы")</f>
        <v>154.57</v>
      </c>
      <c r="N650" s="471">
        <f>SUMIFS(INDEX(Сценарии!$T$15:$AP$35,,MATCH(F650&amp;"Принято органом регулирования",Сценарии!$T$3:$AP$3,0)),Сценарии!$A$15:$A$35,A650,Сценарии!$M$15:$M$35,"Индекс эффективности операционных расходов")</f>
        <v>0</v>
      </c>
      <c r="O650" s="327"/>
      <c r="P650" s="588"/>
      <c r="Q650" s="471">
        <f>SUMIFS(INDEX(ЭЭ!$AC$15:$AL$27,,MATCH($F650&amp;"Принято органом регулирования",ЭЭ!$AC$3:$AL$3,0)),ЭЭ!$A$15:$A$27,$A650,ЭЭ!$M$15:$M$27,"Удельный расход электроэнергии")</f>
        <v>0</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SUMIFS(INDEX(Калькуляция!$AD$15:$AM$139,,MATCH(F651,Калькуляция!$AD$1:$AM$1,0)),Калькуляция!$A$15:$A$139,A651,Калькуляция!$M$15:$M$139,"Операционные расходы")</f>
        <v>154.57</v>
      </c>
      <c r="N651" s="471">
        <f>SUMIFS(INDEX(Сценарии!$T$15:$AP$35,,MATCH(F651&amp;"Принято органом регулирования",Сценарии!$T$3:$AP$3,0)),Сценарии!$A$15:$A$35,A651,Сценарии!$M$15:$M$35,"Индекс эффективности операционных расходов")</f>
        <v>0</v>
      </c>
      <c r="O651" s="327"/>
      <c r="P651" s="588"/>
      <c r="Q651" s="471">
        <f>SUMIFS(INDEX(ЭЭ!$AC$15:$AL$27,,MATCH($F651&amp;"Принято органом регулирования",ЭЭ!$AC$3:$AL$3,0)),ЭЭ!$A$15:$A$27,$A651,ЭЭ!$M$15:$M$27,"Удельный расход электроэнергии")</f>
        <v>0</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SUMIFS(INDEX(Калькуляция!$AD$15:$AM$139,,MATCH(F652,Калькуляция!$AD$1:$AM$1,0)),Калькуляция!$A$15:$A$139,A652,Калькуляция!$M$15:$M$139,"Операционные расходы")</f>
        <v>154.57</v>
      </c>
      <c r="N652" s="471">
        <f>SUMIFS(INDEX(Сценарии!$T$15:$AP$35,,MATCH(F652&amp;"Принято органом регулирования",Сценарии!$T$3:$AP$3,0)),Сценарии!$A$15:$A$35,A652,Сценарии!$M$15:$M$35,"Индекс эффективности операционных расходов")</f>
        <v>0</v>
      </c>
      <c r="O652" s="327"/>
      <c r="P652" s="588"/>
      <c r="Q652" s="471">
        <f>SUMIFS(INDEX(ЭЭ!$AC$15:$AL$27,,MATCH($F652&amp;"Принято органом регулирования",ЭЭ!$AC$3:$AL$3,0)),ЭЭ!$A$15:$A$27,$A652,ЭЭ!$M$15:$M$27,"Удельный расход электроэнергии")</f>
        <v>0</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SUMIFS(INDEX(Калькуляция!$AD$15:$AM$139,,MATCH(F653,Калькуляция!$AD$1:$AM$1,0)),Калькуляция!$A$15:$A$139,A653,Калькуляция!$M$15:$M$139,"Операционные расходы")</f>
        <v>154.57</v>
      </c>
      <c r="N653" s="471">
        <f>SUMIFS(INDEX(Сценарии!$T$15:$AP$35,,MATCH(F653&amp;"Принято органом регулирования",Сценарии!$T$3:$AP$3,0)),Сценарии!$A$15:$A$35,A653,Сценарии!$M$15:$M$35,"Индекс эффективности операционных расходов")</f>
        <v>0</v>
      </c>
      <c r="O653" s="327"/>
      <c r="P653" s="588"/>
      <c r="Q653" s="471">
        <f>SUMIFS(INDEX(ЭЭ!$AC$15:$AL$27,,MATCH($F653&amp;"Принято органом регулирования",ЭЭ!$AC$3:$AL$3,0)),ЭЭ!$A$15:$A$27,$A653,ЭЭ!$M$15:$M$27,"Удельный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SUMIFS(INDEX(Калькуляция!$AD$15:$AM$139,,MATCH(F654,Калькуляция!$AD$1:$AM$1,0)),Калькуляция!$A$15:$A$139,A654,Калькуляция!$M$15:$M$139,"Операционные расходы")</f>
        <v>154.57</v>
      </c>
      <c r="N654" s="471">
        <f>SUMIFS(INDEX(Сценарии!$T$15:$AP$35,,MATCH(F654&amp;"Принято органом регулирования",Сценарии!$T$3:$AP$3,0)),Сценарии!$A$15:$A$35,A654,Сценарии!$M$15:$M$35,"Индекс эффективности операционных расходов")</f>
        <v>0</v>
      </c>
      <c r="O654" s="327"/>
      <c r="P654" s="588"/>
      <c r="Q654" s="471">
        <f>SUMIFS(INDEX(ЭЭ!$AC$15:$AL$27,,MATCH($F654&amp;"Принято органом регулирования",ЭЭ!$AC$3:$AL$3,0)),ЭЭ!$A$15:$A$27,$A654,ЭЭ!$M$15:$M$27,"Удельный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SUMIFS(INDEX(Калькуляция!$AD$15:$AM$139,,MATCH(F655,Калькуляция!$AD$1:$AM$1,0)),Калькуляция!$A$15:$A$139,A655,Калькуляция!$M$15:$M$139,"Операционные расходы")</f>
        <v>154.57</v>
      </c>
      <c r="N655" s="471">
        <f>SUMIFS(INDEX(Сценарии!$T$15:$AP$35,,MATCH(F655&amp;"Принято органом регулирования",Сценарии!$T$3:$AP$3,0)),Сценарии!$A$15:$A$35,A655,Сценарии!$M$15:$M$35,"Индекс эффективности операционных расходов")</f>
        <v>0</v>
      </c>
      <c r="O655" s="327"/>
      <c r="P655" s="588"/>
      <c r="Q655" s="471">
        <f>SUMIFS(INDEX(ЭЭ!$AC$15:$AL$27,,MATCH($F655&amp;"Принято органом регулирования",ЭЭ!$AC$3:$AL$3,0)),ЭЭ!$A$15:$A$27,$A655,ЭЭ!$M$15:$M$27,"Удельный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SUMIFS(INDEX(Калькуляция!$AD$15:$AM$139,,MATCH(F656,Калькуляция!$AD$1:$AM$1,0)),Калькуляция!$A$15:$A$139,A656,Калькуляция!$M$15:$M$139,"Операционные расходы")</f>
        <v>154.57</v>
      </c>
      <c r="N656" s="471">
        <f>SUMIFS(INDEX(Сценарии!$T$15:$AP$35,,MATCH(F656&amp;"Принято органом регулирования",Сценарии!$T$3:$AP$3,0)),Сценарии!$A$15:$A$35,A656,Сценарии!$M$15:$M$35,"Индекс эффективности операционных расходов")</f>
        <v>0</v>
      </c>
      <c r="O656" s="327"/>
      <c r="P656" s="588"/>
      <c r="Q656" s="471">
        <f>SUMIFS(INDEX(ЭЭ!$AC$15:$AL$27,,MATCH($F656&amp;"Принято органом регулирования",ЭЭ!$AC$3:$AL$3,0)),ЭЭ!$A$15:$A$27,$A656,ЭЭ!$M$15:$M$27,"Удельный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SUMIFS(INDEX(Калькуляция!$AD$15:$AM$139,,MATCH(F657,Калькуляция!$AD$1:$AM$1,0)),Калькуляция!$A$15:$A$139,A657,Калькуляция!$M$15:$M$139,"Операционные расходы")</f>
        <v>154.57</v>
      </c>
      <c r="N657" s="471">
        <f>SUMIFS(INDEX(Сценарии!$T$15:$AP$35,,MATCH(F657&amp;"Принято органом регулирования",Сценарии!$T$3:$AP$3,0)),Сценарии!$A$15:$A$35,A657,Сценарии!$M$15:$M$35,"Индекс эффективности операционных расходов")</f>
        <v>0</v>
      </c>
      <c r="O657" s="327"/>
      <c r="P657" s="588"/>
      <c r="Q657" s="471">
        <f>SUMIFS(INDEX(ЭЭ!$AC$15:$AL$27,,MATCH($F657&amp;"Принято органом регулирования",ЭЭ!$AC$3:$AL$3,0)),ЭЭ!$A$15:$A$27,$A657,ЭЭ!$M$15:$M$27,"Удельный расход электроэнергии")</f>
        <v>0</v>
      </c>
    </row>
    <row r="659" spans="1:27" s="140" customFormat="1" ht="30" customHeight="1">
      <c r="A659" s="139" t="s">
        <v>1217</v>
      </c>
      <c r="M659" s="141"/>
      <c r="N659" s="141"/>
      <c r="O659" s="141"/>
      <c r="P659" s="141"/>
      <c r="AA659" s="142"/>
    </row>
    <row r="660" spans="1:27">
      <c r="A660" s="143" t="s">
        <v>1218</v>
      </c>
    </row>
    <row r="661" spans="1:27" s="102" customFormat="1" ht="15" customHeight="1">
      <c r="A661" s="184" t="s">
        <v>18</v>
      </c>
      <c r="L661" s="280" t="str">
        <f>INDEX('Общие сведения'!$J$113:$J$126,MATCH($A661,'Общие сведения'!$D$113:$D$126,0))</f>
        <v>Тариф 1 (Водоснабжение) - тариф на питьевую воду (нет)</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1219</v>
      </c>
    </row>
    <row r="664" spans="1:27" s="102" customFormat="1" ht="15" customHeight="1" outlineLevel="1">
      <c r="A664" s="644" t="str">
        <f ca="1">OFFSET(B664,-1,-1)</f>
        <v>et_List18_block</v>
      </c>
      <c r="K664" s="702" t="s">
        <v>282</v>
      </c>
      <c r="L664" s="701"/>
      <c r="M664" s="701"/>
      <c r="N664" s="701"/>
      <c r="O664" s="701"/>
      <c r="P664" s="701"/>
      <c r="Q664" s="701"/>
    </row>
    <row r="665" spans="1:27" s="108" customFormat="1" ht="15" customHeight="1" outlineLevel="1">
      <c r="A665" s="108" t="str">
        <f t="shared" ref="A665:A674" ca="1" si="138">A664</f>
        <v>et_List18_block</v>
      </c>
      <c r="F665" s="108">
        <f>first_year</f>
        <v>2024</v>
      </c>
      <c r="G665" s="108" t="b">
        <f t="shared" ref="G665:G674" si="139">F665&lt;first_year+PERIOD_LENGTH</f>
        <v>1</v>
      </c>
      <c r="K665" s="702"/>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702"/>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702"/>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702"/>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702"/>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702"/>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702"/>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702"/>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702"/>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702"/>
      <c r="L674" s="326" t="str">
        <f t="shared" si="140"/>
        <v>2033 год</v>
      </c>
      <c r="M674" s="327"/>
      <c r="N674" s="327"/>
      <c r="O674" s="327"/>
      <c r="P674" s="327"/>
      <c r="Q674" s="471"/>
    </row>
    <row r="676" spans="1:27" s="535" customFormat="1" ht="30" customHeight="1">
      <c r="A676" s="534" t="s">
        <v>1319</v>
      </c>
      <c r="M676" s="536"/>
      <c r="N676" s="536"/>
      <c r="O676" s="536"/>
      <c r="P676" s="536"/>
      <c r="AA676" s="537"/>
    </row>
    <row r="677" spans="1:27" s="538" customFormat="1">
      <c r="A677" s="645" t="s">
        <v>1367</v>
      </c>
      <c r="M677" s="539"/>
      <c r="N677" s="539"/>
      <c r="O677" s="539"/>
      <c r="P677" s="539"/>
      <c r="AA677" s="540"/>
    </row>
    <row r="678" spans="1:27" s="541" customFormat="1" ht="15" customHeight="1">
      <c r="A678" s="184" t="s">
        <v>18</v>
      </c>
      <c r="L678" s="280" t="str">
        <f>INDEX('Общие сведения'!$J$113:$J$126,MATCH($A678,'Общие сведения'!$D$113:$D$126,0))</f>
        <v>Тариф 1 (Водоснабжение) - тариф на питьевую воду (нет)</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outlineLevel="1">
      <c r="A679" s="646" t="str">
        <f>A678</f>
        <v>1</v>
      </c>
      <c r="B679" s="526" t="s">
        <v>1320</v>
      </c>
      <c r="L679" s="542">
        <v>1</v>
      </c>
      <c r="M679" s="543" t="s">
        <v>1321</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5" outlineLevel="1">
      <c r="A682" s="646" t="str">
        <f t="shared" si="142"/>
        <v>1</v>
      </c>
      <c r="B682" s="526" t="s">
        <v>1322</v>
      </c>
      <c r="L682" s="542" t="s">
        <v>102</v>
      </c>
      <c r="M682" s="543" t="s">
        <v>1323</v>
      </c>
      <c r="N682" s="544" t="s">
        <v>369</v>
      </c>
      <c r="O682" s="545" t="e">
        <f>O679*SUMIFS(INDEX(Сценарии!$O$15:$AP$35,,MATCH(O$3,Сценарии!$O$3:$AP$3,0)),Сценарии!$A$15:$A$35,$A682,Сценарии!$B$15:$B$35,"СВФОТ")/100</f>
        <v>#N/A</v>
      </c>
      <c r="P682" s="545" t="e">
        <f>P679*SUMIFS(INDEX(Сценарии!$O$15:$AP$35,,MATCH(P$3,Сценарии!$O$3:$AP$3,0)),Сценарии!$A$15:$A$35,$A682,Сценарии!$B$15:$B$35,"СВФОТ")/100</f>
        <v>#N/A</v>
      </c>
      <c r="Q682" s="545" t="e">
        <f>Q679*SUMIFS(INDEX(Сценарии!$O$15:$AP$35,,MATCH(Q$3,Сценарии!$O$3:$AP$3,0)),Сценарии!$A$15:$A$35,$A682,Сценарии!$B$15:$B$35,"СВФОТ")/100</f>
        <v>#N/A</v>
      </c>
      <c r="R682" s="545" t="e">
        <f>R679*SUMIFS(INDEX(Сценарии!$O$15:$AP$35,,MATCH(R$3,Сценарии!$O$3:$AP$3,0)),Сценарии!$A$15:$A$35,$A682,Сценарии!$B$15:$B$35,"СВФОТ")/100</f>
        <v>#N/A</v>
      </c>
      <c r="S682" s="545" t="e">
        <f>S679*SUMIFS(INDEX(Сценарии!$O$15:$AP$35,,MATCH(S$3,Сценарии!$O$3:$AP$3,0)),Сценарии!$A$15:$A$35,$A682,Сценарии!$B$15:$B$35,"СВФОТ")/100</f>
        <v>#N/A</v>
      </c>
      <c r="T682" s="545" t="e">
        <f>T679*SUMIFS(INDEX(Сценарии!$O$15:$AP$35,,MATCH(T$3,Сценарии!$O$3:$AP$3,0)),Сценарии!$A$15:$A$35,$A682,Сценарии!$B$15:$B$35,"СВФОТ")/100</f>
        <v>#N/A</v>
      </c>
      <c r="U682" s="546"/>
    </row>
    <row r="683" spans="1:27" s="541" customFormat="1" outlineLevel="1">
      <c r="A683" s="646" t="str">
        <f t="shared" si="142"/>
        <v>1</v>
      </c>
      <c r="B683" s="526" t="s">
        <v>1324</v>
      </c>
      <c r="L683" s="542" t="s">
        <v>103</v>
      </c>
      <c r="M683" s="543" t="s">
        <v>1325</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1326</v>
      </c>
      <c r="L686" s="542" t="s">
        <v>104</v>
      </c>
      <c r="M686" s="543" t="s">
        <v>1327</v>
      </c>
      <c r="N686" s="544" t="s">
        <v>369</v>
      </c>
      <c r="O686" s="545" t="e">
        <f>O683*SUMIFS(INDEX(Сценарии!$O$15:$AP$35,,MATCH(O$3,Сценарии!$O$3:$AP$3,0)),Сценарии!$A$15:$A$35,$A686,Сценарии!$B$15:$B$35,"СВФОТ")/100</f>
        <v>#N/A</v>
      </c>
      <c r="P686" s="545" t="e">
        <f>P683*SUMIFS(INDEX(Сценарии!$O$15:$AP$35,,MATCH(P$3,Сценарии!$O$3:$AP$3,0)),Сценарии!$A$15:$A$35,$A686,Сценарии!$B$15:$B$35,"СВФОТ")/100</f>
        <v>#N/A</v>
      </c>
      <c r="Q686" s="545" t="e">
        <f>Q683*SUMIFS(INDEX(Сценарии!$O$15:$AP$35,,MATCH(Q$3,Сценарии!$O$3:$AP$3,0)),Сценарии!$A$15:$A$35,$A686,Сценарии!$B$15:$B$35,"СВФОТ")/100</f>
        <v>#N/A</v>
      </c>
      <c r="R686" s="545" t="e">
        <f>R683*SUMIFS(INDEX(Сценарии!$O$15:$AP$35,,MATCH(R$3,Сценарии!$O$3:$AP$3,0)),Сценарии!$A$15:$A$35,$A686,Сценарии!$B$15:$B$35,"СВФОТ")/100</f>
        <v>#N/A</v>
      </c>
      <c r="S686" s="545" t="e">
        <f>S683*SUMIFS(INDEX(Сценарии!$O$15:$AP$35,,MATCH(S$3,Сценарии!$O$3:$AP$3,0)),Сценарии!$A$15:$A$35,$A686,Сценарии!$B$15:$B$35,"СВФОТ")/100</f>
        <v>#N/A</v>
      </c>
      <c r="T686" s="545" t="e">
        <f>T683*SUMIFS(INDEX(Сценарии!$O$15:$AP$35,,MATCH(T$3,Сценарии!$O$3:$AP$3,0)),Сценарии!$A$15:$A$35,$A686,Сценарии!$B$15:$B$35,"СВФОТ")/100</f>
        <v>#N/A</v>
      </c>
      <c r="U686" s="546"/>
    </row>
    <row r="687" spans="1:27" s="541" customFormat="1" ht="22.5" outlineLevel="1">
      <c r="A687" s="646" t="str">
        <f t="shared" si="142"/>
        <v>1</v>
      </c>
      <c r="B687" s="526" t="s">
        <v>1328</v>
      </c>
      <c r="L687" s="542" t="s">
        <v>120</v>
      </c>
      <c r="M687" s="543" t="s">
        <v>1329</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1330</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5" outlineLevel="1">
      <c r="A690" s="646" t="str">
        <f t="shared" si="142"/>
        <v>1</v>
      </c>
      <c r="B690" s="526" t="s">
        <v>1331</v>
      </c>
      <c r="L690" s="542" t="s">
        <v>124</v>
      </c>
      <c r="M690" s="543" t="s">
        <v>1332</v>
      </c>
      <c r="N690" s="544" t="s">
        <v>369</v>
      </c>
      <c r="O690" s="545" t="e">
        <f>O687*SUMIFS(INDEX(Сценарии!$O$15:$AP$35,,MATCH(O$3,Сценарии!$O$3:$AP$3,0)),Сценарии!$A$15:$A$35,$A690,Сценарии!$B$15:$B$35,"СВФОТ")/100</f>
        <v>#N/A</v>
      </c>
      <c r="P690" s="545" t="e">
        <f>P687*SUMIFS(INDEX(Сценарии!$O$15:$AP$35,,MATCH(P$3,Сценарии!$O$3:$AP$3,0)),Сценарии!$A$15:$A$35,$A690,Сценарии!$B$15:$B$35,"СВФОТ")/100</f>
        <v>#N/A</v>
      </c>
      <c r="Q690" s="545" t="e">
        <f>Q687*SUMIFS(INDEX(Сценарии!$O$15:$AP$35,,MATCH(Q$3,Сценарии!$O$3:$AP$3,0)),Сценарии!$A$15:$A$35,$A690,Сценарии!$B$15:$B$35,"СВФОТ")/100</f>
        <v>#N/A</v>
      </c>
      <c r="R690" s="545" t="e">
        <f>R687*SUMIFS(INDEX(Сценарии!$O$15:$AP$35,,MATCH(R$3,Сценарии!$O$3:$AP$3,0)),Сценарии!$A$15:$A$35,$A690,Сценарии!$B$15:$B$35,"СВФОТ")/100</f>
        <v>#N/A</v>
      </c>
      <c r="S690" s="545" t="e">
        <f>S687*SUMIFS(INDEX(Сценарии!$O$15:$AP$35,,MATCH(S$3,Сценарии!$O$3:$AP$3,0)),Сценарии!$A$15:$A$35,$A690,Сценарии!$B$15:$B$35,"СВФОТ")/100</f>
        <v>#N/A</v>
      </c>
      <c r="T690" s="545" t="e">
        <f>T687*SUMIFS(INDEX(Сценарии!$O$15:$AP$35,,MATCH(T$3,Сценарии!$O$3:$AP$3,0)),Сценарии!$A$15:$A$35,$A690,Сценарии!$B$15:$B$35,"СВФОТ")/100</f>
        <v>#N/A</v>
      </c>
      <c r="U690" s="546"/>
    </row>
    <row r="691" spans="1:21" s="541" customFormat="1" ht="21" customHeight="1" outlineLevel="1">
      <c r="A691" s="646" t="str">
        <f t="shared" si="142"/>
        <v>1</v>
      </c>
      <c r="B691" s="526" t="s">
        <v>1397</v>
      </c>
      <c r="L691" s="542" t="s">
        <v>125</v>
      </c>
      <c r="M691" s="543" t="s">
        <v>1398</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1399</v>
      </c>
      <c r="L694" s="542" t="s">
        <v>126</v>
      </c>
      <c r="M694" s="543" t="s">
        <v>1400</v>
      </c>
      <c r="N694" s="544" t="s">
        <v>369</v>
      </c>
      <c r="O694" s="545" t="e">
        <f>O691*SUMIFS(INDEX(Сценарии!$O$15:$AP$35,,MATCH(O$3,Сценарии!$O$3:$AP$3,0)),Сценарии!$A$15:$A$35,$A694,Сценарии!$B$15:$B$35,"СВФОТ")/100</f>
        <v>#N/A</v>
      </c>
      <c r="P694" s="545" t="e">
        <f>P691*SUMIFS(INDEX(Сценарии!$O$15:$AP$35,,MATCH(P$3,Сценарии!$O$3:$AP$3,0)),Сценарии!$A$15:$A$35,$A694,Сценарии!$B$15:$B$35,"СВФОТ")/100</f>
        <v>#N/A</v>
      </c>
      <c r="Q694" s="545" t="e">
        <f>Q691*SUMIFS(INDEX(Сценарии!$O$15:$AP$35,,MATCH(Q$3,Сценарии!$O$3:$AP$3,0)),Сценарии!$A$15:$A$35,$A694,Сценарии!$B$15:$B$35,"СВФОТ")/100</f>
        <v>#N/A</v>
      </c>
      <c r="R694" s="545" t="e">
        <f>R691*SUMIFS(INDEX(Сценарии!$O$15:$AP$35,,MATCH(R$3,Сценарии!$O$3:$AP$3,0)),Сценарии!$A$15:$A$35,$A694,Сценарии!$B$15:$B$35,"СВФОТ")/100</f>
        <v>#N/A</v>
      </c>
      <c r="S694" s="545" t="e">
        <f>S691*SUMIFS(INDEX(Сценарии!$O$15:$AP$35,,MATCH(S$3,Сценарии!$O$3:$AP$3,0)),Сценарии!$A$15:$A$35,$A694,Сценарии!$B$15:$B$35,"СВФОТ")/100</f>
        <v>#N/A</v>
      </c>
      <c r="T694" s="545" t="e">
        <f>T691*SUMIFS(INDEX(Сценарии!$O$15:$AP$35,,MATCH(T$3,Сценарии!$O$3:$AP$3,0)),Сценарии!$A$15:$A$35,$A694,Сценарии!$B$15:$B$35,"СВФОТ")/100</f>
        <v>#N/A</v>
      </c>
      <c r="U694" s="546"/>
    </row>
    <row r="695" spans="1:21" s="538" customFormat="1">
      <c r="A695" s="645" t="s">
        <v>1368</v>
      </c>
      <c r="M695" s="539"/>
      <c r="N695" s="539"/>
      <c r="O695" s="539"/>
      <c r="P695" s="539"/>
    </row>
    <row r="696" spans="1:21" s="541" customFormat="1" ht="13.5" customHeight="1" outlineLevel="1">
      <c r="A696" s="550" t="str">
        <f ca="1">OFFSET(A696,-1,0)</f>
        <v>et_List19_dolj</v>
      </c>
      <c r="J696" s="696"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696"/>
      <c r="L697" s="554" t="str">
        <f>L696&amp;".1"</f>
        <v>1.1.1</v>
      </c>
      <c r="M697" s="555" t="s">
        <v>1333</v>
      </c>
      <c r="N697" s="544" t="s">
        <v>1334</v>
      </c>
      <c r="O697" s="552"/>
      <c r="P697" s="552"/>
      <c r="Q697" s="552"/>
      <c r="R697" s="552"/>
      <c r="S697" s="545"/>
      <c r="T697" s="545"/>
      <c r="U697" s="546"/>
    </row>
    <row r="698" spans="1:21" s="541" customFormat="1" ht="15" customHeight="1" outlineLevel="1">
      <c r="A698" s="530" t="str">
        <f ca="1">A697</f>
        <v>et_List19_dolj</v>
      </c>
      <c r="J698" s="696"/>
      <c r="L698" s="554" t="str">
        <f>L696&amp;".2"</f>
        <v>1.1.2</v>
      </c>
      <c r="M698" s="555" t="s">
        <v>1335</v>
      </c>
      <c r="N698" s="544" t="s">
        <v>1336</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1337</v>
      </c>
      <c r="M700" s="536"/>
      <c r="N700" s="536"/>
      <c r="O700" s="536"/>
      <c r="P700" s="536"/>
    </row>
    <row r="701" spans="1:21" s="538" customFormat="1">
      <c r="A701" s="645" t="s">
        <v>1369</v>
      </c>
      <c r="M701" s="539"/>
      <c r="N701" s="539"/>
      <c r="O701" s="539"/>
      <c r="P701" s="539"/>
    </row>
    <row r="702" spans="1:21" s="556" customFormat="1" ht="15" customHeight="1">
      <c r="A702" s="184" t="s">
        <v>18</v>
      </c>
      <c r="L702" s="280" t="str">
        <f>INDEX('Общие сведения'!$J$113:$J$126,MATCH($A702,'Общие сведения'!$D$113:$D$126,0))</f>
        <v>Тариф 1 (Водоснабжение) - тариф на питьевую воду (нет)</v>
      </c>
      <c r="M702" s="155"/>
      <c r="N702" s="155"/>
      <c r="O702" s="457">
        <f t="shared" ref="O702:T702" si="143">O703+O704+O705+O713+O714+O715+O716+O717</f>
        <v>0</v>
      </c>
      <c r="P702" s="457">
        <f t="shared" si="143"/>
        <v>0</v>
      </c>
      <c r="Q702" s="457">
        <f t="shared" si="143"/>
        <v>0</v>
      </c>
      <c r="R702" s="457">
        <f t="shared" si="143"/>
        <v>0</v>
      </c>
      <c r="S702" s="457">
        <f t="shared" si="143"/>
        <v>0</v>
      </c>
      <c r="T702" s="457">
        <f t="shared" si="143"/>
        <v>0</v>
      </c>
      <c r="U702" s="149"/>
    </row>
    <row r="703" spans="1:21" s="556" customFormat="1" ht="22.5" outlineLevel="1">
      <c r="A703" s="646" t="str">
        <f>A702</f>
        <v>1</v>
      </c>
      <c r="L703" s="557">
        <v>1</v>
      </c>
      <c r="M703" s="543" t="s">
        <v>1329</v>
      </c>
      <c r="N703" s="544" t="s">
        <v>369</v>
      </c>
      <c r="O703" s="558">
        <f>SUMIFS(ФОТ!O$15:O$32,ФОТ!$A$15:$A$32,$A703,ФОТ!$M$15:$M$32,$M703)</f>
        <v>0</v>
      </c>
      <c r="P703" s="558">
        <f>SUMIFS(ФОТ!P$15:P$32,ФОТ!$A$15:$A$32,$A703,ФОТ!$M$15:$M$32,$M703)</f>
        <v>0</v>
      </c>
      <c r="Q703" s="558">
        <f>SUMIFS(ФОТ!Q$15:Q$32,ФОТ!$A$15:$A$32,$A703,ФОТ!$M$15:$M$32,$M703)</f>
        <v>0</v>
      </c>
      <c r="R703" s="558">
        <f>SUMIFS(ФОТ!R$15:R$32,ФОТ!$A$15:$A$32,$A703,ФОТ!$M$15:$M$32,$M703)</f>
        <v>0</v>
      </c>
      <c r="S703" s="558">
        <f>SUMIFS(ФОТ!S$15:S$32,ФОТ!$A$15:$A$32,$A703,ФОТ!$M$15:$M$32,$M703)</f>
        <v>0</v>
      </c>
      <c r="T703" s="558">
        <f>SUMIFS(ФОТ!T$15:T$32,ФОТ!$A$15:$A$32,$A703,ФОТ!$M$15:$M$32,$M703)</f>
        <v>0</v>
      </c>
      <c r="U703" s="559"/>
    </row>
    <row r="704" spans="1:21" s="556" customFormat="1" ht="23.25" customHeight="1" outlineLevel="1">
      <c r="A704" s="646" t="str">
        <f t="shared" ref="A704:A720" si="144">A703</f>
        <v>1</v>
      </c>
      <c r="L704" s="557" t="s">
        <v>102</v>
      </c>
      <c r="M704" s="543" t="s">
        <v>1332</v>
      </c>
      <c r="N704" s="544" t="s">
        <v>369</v>
      </c>
      <c r="O704" s="558">
        <f>SUMIFS(ФОТ!O$15:O$32,ФОТ!$A$15:$A$32,$A704,ФОТ!$M$15:$M$32,$M704)</f>
        <v>0</v>
      </c>
      <c r="P704" s="558">
        <f>SUMIFS(ФОТ!P$15:P$32,ФОТ!$A$15:$A$32,$A704,ФОТ!$M$15:$M$32,$M704)</f>
        <v>0</v>
      </c>
      <c r="Q704" s="558">
        <f>SUMIFS(ФОТ!Q$15:Q$32,ФОТ!$A$15:$A$32,$A704,ФОТ!$M$15:$M$32,$M704)</f>
        <v>0</v>
      </c>
      <c r="R704" s="558">
        <f>SUMIFS(ФОТ!R$15:R$32,ФОТ!$A$15:$A$32,$A704,ФОТ!$M$15:$M$32,$M704)</f>
        <v>0</v>
      </c>
      <c r="S704" s="558">
        <f>SUMIFS(ФОТ!S$15:S$32,ФОТ!$A$15:$A$32,$A704,ФОТ!$M$15:$M$32,$M704)</f>
        <v>0</v>
      </c>
      <c r="T704" s="558">
        <f>SUMIFS(ФОТ!T$15:T$32,ФОТ!$A$15:$A$32,$A704,ФОТ!$M$15:$M$32,$M704)</f>
        <v>0</v>
      </c>
      <c r="U704" s="559"/>
    </row>
    <row r="705" spans="1:21" s="556" customFormat="1" ht="33.75" outlineLevel="1">
      <c r="A705" s="646" t="str">
        <f t="shared" si="144"/>
        <v>1</v>
      </c>
      <c r="B705" s="530" t="s">
        <v>1338</v>
      </c>
      <c r="L705" s="557" t="s">
        <v>103</v>
      </c>
      <c r="M705" s="543" t="s">
        <v>1339</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1388</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1387</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1389</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1390</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1391</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1392</v>
      </c>
      <c r="L711" s="557" t="s">
        <v>1340</v>
      </c>
      <c r="M711" s="560" t="s">
        <v>586</v>
      </c>
      <c r="N711" s="544" t="s">
        <v>369</v>
      </c>
      <c r="O711" s="561"/>
      <c r="P711" s="561"/>
      <c r="Q711" s="561"/>
      <c r="R711" s="561"/>
      <c r="S711" s="561"/>
      <c r="T711" s="561"/>
      <c r="U711" s="559"/>
    </row>
    <row r="712" spans="1:21" s="556" customFormat="1" ht="12.75" customHeight="1" outlineLevel="1">
      <c r="A712" s="646" t="str">
        <f t="shared" si="144"/>
        <v>1</v>
      </c>
      <c r="B712" s="108" t="s">
        <v>1500</v>
      </c>
      <c r="L712" s="557" t="s">
        <v>1501</v>
      </c>
      <c r="M712" s="560" t="s">
        <v>1502</v>
      </c>
      <c r="N712" s="652" t="s">
        <v>369</v>
      </c>
      <c r="O712" s="561"/>
      <c r="P712" s="561"/>
      <c r="Q712" s="561"/>
      <c r="R712" s="561"/>
      <c r="S712" s="561"/>
      <c r="T712" s="561"/>
      <c r="U712" s="559"/>
    </row>
    <row r="713" spans="1:21" s="556" customFormat="1" ht="60.75" customHeight="1" outlineLevel="1">
      <c r="A713" s="646" t="str">
        <f t="shared" si="144"/>
        <v>1</v>
      </c>
      <c r="B713" s="530" t="s">
        <v>1341</v>
      </c>
      <c r="L713" s="557" t="s">
        <v>104</v>
      </c>
      <c r="M713" s="543" t="s">
        <v>1342</v>
      </c>
      <c r="N713" s="544" t="s">
        <v>369</v>
      </c>
      <c r="O713" s="561"/>
      <c r="P713" s="561"/>
      <c r="Q713" s="561"/>
      <c r="R713" s="561"/>
      <c r="S713" s="561"/>
      <c r="T713" s="561"/>
      <c r="U713" s="559"/>
    </row>
    <row r="714" spans="1:21" s="556" customFormat="1" ht="13.5" customHeight="1" outlineLevel="1">
      <c r="A714" s="646" t="str">
        <f t="shared" si="144"/>
        <v>1</v>
      </c>
      <c r="B714" s="530" t="s">
        <v>1343</v>
      </c>
      <c r="L714" s="557" t="s">
        <v>120</v>
      </c>
      <c r="M714" s="543" t="s">
        <v>1344</v>
      </c>
      <c r="N714" s="544" t="s">
        <v>369</v>
      </c>
      <c r="O714" s="561"/>
      <c r="P714" s="561"/>
      <c r="Q714" s="561"/>
      <c r="R714" s="561"/>
      <c r="S714" s="561"/>
      <c r="T714" s="561"/>
      <c r="U714" s="559"/>
    </row>
    <row r="715" spans="1:21" s="556" customFormat="1" ht="15" customHeight="1" outlineLevel="1">
      <c r="A715" s="646" t="str">
        <f t="shared" si="144"/>
        <v>1</v>
      </c>
      <c r="B715" s="530" t="s">
        <v>1345</v>
      </c>
      <c r="L715" s="557" t="s">
        <v>124</v>
      </c>
      <c r="M715" s="543" t="s">
        <v>1346</v>
      </c>
      <c r="N715" s="544" t="s">
        <v>369</v>
      </c>
      <c r="O715" s="561"/>
      <c r="P715" s="561"/>
      <c r="Q715" s="561"/>
      <c r="R715" s="561"/>
      <c r="S715" s="561"/>
      <c r="T715" s="561"/>
      <c r="U715" s="559"/>
    </row>
    <row r="716" spans="1:21" s="556" customFormat="1" ht="15" customHeight="1" outlineLevel="1">
      <c r="A716" s="646" t="str">
        <f t="shared" si="144"/>
        <v>1</v>
      </c>
      <c r="B716" s="530" t="s">
        <v>1347</v>
      </c>
      <c r="L716" s="557" t="s">
        <v>125</v>
      </c>
      <c r="M716" s="543" t="s">
        <v>1348</v>
      </c>
      <c r="N716" s="544" t="s">
        <v>369</v>
      </c>
      <c r="O716" s="561"/>
      <c r="P716" s="561"/>
      <c r="Q716" s="561"/>
      <c r="R716" s="561"/>
      <c r="S716" s="561"/>
      <c r="T716" s="561"/>
      <c r="U716" s="559"/>
    </row>
    <row r="717" spans="1:21" s="556" customFormat="1" ht="17.25" customHeight="1" outlineLevel="1">
      <c r="A717" s="646" t="str">
        <f t="shared" si="144"/>
        <v>1</v>
      </c>
      <c r="B717" s="530" t="s">
        <v>1349</v>
      </c>
      <c r="L717" s="557" t="s">
        <v>126</v>
      </c>
      <c r="M717" s="543" t="s">
        <v>1350</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1351</v>
      </c>
      <c r="L718" s="557" t="s">
        <v>149</v>
      </c>
      <c r="M718" s="560" t="s">
        <v>1352</v>
      </c>
      <c r="N718" s="544" t="s">
        <v>369</v>
      </c>
      <c r="O718" s="561"/>
      <c r="P718" s="561"/>
      <c r="Q718" s="561"/>
      <c r="R718" s="561"/>
      <c r="S718" s="561"/>
      <c r="T718" s="561"/>
      <c r="U718" s="559"/>
    </row>
    <row r="719" spans="1:21" s="556" customFormat="1" ht="45" outlineLevel="1">
      <c r="A719" s="646" t="str">
        <f t="shared" si="144"/>
        <v>1</v>
      </c>
      <c r="B719" s="530" t="s">
        <v>1353</v>
      </c>
      <c r="L719" s="557" t="s">
        <v>199</v>
      </c>
      <c r="M719" s="560" t="s">
        <v>1354</v>
      </c>
      <c r="N719" s="544" t="s">
        <v>369</v>
      </c>
      <c r="O719" s="561"/>
      <c r="P719" s="561"/>
      <c r="Q719" s="561"/>
      <c r="R719" s="561"/>
      <c r="S719" s="561"/>
      <c r="T719" s="561"/>
      <c r="U719" s="559"/>
    </row>
    <row r="720" spans="1:21" s="556" customFormat="1" ht="12.75" customHeight="1" outlineLevel="1">
      <c r="A720" s="646" t="str">
        <f t="shared" si="144"/>
        <v>1</v>
      </c>
      <c r="B720" s="108" t="s">
        <v>1503</v>
      </c>
      <c r="L720" s="557" t="s">
        <v>408</v>
      </c>
      <c r="M720" s="560" t="s">
        <v>1504</v>
      </c>
      <c r="N720" s="652" t="s">
        <v>369</v>
      </c>
      <c r="O720" s="561"/>
      <c r="P720" s="561"/>
      <c r="Q720" s="561"/>
      <c r="R720" s="561"/>
      <c r="S720" s="561"/>
      <c r="T720" s="561"/>
      <c r="U720" s="559"/>
    </row>
    <row r="721" spans="1:21" s="538" customFormat="1">
      <c r="A721" s="645" t="s">
        <v>1370</v>
      </c>
      <c r="M721" s="539"/>
      <c r="N721" s="539"/>
      <c r="O721" s="562"/>
      <c r="P721" s="562"/>
      <c r="Q721" s="563"/>
      <c r="R721" s="563"/>
      <c r="S721" s="563"/>
    </row>
    <row r="722" spans="1:21" s="556" customFormat="1" ht="14.25"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1355</v>
      </c>
      <c r="M724" s="536"/>
      <c r="N724" s="536"/>
      <c r="O724" s="536"/>
      <c r="P724" s="536"/>
    </row>
    <row r="725" spans="1:21" s="538" customFormat="1">
      <c r="A725" s="645" t="s">
        <v>1371</v>
      </c>
      <c r="M725" s="539"/>
      <c r="N725" s="539"/>
      <c r="O725" s="539"/>
      <c r="P725" s="539"/>
    </row>
    <row r="726" spans="1:21" s="533" customFormat="1" ht="15">
      <c r="A726" s="184" t="s">
        <v>18</v>
      </c>
      <c r="B726" s="533" t="s">
        <v>1356</v>
      </c>
      <c r="L726" s="280" t="str">
        <f>INDEX('Общие сведения'!$J$113:$J$126,MATCH($A726,'Общие сведения'!$D$113:$D$126,0))</f>
        <v>Тариф 1 (Водоснабжение) - тариф на питьевую воду (нет)</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5" outlineLevel="1">
      <c r="A727" s="646" t="str">
        <f>A726</f>
        <v>1</v>
      </c>
      <c r="L727" s="566" t="s">
        <v>18</v>
      </c>
      <c r="M727" s="567" t="s">
        <v>1357</v>
      </c>
      <c r="N727" s="568" t="s">
        <v>369</v>
      </c>
      <c r="O727" s="255"/>
      <c r="P727" s="561"/>
      <c r="Q727" s="561"/>
      <c r="R727" s="561"/>
      <c r="S727" s="561"/>
      <c r="T727" s="561"/>
      <c r="U727" s="569"/>
    </row>
    <row r="728" spans="1:21" s="533" customFormat="1" ht="22.5" outlineLevel="1">
      <c r="A728" s="646" t="str">
        <f t="shared" ref="A728:A737" si="148">A727</f>
        <v>1</v>
      </c>
      <c r="L728" s="566" t="s">
        <v>102</v>
      </c>
      <c r="M728" s="567" t="s">
        <v>1358</v>
      </c>
      <c r="N728" s="568" t="s">
        <v>369</v>
      </c>
      <c r="O728" s="255"/>
      <c r="P728" s="561"/>
      <c r="Q728" s="561"/>
      <c r="R728" s="561"/>
      <c r="S728" s="561"/>
      <c r="T728" s="561"/>
      <c r="U728" s="569"/>
    </row>
    <row r="729" spans="1:21" s="533" customFormat="1" ht="22.5" outlineLevel="1">
      <c r="A729" s="646" t="str">
        <f t="shared" si="148"/>
        <v>1</v>
      </c>
      <c r="L729" s="566" t="s">
        <v>103</v>
      </c>
      <c r="M729" s="567" t="s">
        <v>1359</v>
      </c>
      <c r="N729" s="568" t="s">
        <v>369</v>
      </c>
      <c r="O729" s="255"/>
      <c r="P729" s="561"/>
      <c r="Q729" s="561"/>
      <c r="R729" s="561"/>
      <c r="S729" s="561"/>
      <c r="T729" s="561"/>
      <c r="U729" s="569"/>
    </row>
    <row r="730" spans="1:21" s="533" customFormat="1" ht="33.75" outlineLevel="1">
      <c r="A730" s="646" t="str">
        <f t="shared" si="148"/>
        <v>1</v>
      </c>
      <c r="L730" s="570">
        <v>4</v>
      </c>
      <c r="M730" s="567" t="s">
        <v>1360</v>
      </c>
      <c r="N730" s="568" t="s">
        <v>369</v>
      </c>
      <c r="O730" s="582">
        <f>SUMIFS(ФОТ!O$15:O$32,ФОТ!$A$15:$A$32,$A730,ФОТ!$B$15:$B$32,"СП")+SUMIFS(ФОТ!O$15:O$32,ФОТ!$A$15:$A$32,$A730,ФОТ!$B$15:$B$32,"СОЦ_СП")</f>
        <v>0</v>
      </c>
      <c r="P730" s="582">
        <f>SUMIFS(ФОТ!P$15:P$32,ФОТ!$A$15:$A$32,$A730,ФОТ!$B$15:$B$32,"СП")+SUMIFS(ФОТ!P$15:P$32,ФОТ!$A$15:$A$32,$A730,ФОТ!$B$15:$B$32,"СОЦ_СП")</f>
        <v>0</v>
      </c>
      <c r="Q730" s="582">
        <f>SUMIFS(ФОТ!Q$15:Q$32,ФОТ!$A$15:$A$32,$A730,ФОТ!$B$15:$B$32,"СП")+SUMIFS(ФОТ!Q$15:Q$32,ФОТ!$A$15:$A$32,$A730,ФОТ!$B$15:$B$32,"СОЦ_СП")</f>
        <v>0</v>
      </c>
      <c r="R730" s="582">
        <f>SUMIFS(ФОТ!R$15:R$32,ФОТ!$A$15:$A$32,$A730,ФОТ!$B$15:$B$32,"СП")+SUMIFS(ФОТ!R$15:R$32,ФОТ!$A$15:$A$32,$A730,ФОТ!$B$15:$B$32,"СОЦ_СП")</f>
        <v>0</v>
      </c>
      <c r="S730" s="582">
        <f>SUMIFS(ФОТ!S$15:S$32,ФОТ!$A$15:$A$32,$A730,ФОТ!$B$15:$B$32,"СП")+SUMIFS(ФОТ!S$15:S$32,ФОТ!$A$15:$A$32,$A730,ФОТ!$B$15:$B$32,"СОЦ_СП")</f>
        <v>0</v>
      </c>
      <c r="T730" s="582">
        <f>SUMIFS(ФОТ!T$15:T$32,ФОТ!$A$15:$A$32,$A730,ФОТ!$B$15:$B$32,"СП")+SUMIFS(ФОТ!T$15:T$32,ФОТ!$A$15:$A$32,$A730,ФОТ!$B$15:$B$32,"СОЦ_СП")</f>
        <v>0</v>
      </c>
      <c r="U730" s="569"/>
    </row>
    <row r="731" spans="1:21" s="533" customFormat="1" ht="22.5" outlineLevel="1">
      <c r="A731" s="646" t="str">
        <f t="shared" si="148"/>
        <v>1</v>
      </c>
      <c r="L731" s="566" t="s">
        <v>120</v>
      </c>
      <c r="M731" s="567" t="s">
        <v>1361</v>
      </c>
      <c r="N731" s="568" t="s">
        <v>369</v>
      </c>
      <c r="O731" s="255"/>
      <c r="P731" s="255"/>
      <c r="Q731" s="255"/>
      <c r="R731" s="255"/>
      <c r="S731" s="255"/>
      <c r="T731" s="255"/>
      <c r="U731" s="569"/>
    </row>
    <row r="732" spans="1:21" s="533" customFormat="1" ht="22.5" outlineLevel="1">
      <c r="A732" s="646" t="str">
        <f t="shared" si="148"/>
        <v>1</v>
      </c>
      <c r="L732" s="566" t="s">
        <v>124</v>
      </c>
      <c r="M732" s="567" t="s">
        <v>1362</v>
      </c>
      <c r="N732" s="568" t="s">
        <v>369</v>
      </c>
      <c r="O732" s="255"/>
      <c r="P732" s="255"/>
      <c r="Q732" s="255"/>
      <c r="R732" s="255"/>
      <c r="S732" s="255"/>
      <c r="T732" s="255"/>
      <c r="U732" s="569"/>
    </row>
    <row r="733" spans="1:21" s="533" customFormat="1" ht="45" outlineLevel="1">
      <c r="A733" s="646" t="str">
        <f t="shared" si="148"/>
        <v>1</v>
      </c>
      <c r="L733" s="566" t="s">
        <v>125</v>
      </c>
      <c r="M733" s="567" t="s">
        <v>1363</v>
      </c>
      <c r="N733" s="568" t="s">
        <v>369</v>
      </c>
      <c r="O733" s="255"/>
      <c r="P733" s="255"/>
      <c r="Q733" s="255"/>
      <c r="R733" s="255"/>
      <c r="S733" s="255"/>
      <c r="T733" s="255"/>
      <c r="U733" s="569"/>
    </row>
    <row r="734" spans="1:21" s="533" customFormat="1" ht="33.75" outlineLevel="1">
      <c r="A734" s="646" t="str">
        <f t="shared" si="148"/>
        <v>1</v>
      </c>
      <c r="L734" s="566" t="s">
        <v>126</v>
      </c>
      <c r="M734" s="567" t="s">
        <v>1364</v>
      </c>
      <c r="N734" s="568" t="s">
        <v>369</v>
      </c>
      <c r="O734" s="255"/>
      <c r="P734" s="255"/>
      <c r="Q734" s="255"/>
      <c r="R734" s="255"/>
      <c r="S734" s="255"/>
      <c r="T734" s="255"/>
      <c r="U734" s="569"/>
    </row>
    <row r="735" spans="1:21" s="533" customFormat="1" ht="15" outlineLevel="1">
      <c r="A735" s="646" t="str">
        <f t="shared" si="148"/>
        <v>1</v>
      </c>
      <c r="L735" s="570">
        <v>9</v>
      </c>
      <c r="M735" s="567" t="s">
        <v>1365</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5" hidden="1" outlineLevel="1">
      <c r="A736" s="646" t="str">
        <f t="shared" si="148"/>
        <v>1</v>
      </c>
      <c r="L736" s="572" t="s">
        <v>1366</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1372</v>
      </c>
      <c r="M738" s="539"/>
      <c r="N738" s="539"/>
      <c r="O738" s="539"/>
      <c r="P738" s="539"/>
    </row>
    <row r="739" spans="1:27" s="533" customFormat="1" ht="15"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 ref="O71:Q71"/>
    <mergeCell ref="J321:J323"/>
    <mergeCell ref="J325:J327"/>
    <mergeCell ref="J329:J331"/>
    <mergeCell ref="J333:J335"/>
    <mergeCell ref="J228:J234"/>
    <mergeCell ref="J224:J226"/>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O22" sqref="O22"/>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28" width="14.85546875" style="322" customWidth="1"/>
    <col min="29" max="43" width="14.85546875" style="322" hidden="1" customWidth="1"/>
    <col min="44" max="44" width="14.85546875" style="322" customWidth="1"/>
    <col min="45" max="16384" width="9.140625" style="322"/>
  </cols>
  <sheetData>
    <row r="1" spans="1:58" hidden="1">
      <c r="A1" s="1180"/>
      <c r="B1" s="1180"/>
      <c r="C1" s="1180"/>
      <c r="D1" s="1180"/>
      <c r="E1" s="1180"/>
      <c r="F1" s="1180"/>
      <c r="G1" s="1180"/>
      <c r="H1" s="1180"/>
      <c r="I1" s="1180"/>
      <c r="J1" s="1180"/>
      <c r="K1" s="1180"/>
      <c r="L1" s="1222"/>
      <c r="M1" s="1223"/>
      <c r="N1" s="1180">
        <v>2024</v>
      </c>
      <c r="O1" s="1180">
        <v>2024</v>
      </c>
      <c r="P1" s="1180">
        <v>2024</v>
      </c>
      <c r="Q1" s="1180">
        <v>2025</v>
      </c>
      <c r="R1" s="1180">
        <v>2025</v>
      </c>
      <c r="S1" s="1180">
        <v>2025</v>
      </c>
      <c r="T1" s="1180">
        <v>2026</v>
      </c>
      <c r="U1" s="1180">
        <v>2026</v>
      </c>
      <c r="V1" s="1180">
        <v>2026</v>
      </c>
      <c r="W1" s="1180">
        <v>2027</v>
      </c>
      <c r="X1" s="1180">
        <v>2027</v>
      </c>
      <c r="Y1" s="1180">
        <v>2027</v>
      </c>
      <c r="Z1" s="1180">
        <v>2028</v>
      </c>
      <c r="AA1" s="1180">
        <v>2028</v>
      </c>
      <c r="AB1" s="1180">
        <v>2028</v>
      </c>
      <c r="AC1" s="1180">
        <v>2029</v>
      </c>
      <c r="AD1" s="1180">
        <v>2029</v>
      </c>
      <c r="AE1" s="1180">
        <v>2029</v>
      </c>
      <c r="AF1" s="1180">
        <v>2030</v>
      </c>
      <c r="AG1" s="1180">
        <v>2030</v>
      </c>
      <c r="AH1" s="1180">
        <v>2030</v>
      </c>
      <c r="AI1" s="1180">
        <v>2031</v>
      </c>
      <c r="AJ1" s="1180">
        <v>2031</v>
      </c>
      <c r="AK1" s="1180">
        <v>2031</v>
      </c>
      <c r="AL1" s="1180">
        <v>2032</v>
      </c>
      <c r="AM1" s="1180">
        <v>2032</v>
      </c>
      <c r="AN1" s="1180">
        <v>2032</v>
      </c>
      <c r="AO1" s="1180">
        <v>2033</v>
      </c>
      <c r="AP1" s="1180">
        <v>2033</v>
      </c>
      <c r="AQ1" s="1180">
        <v>2033</v>
      </c>
      <c r="AR1" s="1180"/>
      <c r="AS1" s="1180"/>
      <c r="AT1" s="1180"/>
      <c r="AU1" s="1180"/>
      <c r="AV1" s="1180"/>
      <c r="AW1" s="1180"/>
      <c r="AX1" s="1180"/>
      <c r="AY1" s="1180"/>
      <c r="AZ1" s="1180"/>
      <c r="BA1" s="1180"/>
      <c r="BB1" s="1180"/>
      <c r="BC1" s="1180"/>
      <c r="BD1" s="1180"/>
      <c r="BE1" s="1180"/>
      <c r="BF1" s="1180"/>
    </row>
    <row r="2" spans="1:58" hidden="1">
      <c r="A2" s="1180"/>
      <c r="B2" s="1180"/>
      <c r="C2" s="1180"/>
      <c r="D2" s="1180"/>
      <c r="E2" s="1180"/>
      <c r="F2" s="1180"/>
      <c r="G2" s="1180"/>
      <c r="H2" s="1180"/>
      <c r="I2" s="1180"/>
      <c r="J2" s="1180"/>
      <c r="K2" s="1180"/>
      <c r="L2" s="1222"/>
      <c r="M2" s="1223"/>
      <c r="N2" s="1180" t="s">
        <v>286</v>
      </c>
      <c r="O2" s="1180" t="s">
        <v>285</v>
      </c>
      <c r="P2" s="1180" t="s">
        <v>1402</v>
      </c>
      <c r="Q2" s="1180" t="s">
        <v>286</v>
      </c>
      <c r="R2" s="1180" t="s">
        <v>285</v>
      </c>
      <c r="S2" s="1180" t="s">
        <v>1402</v>
      </c>
      <c r="T2" s="1180" t="s">
        <v>286</v>
      </c>
      <c r="U2" s="1180" t="s">
        <v>285</v>
      </c>
      <c r="V2" s="1180" t="s">
        <v>1402</v>
      </c>
      <c r="W2" s="1180" t="s">
        <v>286</v>
      </c>
      <c r="X2" s="1180" t="s">
        <v>285</v>
      </c>
      <c r="Y2" s="1180" t="s">
        <v>1402</v>
      </c>
      <c r="Z2" s="1180" t="s">
        <v>286</v>
      </c>
      <c r="AA2" s="1180" t="s">
        <v>285</v>
      </c>
      <c r="AB2" s="1180" t="s">
        <v>1402</v>
      </c>
      <c r="AC2" s="1180" t="s">
        <v>286</v>
      </c>
      <c r="AD2" s="1180" t="s">
        <v>285</v>
      </c>
      <c r="AE2" s="1180" t="s">
        <v>1402</v>
      </c>
      <c r="AF2" s="1180" t="s">
        <v>286</v>
      </c>
      <c r="AG2" s="1180" t="s">
        <v>285</v>
      </c>
      <c r="AH2" s="1180" t="s">
        <v>1402</v>
      </c>
      <c r="AI2" s="1180" t="s">
        <v>286</v>
      </c>
      <c r="AJ2" s="1180" t="s">
        <v>285</v>
      </c>
      <c r="AK2" s="1180" t="s">
        <v>1402</v>
      </c>
      <c r="AL2" s="1180" t="s">
        <v>286</v>
      </c>
      <c r="AM2" s="1180" t="s">
        <v>285</v>
      </c>
      <c r="AN2" s="1180" t="s">
        <v>1402</v>
      </c>
      <c r="AO2" s="1180" t="s">
        <v>286</v>
      </c>
      <c r="AP2" s="1180" t="s">
        <v>285</v>
      </c>
      <c r="AQ2" s="1180" t="s">
        <v>1402</v>
      </c>
      <c r="AR2" s="1180"/>
      <c r="AS2" s="1180"/>
      <c r="AT2" s="1180"/>
      <c r="AU2" s="1180"/>
      <c r="AV2" s="1180"/>
      <c r="AW2" s="1180"/>
      <c r="AX2" s="1180"/>
      <c r="AY2" s="1180"/>
      <c r="AZ2" s="1180"/>
      <c r="BA2" s="1180"/>
      <c r="BB2" s="1180"/>
      <c r="BC2" s="1180"/>
      <c r="BD2" s="1180"/>
      <c r="BE2" s="1180"/>
      <c r="BF2" s="1180"/>
    </row>
    <row r="3" spans="1:58" hidden="1">
      <c r="A3" s="1180"/>
      <c r="B3" s="1180"/>
      <c r="C3" s="1180"/>
      <c r="D3" s="1180"/>
      <c r="E3" s="1180"/>
      <c r="F3" s="1180"/>
      <c r="G3" s="1180"/>
      <c r="H3" s="1180"/>
      <c r="I3" s="1180"/>
      <c r="J3" s="1180"/>
      <c r="K3" s="1180"/>
      <c r="L3" s="1222"/>
      <c r="M3" s="1223"/>
      <c r="N3" s="1180" t="s">
        <v>2609</v>
      </c>
      <c r="O3" s="1180" t="s">
        <v>2610</v>
      </c>
      <c r="P3" s="1180" t="s">
        <v>2658</v>
      </c>
      <c r="Q3" s="1180" t="s">
        <v>2614</v>
      </c>
      <c r="R3" s="1180" t="s">
        <v>2615</v>
      </c>
      <c r="S3" s="1180" t="s">
        <v>2659</v>
      </c>
      <c r="T3" s="1180" t="s">
        <v>2616</v>
      </c>
      <c r="U3" s="1180" t="s">
        <v>2617</v>
      </c>
      <c r="V3" s="1180" t="s">
        <v>2660</v>
      </c>
      <c r="W3" s="1180" t="s">
        <v>2618</v>
      </c>
      <c r="X3" s="1180" t="s">
        <v>2619</v>
      </c>
      <c r="Y3" s="1180" t="s">
        <v>2661</v>
      </c>
      <c r="Z3" s="1180" t="s">
        <v>2620</v>
      </c>
      <c r="AA3" s="1180" t="s">
        <v>2621</v>
      </c>
      <c r="AB3" s="1180" t="s">
        <v>2662</v>
      </c>
      <c r="AC3" s="1180" t="s">
        <v>2622</v>
      </c>
      <c r="AD3" s="1180" t="s">
        <v>2623</v>
      </c>
      <c r="AE3" s="1180" t="s">
        <v>2663</v>
      </c>
      <c r="AF3" s="1180" t="s">
        <v>2624</v>
      </c>
      <c r="AG3" s="1180" t="s">
        <v>2625</v>
      </c>
      <c r="AH3" s="1180" t="s">
        <v>2664</v>
      </c>
      <c r="AI3" s="1180" t="s">
        <v>2626</v>
      </c>
      <c r="AJ3" s="1180" t="s">
        <v>2627</v>
      </c>
      <c r="AK3" s="1180" t="s">
        <v>2665</v>
      </c>
      <c r="AL3" s="1180" t="s">
        <v>2628</v>
      </c>
      <c r="AM3" s="1180" t="s">
        <v>2629</v>
      </c>
      <c r="AN3" s="1180" t="s">
        <v>2666</v>
      </c>
      <c r="AO3" s="1180" t="s">
        <v>2630</v>
      </c>
      <c r="AP3" s="1180" t="s">
        <v>2631</v>
      </c>
      <c r="AQ3" s="1180" t="s">
        <v>2667</v>
      </c>
      <c r="AR3" s="1180"/>
      <c r="AS3" s="1180"/>
      <c r="AT3" s="1180"/>
      <c r="AU3" s="1180"/>
      <c r="AV3" s="1180"/>
      <c r="AW3" s="1180"/>
      <c r="AX3" s="1180"/>
      <c r="AY3" s="1180"/>
      <c r="AZ3" s="1180"/>
      <c r="BA3" s="1180"/>
      <c r="BB3" s="1180"/>
      <c r="BC3" s="1180"/>
      <c r="BD3" s="1180"/>
      <c r="BE3" s="1180"/>
      <c r="BF3" s="1180"/>
    </row>
    <row r="4" spans="1:58" hidden="1">
      <c r="A4" s="1180"/>
      <c r="B4" s="1180"/>
      <c r="C4" s="1180"/>
      <c r="D4" s="1180"/>
      <c r="E4" s="1180"/>
      <c r="F4" s="1180"/>
      <c r="G4" s="1180"/>
      <c r="H4" s="1180"/>
      <c r="I4" s="1180"/>
      <c r="J4" s="1180"/>
      <c r="K4" s="1180"/>
      <c r="L4" s="1222"/>
      <c r="M4" s="1223"/>
      <c r="N4" s="1180"/>
      <c r="O4" s="1180"/>
      <c r="P4" s="1180"/>
      <c r="Q4" s="1180"/>
      <c r="R4" s="1180"/>
      <c r="S4" s="1180"/>
      <c r="T4" s="1180"/>
      <c r="U4" s="1180"/>
      <c r="V4" s="1180"/>
      <c r="W4" s="1180"/>
      <c r="X4" s="1180"/>
      <c r="Y4" s="1180"/>
      <c r="Z4" s="1180"/>
      <c r="AA4" s="1180"/>
      <c r="AB4" s="1180"/>
      <c r="AC4" s="1180"/>
      <c r="AD4" s="1180"/>
      <c r="AE4" s="1180"/>
      <c r="AF4" s="1180"/>
      <c r="AG4" s="1180"/>
      <c r="AH4" s="1180"/>
      <c r="AI4" s="1180"/>
      <c r="AJ4" s="1180"/>
      <c r="AK4" s="1180"/>
      <c r="AL4" s="1180"/>
      <c r="AM4" s="1180"/>
      <c r="AN4" s="1180"/>
      <c r="AO4" s="1180"/>
      <c r="AP4" s="1180"/>
      <c r="AQ4" s="1180"/>
      <c r="AR4" s="1180"/>
      <c r="AS4" s="1180"/>
      <c r="AT4" s="1180"/>
      <c r="AU4" s="1180"/>
      <c r="AV4" s="1180"/>
      <c r="AW4" s="1180"/>
      <c r="AX4" s="1180"/>
      <c r="AY4" s="1180"/>
      <c r="AZ4" s="1180"/>
      <c r="BA4" s="1180"/>
      <c r="BB4" s="1180"/>
      <c r="BC4" s="1180"/>
      <c r="BD4" s="1180"/>
      <c r="BE4" s="1180"/>
      <c r="BF4" s="1180"/>
    </row>
    <row r="5" spans="1:58" hidden="1">
      <c r="A5" s="1180"/>
      <c r="B5" s="1180"/>
      <c r="C5" s="1180"/>
      <c r="D5" s="1180"/>
      <c r="E5" s="1180"/>
      <c r="F5" s="1180"/>
      <c r="G5" s="1180"/>
      <c r="H5" s="1180"/>
      <c r="I5" s="1180"/>
      <c r="J5" s="1180"/>
      <c r="K5" s="1180"/>
      <c r="L5" s="1222"/>
      <c r="M5" s="1223"/>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row>
    <row r="6" spans="1:58" hidden="1">
      <c r="A6" s="1180"/>
      <c r="B6" s="1180"/>
      <c r="C6" s="1180"/>
      <c r="D6" s="1180"/>
      <c r="E6" s="1180"/>
      <c r="F6" s="1180"/>
      <c r="G6" s="1180"/>
      <c r="H6" s="1180"/>
      <c r="I6" s="1180"/>
      <c r="J6" s="1180"/>
      <c r="K6" s="1180"/>
      <c r="L6" s="1222"/>
      <c r="M6" s="1223"/>
      <c r="N6" s="1180"/>
      <c r="O6" s="1180"/>
      <c r="P6" s="1180"/>
      <c r="Q6" s="1180"/>
      <c r="R6" s="1180"/>
      <c r="S6" s="1180"/>
      <c r="T6" s="1180"/>
      <c r="U6" s="1180"/>
      <c r="V6" s="1180"/>
      <c r="W6" s="1180"/>
      <c r="X6" s="1180"/>
      <c r="Y6" s="1180"/>
      <c r="Z6" s="1180"/>
      <c r="AA6" s="1180"/>
      <c r="AB6" s="1180"/>
      <c r="AC6" s="1180"/>
      <c r="AD6" s="1180"/>
      <c r="AE6" s="1180"/>
      <c r="AF6" s="1180"/>
      <c r="AG6" s="1180"/>
      <c r="AH6" s="1180"/>
      <c r="AI6" s="1180"/>
      <c r="AJ6" s="1180"/>
      <c r="AK6" s="1180"/>
      <c r="AL6" s="1180"/>
      <c r="AM6" s="1180"/>
      <c r="AN6" s="1180"/>
      <c r="AO6" s="1180"/>
      <c r="AP6" s="1180"/>
      <c r="AQ6" s="1180"/>
      <c r="AR6" s="1180"/>
      <c r="AS6" s="1180"/>
      <c r="AT6" s="1180"/>
      <c r="AU6" s="1180"/>
      <c r="AV6" s="1180"/>
      <c r="AW6" s="1180"/>
      <c r="AX6" s="1180"/>
      <c r="AY6" s="1180"/>
      <c r="AZ6" s="1180"/>
      <c r="BA6" s="1180"/>
      <c r="BB6" s="1180"/>
      <c r="BC6" s="1180"/>
      <c r="BD6" s="1180"/>
      <c r="BE6" s="1180"/>
      <c r="BF6" s="1180"/>
    </row>
    <row r="7" spans="1:58" hidden="1">
      <c r="A7" s="1180"/>
      <c r="B7" s="1180"/>
      <c r="C7" s="1180"/>
      <c r="D7" s="1180"/>
      <c r="E7" s="1180"/>
      <c r="F7" s="1180"/>
      <c r="G7" s="1180"/>
      <c r="H7" s="1180"/>
      <c r="I7" s="1180"/>
      <c r="J7" s="1180"/>
      <c r="K7" s="1180"/>
      <c r="L7" s="1222"/>
      <c r="M7" s="1223"/>
      <c r="N7" s="1180"/>
      <c r="O7" s="1180"/>
      <c r="P7" s="1180"/>
      <c r="Q7" s="843" t="b">
        <v>1</v>
      </c>
      <c r="R7" s="843" t="b">
        <v>1</v>
      </c>
      <c r="S7" s="843" t="b">
        <v>1</v>
      </c>
      <c r="T7" s="843" t="b">
        <v>1</v>
      </c>
      <c r="U7" s="843" t="b">
        <v>1</v>
      </c>
      <c r="V7" s="843" t="b">
        <v>1</v>
      </c>
      <c r="W7" s="843" t="b">
        <v>1</v>
      </c>
      <c r="X7" s="843" t="b">
        <v>1</v>
      </c>
      <c r="Y7" s="843" t="b">
        <v>1</v>
      </c>
      <c r="Z7" s="843" t="b">
        <v>1</v>
      </c>
      <c r="AA7" s="843" t="b">
        <v>1</v>
      </c>
      <c r="AB7" s="843" t="b">
        <v>1</v>
      </c>
      <c r="AC7" s="843" t="b">
        <v>0</v>
      </c>
      <c r="AD7" s="843" t="b">
        <v>0</v>
      </c>
      <c r="AE7" s="843" t="b">
        <v>0</v>
      </c>
      <c r="AF7" s="843" t="b">
        <v>0</v>
      </c>
      <c r="AG7" s="843" t="b">
        <v>0</v>
      </c>
      <c r="AH7" s="843" t="b">
        <v>0</v>
      </c>
      <c r="AI7" s="843" t="b">
        <v>0</v>
      </c>
      <c r="AJ7" s="843" t="b">
        <v>0</v>
      </c>
      <c r="AK7" s="843" t="b">
        <v>0</v>
      </c>
      <c r="AL7" s="843" t="b">
        <v>0</v>
      </c>
      <c r="AM7" s="843" t="b">
        <v>0</v>
      </c>
      <c r="AN7" s="843" t="b">
        <v>0</v>
      </c>
      <c r="AO7" s="843" t="b">
        <v>0</v>
      </c>
      <c r="AP7" s="843" t="b">
        <v>0</v>
      </c>
      <c r="AQ7" s="843" t="b">
        <v>0</v>
      </c>
      <c r="AR7" s="1180"/>
      <c r="AS7" s="1180"/>
      <c r="AT7" s="1180"/>
      <c r="AU7" s="1180"/>
      <c r="AV7" s="1180"/>
      <c r="AW7" s="1180"/>
      <c r="AX7" s="1180"/>
      <c r="AY7" s="1180"/>
      <c r="AZ7" s="1180"/>
      <c r="BA7" s="1180"/>
      <c r="BB7" s="1180"/>
      <c r="BC7" s="1180"/>
      <c r="BD7" s="1180"/>
      <c r="BE7" s="1180"/>
      <c r="BF7" s="1180"/>
    </row>
    <row r="8" spans="1:58" hidden="1">
      <c r="A8" s="1180"/>
      <c r="B8" s="1180"/>
      <c r="C8" s="1180"/>
      <c r="D8" s="1180"/>
      <c r="E8" s="1180"/>
      <c r="F8" s="1180"/>
      <c r="G8" s="1180"/>
      <c r="H8" s="1180"/>
      <c r="I8" s="1180"/>
      <c r="J8" s="1180"/>
      <c r="K8" s="1180"/>
      <c r="L8" s="1222"/>
      <c r="M8" s="1223"/>
      <c r="N8" s="1180"/>
      <c r="O8" s="1180"/>
      <c r="P8" s="1180"/>
      <c r="Q8" s="1180"/>
      <c r="R8" s="1180"/>
      <c r="S8" s="1180"/>
      <c r="T8" s="1180"/>
      <c r="U8" s="1180"/>
      <c r="V8" s="1180"/>
      <c r="W8" s="1180"/>
      <c r="X8" s="1180"/>
      <c r="Y8" s="1180"/>
      <c r="Z8" s="1180"/>
      <c r="AA8" s="1180"/>
      <c r="AB8" s="1180"/>
      <c r="AC8" s="1180"/>
      <c r="AD8" s="1180"/>
      <c r="AE8" s="1180"/>
      <c r="AF8" s="1180"/>
      <c r="AG8" s="1180"/>
      <c r="AH8" s="1180"/>
      <c r="AI8" s="1180"/>
      <c r="AJ8" s="1180"/>
      <c r="AK8" s="1180"/>
      <c r="AL8" s="1180"/>
      <c r="AM8" s="1180"/>
      <c r="AN8" s="1180"/>
      <c r="AO8" s="1180"/>
      <c r="AP8" s="1180"/>
      <c r="AQ8" s="1180"/>
      <c r="AR8" s="1180"/>
      <c r="AS8" s="1180"/>
      <c r="AT8" s="1180"/>
      <c r="AU8" s="1180"/>
      <c r="AV8" s="1180"/>
      <c r="AW8" s="1180"/>
      <c r="AX8" s="1180"/>
      <c r="AY8" s="1180"/>
      <c r="AZ8" s="1180"/>
      <c r="BA8" s="1180"/>
      <c r="BB8" s="1180"/>
      <c r="BC8" s="1180"/>
      <c r="BD8" s="1180"/>
      <c r="BE8" s="1180"/>
      <c r="BF8" s="1180"/>
    </row>
    <row r="9" spans="1:58" hidden="1">
      <c r="A9" s="1180"/>
      <c r="B9" s="1180"/>
      <c r="C9" s="1180"/>
      <c r="D9" s="1180"/>
      <c r="E9" s="1180"/>
      <c r="F9" s="1180"/>
      <c r="G9" s="1180"/>
      <c r="H9" s="1180"/>
      <c r="I9" s="1180"/>
      <c r="J9" s="1180"/>
      <c r="K9" s="1180"/>
      <c r="L9" s="1222"/>
      <c r="M9" s="1223"/>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c r="AN9" s="1180"/>
      <c r="AO9" s="1180"/>
      <c r="AP9" s="1180"/>
      <c r="AQ9" s="1180"/>
      <c r="AR9" s="1180"/>
      <c r="AS9" s="1180"/>
      <c r="AT9" s="1180"/>
      <c r="AU9" s="1180"/>
      <c r="AV9" s="1180"/>
      <c r="AW9" s="1180"/>
      <c r="AX9" s="1180"/>
      <c r="AY9" s="1180"/>
      <c r="AZ9" s="1180"/>
      <c r="BA9" s="1180"/>
      <c r="BB9" s="1180"/>
      <c r="BC9" s="1180"/>
      <c r="BD9" s="1180"/>
      <c r="BE9" s="1180"/>
      <c r="BF9" s="1180"/>
    </row>
    <row r="10" spans="1:58" hidden="1">
      <c r="A10" s="1180"/>
      <c r="B10" s="1180"/>
      <c r="C10" s="1180"/>
      <c r="D10" s="1180"/>
      <c r="E10" s="1180"/>
      <c r="F10" s="1180"/>
      <c r="G10" s="1180"/>
      <c r="H10" s="1180"/>
      <c r="I10" s="1180"/>
      <c r="J10" s="1180"/>
      <c r="K10" s="1180"/>
      <c r="L10" s="1222"/>
      <c r="M10" s="1223"/>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c r="AJ10" s="1180"/>
      <c r="AK10" s="1180"/>
      <c r="AL10" s="1180"/>
      <c r="AM10" s="1180"/>
      <c r="AN10" s="1180"/>
      <c r="AO10" s="1180"/>
      <c r="AP10" s="1180"/>
      <c r="AQ10" s="1180"/>
      <c r="AR10" s="1180"/>
      <c r="AS10" s="1180"/>
      <c r="AT10" s="1180"/>
      <c r="AU10" s="1180"/>
      <c r="AV10" s="1180"/>
      <c r="AW10" s="1180"/>
      <c r="AX10" s="1180"/>
      <c r="AY10" s="1180"/>
      <c r="AZ10" s="1180"/>
      <c r="BA10" s="1180"/>
      <c r="BB10" s="1180"/>
      <c r="BC10" s="1180"/>
      <c r="BD10" s="1180"/>
      <c r="BE10" s="1180"/>
      <c r="BF10" s="1180"/>
    </row>
    <row r="11" spans="1:58" ht="15" hidden="1" customHeight="1">
      <c r="A11" s="1180"/>
      <c r="B11" s="1180"/>
      <c r="C11" s="1180"/>
      <c r="D11" s="1180"/>
      <c r="E11" s="1180"/>
      <c r="F11" s="1180"/>
      <c r="G11" s="1180"/>
      <c r="H11" s="1180"/>
      <c r="I11" s="1180"/>
      <c r="J11" s="1180"/>
      <c r="K11" s="1180"/>
      <c r="L11" s="1224"/>
      <c r="M11" s="1223"/>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c r="AJ11" s="1180"/>
      <c r="AK11" s="1180"/>
      <c r="AL11" s="1180"/>
      <c r="AM11" s="1180"/>
      <c r="AN11" s="1180"/>
      <c r="AO11" s="1180"/>
      <c r="AP11" s="1180"/>
      <c r="AQ11" s="1180"/>
      <c r="AR11" s="1180"/>
      <c r="AS11" s="1180"/>
      <c r="AT11" s="1180"/>
      <c r="AU11" s="1180"/>
      <c r="AV11" s="1180"/>
      <c r="AW11" s="1180"/>
      <c r="AX11" s="1180"/>
      <c r="AY11" s="1180"/>
      <c r="AZ11" s="1180"/>
      <c r="BA11" s="1180"/>
      <c r="BB11" s="1180"/>
      <c r="BC11" s="1180"/>
      <c r="BD11" s="1180"/>
      <c r="BE11" s="1180"/>
      <c r="BF11" s="1180"/>
    </row>
    <row r="12" spans="1:58" s="323" customFormat="1" ht="24" customHeight="1">
      <c r="A12" s="1004"/>
      <c r="B12" s="1004"/>
      <c r="C12" s="1004"/>
      <c r="D12" s="1004"/>
      <c r="E12" s="1004"/>
      <c r="F12" s="1004"/>
      <c r="G12" s="1004"/>
      <c r="H12" s="1004"/>
      <c r="I12" s="1004"/>
      <c r="J12" s="1004"/>
      <c r="K12" s="1004"/>
      <c r="L12" s="479" t="s">
        <v>1382</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1004"/>
      <c r="AS12" s="1004"/>
      <c r="AT12" s="1004"/>
      <c r="AU12" s="1004"/>
      <c r="AV12" s="1004"/>
      <c r="AW12" s="1004"/>
      <c r="AX12" s="1004"/>
      <c r="AY12" s="1004"/>
      <c r="AZ12" s="1004"/>
      <c r="BA12" s="1004"/>
      <c r="BB12" s="1004"/>
      <c r="BC12" s="1004"/>
      <c r="BD12" s="1004"/>
      <c r="BE12" s="1004"/>
      <c r="BF12" s="1004"/>
    </row>
    <row r="13" spans="1:58">
      <c r="A13" s="1180"/>
      <c r="B13" s="1180"/>
      <c r="C13" s="1180"/>
      <c r="D13" s="1180"/>
      <c r="E13" s="1180"/>
      <c r="F13" s="1180"/>
      <c r="G13" s="1180"/>
      <c r="H13" s="1180"/>
      <c r="I13" s="1180"/>
      <c r="J13" s="1180"/>
      <c r="K13" s="1180"/>
      <c r="L13" s="1223"/>
      <c r="M13" s="1223"/>
      <c r="N13" s="1223"/>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0"/>
      <c r="AS13" s="1180"/>
      <c r="AT13" s="1180"/>
      <c r="AU13" s="1180"/>
      <c r="AV13" s="1180"/>
      <c r="AW13" s="1180"/>
      <c r="AX13" s="1180"/>
      <c r="AY13" s="1180"/>
      <c r="AZ13" s="1180"/>
      <c r="BA13" s="1180"/>
      <c r="BB13" s="1180"/>
      <c r="BC13" s="1180"/>
      <c r="BD13" s="1180"/>
      <c r="BE13" s="1180"/>
      <c r="BF13" s="1223"/>
    </row>
    <row r="14" spans="1:58" s="323" customFormat="1">
      <c r="A14" s="1004"/>
      <c r="B14" s="1004"/>
      <c r="C14" s="1004"/>
      <c r="D14" s="1004"/>
      <c r="E14" s="1004"/>
      <c r="F14" s="1004"/>
      <c r="G14" s="1004" t="b">
        <v>1</v>
      </c>
      <c r="H14" s="1004"/>
      <c r="I14" s="1004"/>
      <c r="J14" s="1004"/>
      <c r="K14" s="1004"/>
      <c r="L14" s="1225" t="s">
        <v>1383</v>
      </c>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6"/>
      <c r="AI14" s="1226"/>
      <c r="AJ14" s="1226"/>
      <c r="AK14" s="1226"/>
      <c r="AL14" s="1226"/>
      <c r="AM14" s="1226"/>
      <c r="AN14" s="1226"/>
      <c r="AO14" s="1226"/>
      <c r="AP14" s="1226"/>
      <c r="AQ14" s="1227"/>
      <c r="AR14" s="1004"/>
      <c r="AS14" s="1004"/>
      <c r="AT14" s="1004"/>
      <c r="AU14" s="1004"/>
      <c r="AV14" s="1004"/>
      <c r="AW14" s="1004"/>
      <c r="AX14" s="1004"/>
      <c r="AY14" s="1004"/>
      <c r="AZ14" s="1004"/>
      <c r="BA14" s="1004"/>
      <c r="BB14" s="1004"/>
      <c r="BC14" s="1004"/>
      <c r="BD14" s="1004"/>
      <c r="BE14" s="1004"/>
      <c r="BF14" s="1004"/>
    </row>
    <row r="15" spans="1:58">
      <c r="A15" s="1180"/>
      <c r="B15" s="1180"/>
      <c r="C15" s="1180"/>
      <c r="D15" s="1180"/>
      <c r="E15" s="1180"/>
      <c r="F15" s="1180"/>
      <c r="G15" s="1004" t="b">
        <v>1</v>
      </c>
      <c r="H15" s="1180"/>
      <c r="I15" s="1180"/>
      <c r="J15" s="1180"/>
      <c r="K15" s="1180"/>
      <c r="L15" s="1228" t="s">
        <v>121</v>
      </c>
      <c r="M15" s="1228" t="s">
        <v>143</v>
      </c>
      <c r="N15" s="1229" t="s">
        <v>2603</v>
      </c>
      <c r="O15" s="1230"/>
      <c r="P15" s="1231"/>
      <c r="Q15" s="1229" t="s">
        <v>2632</v>
      </c>
      <c r="R15" s="1230"/>
      <c r="S15" s="1231"/>
      <c r="T15" s="1229" t="s">
        <v>2633</v>
      </c>
      <c r="U15" s="1230"/>
      <c r="V15" s="1231"/>
      <c r="W15" s="1229" t="s">
        <v>2634</v>
      </c>
      <c r="X15" s="1230"/>
      <c r="Y15" s="1231"/>
      <c r="Z15" s="1229" t="s">
        <v>2635</v>
      </c>
      <c r="AA15" s="1230"/>
      <c r="AB15" s="1231"/>
      <c r="AC15" s="1229" t="s">
        <v>2636</v>
      </c>
      <c r="AD15" s="1230"/>
      <c r="AE15" s="1231"/>
      <c r="AF15" s="1229" t="s">
        <v>2637</v>
      </c>
      <c r="AG15" s="1230"/>
      <c r="AH15" s="1231"/>
      <c r="AI15" s="1229" t="s">
        <v>2638</v>
      </c>
      <c r="AJ15" s="1230"/>
      <c r="AK15" s="1231"/>
      <c r="AL15" s="1229" t="s">
        <v>2639</v>
      </c>
      <c r="AM15" s="1230"/>
      <c r="AN15" s="1231"/>
      <c r="AO15" s="1229" t="s">
        <v>2640</v>
      </c>
      <c r="AP15" s="1230"/>
      <c r="AQ15" s="1231"/>
      <c r="AR15" s="1180"/>
      <c r="AS15" s="1180"/>
      <c r="AT15" s="1180"/>
      <c r="AU15" s="1180"/>
      <c r="AV15" s="1180"/>
      <c r="AW15" s="1180"/>
      <c r="AX15" s="1180"/>
      <c r="AY15" s="1180"/>
      <c r="AZ15" s="1180"/>
      <c r="BA15" s="1180"/>
      <c r="BB15" s="1180"/>
      <c r="BC15" s="1180"/>
      <c r="BD15" s="1180"/>
      <c r="BE15" s="1180"/>
      <c r="BF15" s="1180"/>
    </row>
    <row r="16" spans="1:58" ht="33.75">
      <c r="A16" s="1180"/>
      <c r="B16" s="1180"/>
      <c r="C16" s="1180"/>
      <c r="D16" s="1180"/>
      <c r="E16" s="1180"/>
      <c r="F16" s="1180"/>
      <c r="G16" s="1004" t="b">
        <v>1</v>
      </c>
      <c r="H16" s="1180"/>
      <c r="I16" s="1180"/>
      <c r="J16" s="1180"/>
      <c r="K16" s="1180"/>
      <c r="L16" s="1228"/>
      <c r="M16" s="1228"/>
      <c r="N16" s="1232" t="s">
        <v>286</v>
      </c>
      <c r="O16" s="1232" t="s">
        <v>285</v>
      </c>
      <c r="P16" s="1232" t="s">
        <v>1402</v>
      </c>
      <c r="Q16" s="1232" t="s">
        <v>286</v>
      </c>
      <c r="R16" s="1232" t="s">
        <v>285</v>
      </c>
      <c r="S16" s="1232" t="s">
        <v>1402</v>
      </c>
      <c r="T16" s="1232" t="s">
        <v>286</v>
      </c>
      <c r="U16" s="1232" t="s">
        <v>285</v>
      </c>
      <c r="V16" s="1232" t="s">
        <v>1402</v>
      </c>
      <c r="W16" s="1232" t="s">
        <v>286</v>
      </c>
      <c r="X16" s="1232" t="s">
        <v>285</v>
      </c>
      <c r="Y16" s="1232" t="s">
        <v>1402</v>
      </c>
      <c r="Z16" s="1232" t="s">
        <v>286</v>
      </c>
      <c r="AA16" s="1232" t="s">
        <v>285</v>
      </c>
      <c r="AB16" s="1232" t="s">
        <v>1402</v>
      </c>
      <c r="AC16" s="1232" t="s">
        <v>286</v>
      </c>
      <c r="AD16" s="1232" t="s">
        <v>285</v>
      </c>
      <c r="AE16" s="1232" t="s">
        <v>1402</v>
      </c>
      <c r="AF16" s="1232" t="s">
        <v>286</v>
      </c>
      <c r="AG16" s="1232" t="s">
        <v>285</v>
      </c>
      <c r="AH16" s="1232" t="s">
        <v>1402</v>
      </c>
      <c r="AI16" s="1232" t="s">
        <v>286</v>
      </c>
      <c r="AJ16" s="1232" t="s">
        <v>285</v>
      </c>
      <c r="AK16" s="1232" t="s">
        <v>1402</v>
      </c>
      <c r="AL16" s="1232" t="s">
        <v>286</v>
      </c>
      <c r="AM16" s="1232" t="s">
        <v>285</v>
      </c>
      <c r="AN16" s="1232" t="s">
        <v>1402</v>
      </c>
      <c r="AO16" s="1232" t="s">
        <v>286</v>
      </c>
      <c r="AP16" s="1232" t="s">
        <v>285</v>
      </c>
      <c r="AQ16" s="1232" t="s">
        <v>1402</v>
      </c>
      <c r="AR16" s="1180"/>
      <c r="AS16" s="1180"/>
      <c r="AT16" s="1180"/>
      <c r="AU16" s="1180"/>
      <c r="AV16" s="1180"/>
      <c r="AW16" s="1180"/>
      <c r="AX16" s="1180"/>
      <c r="AY16" s="1180"/>
      <c r="AZ16" s="1180"/>
      <c r="BA16" s="1180"/>
      <c r="BB16" s="1180"/>
      <c r="BC16" s="1180"/>
      <c r="BD16" s="1180"/>
      <c r="BE16" s="1180"/>
      <c r="BF16" s="1180"/>
    </row>
    <row r="17" spans="1:58" s="653" customFormat="1">
      <c r="A17" s="902" t="s">
        <v>18</v>
      </c>
      <c r="B17" s="1180"/>
      <c r="C17" s="1180"/>
      <c r="D17" s="1180"/>
      <c r="E17" s="1180"/>
      <c r="F17" s="1180" t="s">
        <v>1023</v>
      </c>
      <c r="G17" s="1004"/>
      <c r="H17" s="1180"/>
      <c r="I17" s="1180"/>
      <c r="J17" s="1180"/>
      <c r="K17" s="1180"/>
      <c r="L17" s="1233" t="s">
        <v>16</v>
      </c>
      <c r="M17" s="1234"/>
      <c r="N17" s="1235" t="s">
        <v>2598</v>
      </c>
      <c r="O17" s="1236"/>
      <c r="P17" s="1236"/>
      <c r="Q17" s="1236"/>
      <c r="R17" s="1236"/>
      <c r="S17" s="1236"/>
      <c r="T17" s="1236"/>
      <c r="U17" s="1236"/>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6"/>
      <c r="AQ17" s="1237"/>
      <c r="AR17" s="1180"/>
      <c r="AS17" s="1180"/>
      <c r="AT17" s="1180"/>
      <c r="AU17" s="1180"/>
      <c r="AV17" s="1180"/>
      <c r="AW17" s="1180"/>
      <c r="AX17" s="1180"/>
      <c r="AY17" s="1180"/>
      <c r="AZ17" s="1180"/>
      <c r="BA17" s="1180"/>
      <c r="BB17" s="1180"/>
      <c r="BC17" s="1180"/>
      <c r="BD17" s="1180"/>
      <c r="BE17" s="1180"/>
      <c r="BF17" s="1180"/>
    </row>
    <row r="18" spans="1:58" s="653" customFormat="1">
      <c r="A18" s="1180">
        <v>1</v>
      </c>
      <c r="B18" s="1180"/>
      <c r="C18" s="1180"/>
      <c r="D18" s="1180"/>
      <c r="E18" s="1180"/>
      <c r="F18" s="1180"/>
      <c r="G18" s="1180"/>
      <c r="H18" s="1180"/>
      <c r="I18" s="1180"/>
      <c r="J18" s="1180"/>
      <c r="K18" s="1180"/>
      <c r="L18" s="1238" t="s">
        <v>684</v>
      </c>
      <c r="M18" s="1239"/>
      <c r="N18" s="1235" t="s">
        <v>1025</v>
      </c>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1"/>
      <c r="AR18" s="1180"/>
      <c r="AS18" s="1180"/>
      <c r="AT18" s="1180"/>
      <c r="AU18" s="1180"/>
      <c r="AV18" s="1180"/>
      <c r="AW18" s="1180"/>
      <c r="AX18" s="1180"/>
      <c r="AY18" s="1180"/>
      <c r="AZ18" s="1180"/>
      <c r="BA18" s="1180"/>
      <c r="BB18" s="1180"/>
      <c r="BC18" s="1180"/>
      <c r="BD18" s="1180"/>
      <c r="BE18" s="1180"/>
      <c r="BF18" s="1180"/>
    </row>
    <row r="19" spans="1:58" s="653" customFormat="1">
      <c r="A19" s="1180">
        <v>1</v>
      </c>
      <c r="B19" s="1180"/>
      <c r="C19" s="1180"/>
      <c r="D19" s="1180"/>
      <c r="E19" s="1180"/>
      <c r="F19" s="1180"/>
      <c r="G19" s="1180"/>
      <c r="H19" s="1180"/>
      <c r="I19" s="1180"/>
      <c r="J19" s="1180"/>
      <c r="K19" s="1180"/>
      <c r="L19" s="1238" t="s">
        <v>685</v>
      </c>
      <c r="M19" s="1239"/>
      <c r="N19" s="1235" t="s">
        <v>1127</v>
      </c>
      <c r="O19" s="1240"/>
      <c r="P19" s="1240"/>
      <c r="Q19" s="1240"/>
      <c r="R19" s="1240"/>
      <c r="S19" s="1240"/>
      <c r="T19" s="1240"/>
      <c r="U19" s="1240"/>
      <c r="V19" s="1240"/>
      <c r="W19" s="1240"/>
      <c r="X19" s="1240"/>
      <c r="Y19" s="1240"/>
      <c r="Z19" s="1240"/>
      <c r="AA19" s="1240"/>
      <c r="AB19" s="1240"/>
      <c r="AC19" s="1240"/>
      <c r="AD19" s="1240"/>
      <c r="AE19" s="1240"/>
      <c r="AF19" s="1240"/>
      <c r="AG19" s="1240"/>
      <c r="AH19" s="1240"/>
      <c r="AI19" s="1240"/>
      <c r="AJ19" s="1240"/>
      <c r="AK19" s="1240"/>
      <c r="AL19" s="1240"/>
      <c r="AM19" s="1240"/>
      <c r="AN19" s="1240"/>
      <c r="AO19" s="1240"/>
      <c r="AP19" s="1240"/>
      <c r="AQ19" s="1241"/>
      <c r="AR19" s="1180"/>
      <c r="AS19" s="1180"/>
      <c r="AT19" s="1180"/>
      <c r="AU19" s="1180"/>
      <c r="AV19" s="1180"/>
      <c r="AW19" s="1180"/>
      <c r="AX19" s="1180"/>
      <c r="AY19" s="1180"/>
      <c r="AZ19" s="1180"/>
      <c r="BA19" s="1180"/>
      <c r="BB19" s="1180"/>
      <c r="BC19" s="1180"/>
      <c r="BD19" s="1180"/>
      <c r="BE19" s="1180"/>
      <c r="BF19" s="1180"/>
    </row>
    <row r="20" spans="1:58" s="653" customFormat="1">
      <c r="A20" s="1180">
        <v>1</v>
      </c>
      <c r="B20" s="1180"/>
      <c r="C20" s="1180"/>
      <c r="D20" s="1180"/>
      <c r="E20" s="1180"/>
      <c r="F20" s="1180"/>
      <c r="G20" s="1180"/>
      <c r="H20" s="1180"/>
      <c r="I20" s="1180"/>
      <c r="J20" s="1180"/>
      <c r="K20" s="1180"/>
      <c r="L20" s="1238" t="s">
        <v>281</v>
      </c>
      <c r="M20" s="1239"/>
      <c r="N20" s="1235" t="s">
        <v>21</v>
      </c>
      <c r="O20" s="1240"/>
      <c r="P20" s="1240"/>
      <c r="Q20" s="1240"/>
      <c r="R20" s="1240"/>
      <c r="S20" s="1240"/>
      <c r="T20" s="1240"/>
      <c r="U20" s="1240"/>
      <c r="V20" s="1240"/>
      <c r="W20" s="1240"/>
      <c r="X20" s="1240"/>
      <c r="Y20" s="1240"/>
      <c r="Z20" s="1240"/>
      <c r="AA20" s="1240"/>
      <c r="AB20" s="1240"/>
      <c r="AC20" s="1240"/>
      <c r="AD20" s="1240"/>
      <c r="AE20" s="1240"/>
      <c r="AF20" s="1240"/>
      <c r="AG20" s="1240"/>
      <c r="AH20" s="1240"/>
      <c r="AI20" s="1240"/>
      <c r="AJ20" s="1240"/>
      <c r="AK20" s="1240"/>
      <c r="AL20" s="1240"/>
      <c r="AM20" s="1240"/>
      <c r="AN20" s="1240"/>
      <c r="AO20" s="1240"/>
      <c r="AP20" s="1240"/>
      <c r="AQ20" s="1241"/>
      <c r="AR20" s="1180"/>
      <c r="AS20" s="1180"/>
      <c r="AT20" s="1180"/>
      <c r="AU20" s="1180"/>
      <c r="AV20" s="1180"/>
      <c r="AW20" s="1180"/>
      <c r="AX20" s="1180"/>
      <c r="AY20" s="1180"/>
      <c r="AZ20" s="1180"/>
      <c r="BA20" s="1180"/>
      <c r="BB20" s="1180"/>
      <c r="BC20" s="1180"/>
      <c r="BD20" s="1180"/>
      <c r="BE20" s="1180"/>
      <c r="BF20" s="1180"/>
    </row>
    <row r="21" spans="1:58" s="653" customFormat="1">
      <c r="A21" s="1180">
        <v>1</v>
      </c>
      <c r="B21" s="1180"/>
      <c r="C21" s="1180"/>
      <c r="D21" s="1180"/>
      <c r="E21" s="1180"/>
      <c r="F21" s="1180"/>
      <c r="G21" s="1180" t="b">
        <v>1</v>
      </c>
      <c r="H21" s="1180"/>
      <c r="I21" s="1180"/>
      <c r="J21" s="1180"/>
      <c r="K21" s="1180"/>
      <c r="L21" s="1242" t="s">
        <v>686</v>
      </c>
      <c r="M21" s="1243"/>
      <c r="N21" s="1244"/>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5"/>
      <c r="AR21" s="1180"/>
      <c r="AS21" s="1180"/>
      <c r="AT21" s="1180"/>
      <c r="AU21" s="1180"/>
      <c r="AV21" s="1180"/>
      <c r="AW21" s="1180"/>
      <c r="AX21" s="1180"/>
      <c r="AY21" s="1180"/>
      <c r="AZ21" s="1180"/>
      <c r="BA21" s="1180"/>
      <c r="BB21" s="1180"/>
      <c r="BC21" s="1180"/>
      <c r="BD21" s="1180"/>
      <c r="BE21" s="1180"/>
      <c r="BF21" s="1180"/>
    </row>
    <row r="22" spans="1:58" s="388" customFormat="1">
      <c r="A22" s="1180">
        <v>1</v>
      </c>
      <c r="B22" s="1180" t="s">
        <v>1202</v>
      </c>
      <c r="C22" s="1246"/>
      <c r="D22" s="1246"/>
      <c r="E22" s="1246"/>
      <c r="F22" s="1246"/>
      <c r="G22" s="1180" t="b">
        <v>1</v>
      </c>
      <c r="H22" s="1246"/>
      <c r="I22" s="1246"/>
      <c r="J22" s="1246"/>
      <c r="K22" s="1246"/>
      <c r="L22" s="1247" t="s">
        <v>1135</v>
      </c>
      <c r="M22" s="1248" t="s">
        <v>678</v>
      </c>
      <c r="N22" s="1249">
        <v>0</v>
      </c>
      <c r="O22" s="1249">
        <v>14</v>
      </c>
      <c r="P22" s="1250">
        <v>0</v>
      </c>
      <c r="Q22" s="1249">
        <v>0</v>
      </c>
      <c r="R22" s="1249">
        <v>0</v>
      </c>
      <c r="S22" s="1250">
        <v>0</v>
      </c>
      <c r="T22" s="1249">
        <v>0</v>
      </c>
      <c r="U22" s="1249">
        <v>0</v>
      </c>
      <c r="V22" s="1250">
        <v>0</v>
      </c>
      <c r="W22" s="1249">
        <v>0</v>
      </c>
      <c r="X22" s="1249">
        <v>0</v>
      </c>
      <c r="Y22" s="1250">
        <v>0</v>
      </c>
      <c r="Z22" s="1249">
        <v>0</v>
      </c>
      <c r="AA22" s="1249">
        <v>0</v>
      </c>
      <c r="AB22" s="1250">
        <v>0</v>
      </c>
      <c r="AC22" s="1249">
        <v>0</v>
      </c>
      <c r="AD22" s="1249">
        <v>0</v>
      </c>
      <c r="AE22" s="1250">
        <v>0</v>
      </c>
      <c r="AF22" s="1249">
        <v>0</v>
      </c>
      <c r="AG22" s="1249">
        <v>0</v>
      </c>
      <c r="AH22" s="1250">
        <v>0</v>
      </c>
      <c r="AI22" s="1249">
        <v>0</v>
      </c>
      <c r="AJ22" s="1249">
        <v>0</v>
      </c>
      <c r="AK22" s="1250">
        <v>0</v>
      </c>
      <c r="AL22" s="1249">
        <v>0</v>
      </c>
      <c r="AM22" s="1249">
        <v>0</v>
      </c>
      <c r="AN22" s="1250">
        <v>0</v>
      </c>
      <c r="AO22" s="1249">
        <v>0</v>
      </c>
      <c r="AP22" s="1249">
        <v>0</v>
      </c>
      <c r="AQ22" s="1250">
        <v>0</v>
      </c>
      <c r="AR22" s="1246"/>
      <c r="AS22" s="1246"/>
      <c r="AT22" s="1246"/>
      <c r="AU22" s="1246"/>
      <c r="AV22" s="1246"/>
      <c r="AW22" s="1246"/>
      <c r="AX22" s="1246"/>
      <c r="AY22" s="1246"/>
      <c r="AZ22" s="1246"/>
      <c r="BA22" s="1246"/>
      <c r="BB22" s="1246"/>
      <c r="BC22" s="1246"/>
      <c r="BD22" s="1246"/>
      <c r="BE22" s="1246"/>
      <c r="BF22" s="1246"/>
    </row>
    <row r="23" spans="1:58" s="388" customFormat="1">
      <c r="A23" s="1180">
        <v>1</v>
      </c>
      <c r="B23" s="1180" t="s">
        <v>1203</v>
      </c>
      <c r="C23" s="1246"/>
      <c r="D23" s="1246"/>
      <c r="E23" s="1246"/>
      <c r="F23" s="1246"/>
      <c r="G23" s="1180" t="b">
        <v>1</v>
      </c>
      <c r="H23" s="1246"/>
      <c r="I23" s="1246"/>
      <c r="J23" s="1246"/>
      <c r="K23" s="1246"/>
      <c r="L23" s="1247" t="s">
        <v>1136</v>
      </c>
      <c r="M23" s="1248" t="s">
        <v>678</v>
      </c>
      <c r="N23" s="1249">
        <v>31.724615384615383</v>
      </c>
      <c r="O23" s="1249">
        <v>15.26</v>
      </c>
      <c r="P23" s="1250">
        <v>-51.898550021822423</v>
      </c>
      <c r="Q23" s="1249">
        <v>0</v>
      </c>
      <c r="R23" s="1249">
        <v>23.779999999999998</v>
      </c>
      <c r="S23" s="1250">
        <v>0</v>
      </c>
      <c r="T23" s="1249">
        <v>0</v>
      </c>
      <c r="U23" s="1249">
        <v>23.779999999999998</v>
      </c>
      <c r="V23" s="1250">
        <v>0</v>
      </c>
      <c r="W23" s="1249">
        <v>0</v>
      </c>
      <c r="X23" s="1249">
        <v>23.779999999999998</v>
      </c>
      <c r="Y23" s="1250">
        <v>0</v>
      </c>
      <c r="Z23" s="1249">
        <v>0</v>
      </c>
      <c r="AA23" s="1249">
        <v>23.779999999999998</v>
      </c>
      <c r="AB23" s="1250">
        <v>0</v>
      </c>
      <c r="AC23" s="1249">
        <v>0.12307692307692308</v>
      </c>
      <c r="AD23" s="1249">
        <v>0</v>
      </c>
      <c r="AE23" s="1250">
        <v>-100</v>
      </c>
      <c r="AF23" s="1249">
        <v>0.12307692307692308</v>
      </c>
      <c r="AG23" s="1249">
        <v>0</v>
      </c>
      <c r="AH23" s="1250">
        <v>-100</v>
      </c>
      <c r="AI23" s="1249">
        <v>0.12307692307692308</v>
      </c>
      <c r="AJ23" s="1249">
        <v>0</v>
      </c>
      <c r="AK23" s="1250">
        <v>-100</v>
      </c>
      <c r="AL23" s="1249">
        <v>0.12307692307692308</v>
      </c>
      <c r="AM23" s="1249">
        <v>0</v>
      </c>
      <c r="AN23" s="1250">
        <v>-100</v>
      </c>
      <c r="AO23" s="1249">
        <v>0.12307692307692308</v>
      </c>
      <c r="AP23" s="1249">
        <v>0</v>
      </c>
      <c r="AQ23" s="1250">
        <v>-100</v>
      </c>
      <c r="AR23" s="1246"/>
      <c r="AS23" s="1246"/>
      <c r="AT23" s="1246"/>
      <c r="AU23" s="1246"/>
      <c r="AV23" s="1246"/>
      <c r="AW23" s="1246"/>
      <c r="AX23" s="1246"/>
      <c r="AY23" s="1246"/>
      <c r="AZ23" s="1246"/>
      <c r="BA23" s="1246"/>
      <c r="BB23" s="1246"/>
      <c r="BC23" s="1246"/>
      <c r="BD23" s="1246"/>
      <c r="BE23" s="1246"/>
      <c r="BF23" s="1246"/>
    </row>
    <row r="24" spans="1:58" s="653" customFormat="1">
      <c r="A24" s="1180">
        <v>1</v>
      </c>
      <c r="B24" s="1180"/>
      <c r="C24" s="1180"/>
      <c r="D24" s="1180"/>
      <c r="E24" s="1180"/>
      <c r="F24" s="1180"/>
      <c r="G24" s="1180" t="b">
        <v>1</v>
      </c>
      <c r="H24" s="1180"/>
      <c r="I24" s="1180"/>
      <c r="J24" s="1180"/>
      <c r="K24" s="1180"/>
      <c r="L24" s="1251" t="s">
        <v>687</v>
      </c>
      <c r="M24" s="1252" t="s">
        <v>145</v>
      </c>
      <c r="N24" s="1253">
        <v>0</v>
      </c>
      <c r="O24" s="1253">
        <v>109.00000000000001</v>
      </c>
      <c r="P24" s="1254"/>
      <c r="Q24" s="1253">
        <v>0</v>
      </c>
      <c r="R24" s="1253">
        <v>0</v>
      </c>
      <c r="S24" s="1254"/>
      <c r="T24" s="1253">
        <v>0</v>
      </c>
      <c r="U24" s="1253">
        <v>0</v>
      </c>
      <c r="V24" s="1254"/>
      <c r="W24" s="1253">
        <v>0</v>
      </c>
      <c r="X24" s="1253">
        <v>0</v>
      </c>
      <c r="Y24" s="1254"/>
      <c r="Z24" s="1253">
        <v>0</v>
      </c>
      <c r="AA24" s="1253">
        <v>0</v>
      </c>
      <c r="AB24" s="1254"/>
      <c r="AC24" s="1253">
        <v>0</v>
      </c>
      <c r="AD24" s="1253">
        <v>0</v>
      </c>
      <c r="AE24" s="1254"/>
      <c r="AF24" s="1253">
        <v>0</v>
      </c>
      <c r="AG24" s="1253">
        <v>0</v>
      </c>
      <c r="AH24" s="1254"/>
      <c r="AI24" s="1253">
        <v>0</v>
      </c>
      <c r="AJ24" s="1253">
        <v>0</v>
      </c>
      <c r="AK24" s="1254"/>
      <c r="AL24" s="1253">
        <v>0</v>
      </c>
      <c r="AM24" s="1253">
        <v>0</v>
      </c>
      <c r="AN24" s="1254"/>
      <c r="AO24" s="1253">
        <v>0</v>
      </c>
      <c r="AP24" s="1253">
        <v>0</v>
      </c>
      <c r="AQ24" s="1254"/>
      <c r="AR24" s="1180"/>
      <c r="AS24" s="1180"/>
      <c r="AT24" s="1180"/>
      <c r="AU24" s="1180"/>
      <c r="AV24" s="1180"/>
      <c r="AW24" s="1180"/>
      <c r="AX24" s="1180"/>
      <c r="AY24" s="1180"/>
      <c r="AZ24" s="1180"/>
      <c r="BA24" s="1180"/>
      <c r="BB24" s="1180"/>
      <c r="BC24" s="1180"/>
      <c r="BD24" s="1180"/>
      <c r="BE24" s="1180"/>
      <c r="BF24" s="1180"/>
    </row>
    <row r="25" spans="1:58" s="653" customFormat="1">
      <c r="A25" s="1180">
        <v>1</v>
      </c>
      <c r="B25" s="1050" t="s">
        <v>1211</v>
      </c>
      <c r="C25" s="1180"/>
      <c r="D25" s="1180"/>
      <c r="E25" s="1180"/>
      <c r="F25" s="1180"/>
      <c r="G25" s="1180" t="b">
        <v>1</v>
      </c>
      <c r="H25" s="1180"/>
      <c r="I25" s="1180"/>
      <c r="J25" s="1180"/>
      <c r="K25" s="1180"/>
      <c r="L25" s="1251" t="s">
        <v>688</v>
      </c>
      <c r="M25" s="1252" t="s">
        <v>328</v>
      </c>
      <c r="N25" s="1255">
        <v>13</v>
      </c>
      <c r="O25" s="1255">
        <v>13</v>
      </c>
      <c r="P25" s="1256">
        <v>0</v>
      </c>
      <c r="Q25" s="1255">
        <v>13</v>
      </c>
      <c r="R25" s="1255">
        <v>13</v>
      </c>
      <c r="S25" s="1256">
        <v>0</v>
      </c>
      <c r="T25" s="1255">
        <v>13</v>
      </c>
      <c r="U25" s="1255">
        <v>13</v>
      </c>
      <c r="V25" s="1256">
        <v>0</v>
      </c>
      <c r="W25" s="1255">
        <v>13</v>
      </c>
      <c r="X25" s="1255">
        <v>13</v>
      </c>
      <c r="Y25" s="1256">
        <v>0</v>
      </c>
      <c r="Z25" s="1255">
        <v>13</v>
      </c>
      <c r="AA25" s="1255">
        <v>13</v>
      </c>
      <c r="AB25" s="1256">
        <v>0</v>
      </c>
      <c r="AC25" s="1255">
        <v>13</v>
      </c>
      <c r="AD25" s="1255">
        <v>0</v>
      </c>
      <c r="AE25" s="1256">
        <v>-100</v>
      </c>
      <c r="AF25" s="1255">
        <v>13</v>
      </c>
      <c r="AG25" s="1255">
        <v>0</v>
      </c>
      <c r="AH25" s="1256">
        <v>-100</v>
      </c>
      <c r="AI25" s="1255">
        <v>13</v>
      </c>
      <c r="AJ25" s="1255">
        <v>0</v>
      </c>
      <c r="AK25" s="1256">
        <v>-100</v>
      </c>
      <c r="AL25" s="1255">
        <v>13</v>
      </c>
      <c r="AM25" s="1255">
        <v>0</v>
      </c>
      <c r="AN25" s="1256">
        <v>-100</v>
      </c>
      <c r="AO25" s="1255">
        <v>13</v>
      </c>
      <c r="AP25" s="1255">
        <v>0</v>
      </c>
      <c r="AQ25" s="1256">
        <v>-100</v>
      </c>
      <c r="AR25" s="1180"/>
      <c r="AS25" s="1180"/>
      <c r="AT25" s="1180"/>
      <c r="AU25" s="1180"/>
      <c r="AV25" s="1180"/>
      <c r="AW25" s="1180"/>
      <c r="AX25" s="1180"/>
      <c r="AY25" s="1180"/>
      <c r="AZ25" s="1180"/>
      <c r="BA25" s="1180"/>
      <c r="BB25" s="1180"/>
      <c r="BC25" s="1180"/>
      <c r="BD25" s="1180"/>
      <c r="BE25" s="1180"/>
      <c r="BF25" s="1180"/>
    </row>
    <row r="26" spans="1:58" s="388" customFormat="1">
      <c r="A26" s="1180">
        <v>1</v>
      </c>
      <c r="B26" s="1050" t="s">
        <v>1205</v>
      </c>
      <c r="C26" s="1246"/>
      <c r="D26" s="1246"/>
      <c r="E26" s="1246"/>
      <c r="F26" s="1246"/>
      <c r="G26" s="1180" t="b">
        <v>1</v>
      </c>
      <c r="H26" s="1246"/>
      <c r="I26" s="1246"/>
      <c r="J26" s="1246"/>
      <c r="K26" s="1246"/>
      <c r="L26" s="1247" t="s">
        <v>689</v>
      </c>
      <c r="M26" s="1248" t="s">
        <v>678</v>
      </c>
      <c r="N26" s="1249">
        <v>0</v>
      </c>
      <c r="O26" s="1249">
        <v>16.8</v>
      </c>
      <c r="P26" s="1250">
        <v>0</v>
      </c>
      <c r="Q26" s="1249">
        <v>0</v>
      </c>
      <c r="R26" s="1249">
        <v>0</v>
      </c>
      <c r="S26" s="1250">
        <v>0</v>
      </c>
      <c r="T26" s="1249">
        <v>0</v>
      </c>
      <c r="U26" s="1249">
        <v>0</v>
      </c>
      <c r="V26" s="1250">
        <v>0</v>
      </c>
      <c r="W26" s="1249">
        <v>0</v>
      </c>
      <c r="X26" s="1249">
        <v>0</v>
      </c>
      <c r="Y26" s="1250">
        <v>0</v>
      </c>
      <c r="Z26" s="1249">
        <v>0</v>
      </c>
      <c r="AA26" s="1249">
        <v>0</v>
      </c>
      <c r="AB26" s="1250">
        <v>0</v>
      </c>
      <c r="AC26" s="1249">
        <v>0</v>
      </c>
      <c r="AD26" s="1249">
        <v>0</v>
      </c>
      <c r="AE26" s="1250">
        <v>0</v>
      </c>
      <c r="AF26" s="1249">
        <v>0</v>
      </c>
      <c r="AG26" s="1249">
        <v>0</v>
      </c>
      <c r="AH26" s="1250">
        <v>0</v>
      </c>
      <c r="AI26" s="1249">
        <v>0</v>
      </c>
      <c r="AJ26" s="1249">
        <v>0</v>
      </c>
      <c r="AK26" s="1250">
        <v>0</v>
      </c>
      <c r="AL26" s="1249">
        <v>0</v>
      </c>
      <c r="AM26" s="1249">
        <v>0</v>
      </c>
      <c r="AN26" s="1250">
        <v>0</v>
      </c>
      <c r="AO26" s="1249">
        <v>0</v>
      </c>
      <c r="AP26" s="1249">
        <v>0</v>
      </c>
      <c r="AQ26" s="1250">
        <v>0</v>
      </c>
      <c r="AR26" s="1246"/>
      <c r="AS26" s="1246"/>
      <c r="AT26" s="1246"/>
      <c r="AU26" s="1246"/>
      <c r="AV26" s="1246"/>
      <c r="AW26" s="1246"/>
      <c r="AX26" s="1246"/>
      <c r="AY26" s="1246"/>
      <c r="AZ26" s="1246"/>
      <c r="BA26" s="1246"/>
      <c r="BB26" s="1246"/>
      <c r="BC26" s="1246"/>
      <c r="BD26" s="1246"/>
      <c r="BE26" s="1246"/>
      <c r="BF26" s="1246"/>
    </row>
    <row r="27" spans="1:58" s="388" customFormat="1">
      <c r="A27" s="1180">
        <v>1</v>
      </c>
      <c r="B27" s="1050" t="s">
        <v>1204</v>
      </c>
      <c r="C27" s="1246"/>
      <c r="D27" s="1246"/>
      <c r="E27" s="1246"/>
      <c r="F27" s="1246"/>
      <c r="G27" s="1180" t="b">
        <v>1</v>
      </c>
      <c r="H27" s="1246"/>
      <c r="I27" s="1246"/>
      <c r="J27" s="1246"/>
      <c r="K27" s="1246"/>
      <c r="L27" s="1247" t="s">
        <v>690</v>
      </c>
      <c r="M27" s="1248" t="s">
        <v>678</v>
      </c>
      <c r="N27" s="1249">
        <v>0</v>
      </c>
      <c r="O27" s="1249">
        <v>18.309999999999999</v>
      </c>
      <c r="P27" s="1250">
        <v>0</v>
      </c>
      <c r="Q27" s="1249">
        <v>0</v>
      </c>
      <c r="R27" s="1249">
        <v>0</v>
      </c>
      <c r="S27" s="1250">
        <v>0</v>
      </c>
      <c r="T27" s="1249">
        <v>0</v>
      </c>
      <c r="U27" s="1249">
        <v>0</v>
      </c>
      <c r="V27" s="1250">
        <v>0</v>
      </c>
      <c r="W27" s="1249">
        <v>0</v>
      </c>
      <c r="X27" s="1249">
        <v>0</v>
      </c>
      <c r="Y27" s="1250">
        <v>0</v>
      </c>
      <c r="Z27" s="1249">
        <v>0</v>
      </c>
      <c r="AA27" s="1249">
        <v>0</v>
      </c>
      <c r="AB27" s="1250">
        <v>0</v>
      </c>
      <c r="AC27" s="1249">
        <v>0</v>
      </c>
      <c r="AD27" s="1249">
        <v>0</v>
      </c>
      <c r="AE27" s="1250">
        <v>0</v>
      </c>
      <c r="AF27" s="1249">
        <v>0</v>
      </c>
      <c r="AG27" s="1249">
        <v>0</v>
      </c>
      <c r="AH27" s="1250">
        <v>0</v>
      </c>
      <c r="AI27" s="1249">
        <v>0</v>
      </c>
      <c r="AJ27" s="1249">
        <v>0</v>
      </c>
      <c r="AK27" s="1250">
        <v>0</v>
      </c>
      <c r="AL27" s="1249">
        <v>0</v>
      </c>
      <c r="AM27" s="1249">
        <v>0</v>
      </c>
      <c r="AN27" s="1250">
        <v>0</v>
      </c>
      <c r="AO27" s="1249">
        <v>0</v>
      </c>
      <c r="AP27" s="1249">
        <v>0</v>
      </c>
      <c r="AQ27" s="1250">
        <v>0</v>
      </c>
      <c r="AR27" s="1246"/>
      <c r="AS27" s="1246"/>
      <c r="AT27" s="1246"/>
      <c r="AU27" s="1246"/>
      <c r="AV27" s="1246"/>
      <c r="AW27" s="1246"/>
      <c r="AX27" s="1246"/>
      <c r="AY27" s="1246"/>
      <c r="AZ27" s="1246"/>
      <c r="BA27" s="1246"/>
      <c r="BB27" s="1246"/>
      <c r="BC27" s="1246"/>
      <c r="BD27" s="1246"/>
      <c r="BE27" s="1246"/>
      <c r="BF27" s="1246"/>
    </row>
    <row r="28" spans="1:58" s="653" customFormat="1">
      <c r="A28" s="1180">
        <v>1</v>
      </c>
      <c r="B28" s="1050"/>
      <c r="C28" s="1180"/>
      <c r="D28" s="1180"/>
      <c r="E28" s="1180"/>
      <c r="F28" s="1180"/>
      <c r="G28" s="1180" t="b">
        <v>1</v>
      </c>
      <c r="H28" s="1180"/>
      <c r="I28" s="1180"/>
      <c r="J28" s="1180"/>
      <c r="K28" s="1180"/>
      <c r="L28" s="1251" t="s">
        <v>687</v>
      </c>
      <c r="M28" s="1252" t="s">
        <v>145</v>
      </c>
      <c r="N28" s="1253">
        <v>0</v>
      </c>
      <c r="O28" s="1253">
        <v>108.98809523809523</v>
      </c>
      <c r="P28" s="1254"/>
      <c r="Q28" s="1253">
        <v>0</v>
      </c>
      <c r="R28" s="1253">
        <v>0</v>
      </c>
      <c r="S28" s="1254"/>
      <c r="T28" s="1253">
        <v>0</v>
      </c>
      <c r="U28" s="1253">
        <v>0</v>
      </c>
      <c r="V28" s="1254"/>
      <c r="W28" s="1253">
        <v>0</v>
      </c>
      <c r="X28" s="1253">
        <v>0</v>
      </c>
      <c r="Y28" s="1254"/>
      <c r="Z28" s="1253">
        <v>0</v>
      </c>
      <c r="AA28" s="1253">
        <v>0</v>
      </c>
      <c r="AB28" s="1254"/>
      <c r="AC28" s="1253">
        <v>0</v>
      </c>
      <c r="AD28" s="1253">
        <v>0</v>
      </c>
      <c r="AE28" s="1254"/>
      <c r="AF28" s="1253">
        <v>0</v>
      </c>
      <c r="AG28" s="1253">
        <v>0</v>
      </c>
      <c r="AH28" s="1254"/>
      <c r="AI28" s="1253">
        <v>0</v>
      </c>
      <c r="AJ28" s="1253">
        <v>0</v>
      </c>
      <c r="AK28" s="1254"/>
      <c r="AL28" s="1253">
        <v>0</v>
      </c>
      <c r="AM28" s="1253">
        <v>0</v>
      </c>
      <c r="AN28" s="1254"/>
      <c r="AO28" s="1253">
        <v>0</v>
      </c>
      <c r="AP28" s="1253">
        <v>0</v>
      </c>
      <c r="AQ28" s="1254"/>
      <c r="AR28" s="1180"/>
      <c r="AS28" s="1180"/>
      <c r="AT28" s="1180"/>
      <c r="AU28" s="1180"/>
      <c r="AV28" s="1180"/>
      <c r="AW28" s="1180"/>
      <c r="AX28" s="1180"/>
      <c r="AY28" s="1180"/>
      <c r="AZ28" s="1180"/>
      <c r="BA28" s="1180"/>
      <c r="BB28" s="1180"/>
      <c r="BC28" s="1180"/>
      <c r="BD28" s="1180"/>
      <c r="BE28" s="1180"/>
      <c r="BF28" s="1180"/>
    </row>
    <row r="29" spans="1:58" s="653" customFormat="1">
      <c r="A29" s="1180">
        <v>1</v>
      </c>
      <c r="B29" s="1050" t="s">
        <v>1212</v>
      </c>
      <c r="C29" s="1180"/>
      <c r="D29" s="1180"/>
      <c r="E29" s="1180"/>
      <c r="F29" s="1180"/>
      <c r="G29" s="1180" t="b">
        <v>1</v>
      </c>
      <c r="H29" s="1180"/>
      <c r="I29" s="1180"/>
      <c r="J29" s="1180"/>
      <c r="K29" s="1180"/>
      <c r="L29" s="1251" t="s">
        <v>1206</v>
      </c>
      <c r="M29" s="1252" t="s">
        <v>328</v>
      </c>
      <c r="N29" s="1255">
        <v>0</v>
      </c>
      <c r="O29" s="1255">
        <v>0</v>
      </c>
      <c r="P29" s="1256">
        <v>0</v>
      </c>
      <c r="Q29" s="1255">
        <v>0</v>
      </c>
      <c r="R29" s="1255">
        <v>0</v>
      </c>
      <c r="S29" s="1256">
        <v>0</v>
      </c>
      <c r="T29" s="1255">
        <v>0</v>
      </c>
      <c r="U29" s="1255">
        <v>0</v>
      </c>
      <c r="V29" s="1256">
        <v>0</v>
      </c>
      <c r="W29" s="1255">
        <v>0</v>
      </c>
      <c r="X29" s="1255">
        <v>0</v>
      </c>
      <c r="Y29" s="1256">
        <v>0</v>
      </c>
      <c r="Z29" s="1255">
        <v>0</v>
      </c>
      <c r="AA29" s="1255">
        <v>0</v>
      </c>
      <c r="AB29" s="1256">
        <v>0</v>
      </c>
      <c r="AC29" s="1255">
        <v>0</v>
      </c>
      <c r="AD29" s="1255">
        <v>0</v>
      </c>
      <c r="AE29" s="1256">
        <v>0</v>
      </c>
      <c r="AF29" s="1255">
        <v>0</v>
      </c>
      <c r="AG29" s="1255">
        <v>0</v>
      </c>
      <c r="AH29" s="1256">
        <v>0</v>
      </c>
      <c r="AI29" s="1255">
        <v>0</v>
      </c>
      <c r="AJ29" s="1255">
        <v>0</v>
      </c>
      <c r="AK29" s="1256">
        <v>0</v>
      </c>
      <c r="AL29" s="1255">
        <v>0</v>
      </c>
      <c r="AM29" s="1255">
        <v>0</v>
      </c>
      <c r="AN29" s="1256">
        <v>0</v>
      </c>
      <c r="AO29" s="1255">
        <v>0</v>
      </c>
      <c r="AP29" s="1255">
        <v>0</v>
      </c>
      <c r="AQ29" s="1256">
        <v>0</v>
      </c>
      <c r="AR29" s="1180"/>
      <c r="AS29" s="1180"/>
      <c r="AT29" s="1180"/>
      <c r="AU29" s="1180"/>
      <c r="AV29" s="1180"/>
      <c r="AW29" s="1180"/>
      <c r="AX29" s="1180"/>
      <c r="AY29" s="1180"/>
      <c r="AZ29" s="1180"/>
      <c r="BA29" s="1180"/>
      <c r="BB29" s="1180"/>
      <c r="BC29" s="1180"/>
      <c r="BD29" s="1180"/>
      <c r="BE29" s="1180"/>
      <c r="BF29" s="1180"/>
    </row>
    <row r="30" spans="1:58" s="653" customFormat="1" ht="0.2" customHeight="1">
      <c r="A30" s="1180">
        <v>1</v>
      </c>
      <c r="B30" s="1180"/>
      <c r="C30" s="1180"/>
      <c r="D30" s="1180"/>
      <c r="E30" s="1180"/>
      <c r="F30" s="1180"/>
      <c r="G30" s="1180" t="b">
        <v>0</v>
      </c>
      <c r="H30" s="1180"/>
      <c r="I30" s="1180"/>
      <c r="J30" s="1180"/>
      <c r="K30" s="1180"/>
      <c r="L30" s="1242" t="s">
        <v>691</v>
      </c>
      <c r="M30" s="1243"/>
      <c r="N30" s="1244"/>
      <c r="O30" s="1244"/>
      <c r="P30" s="1244"/>
      <c r="Q30" s="1244"/>
      <c r="R30" s="1244"/>
      <c r="S30" s="1244"/>
      <c r="T30" s="1244"/>
      <c r="U30" s="1244"/>
      <c r="V30" s="1244"/>
      <c r="W30" s="1244"/>
      <c r="X30" s="1244"/>
      <c r="Y30" s="1244"/>
      <c r="Z30" s="1244"/>
      <c r="AA30" s="1244"/>
      <c r="AB30" s="1244"/>
      <c r="AC30" s="1244"/>
      <c r="AD30" s="1244"/>
      <c r="AE30" s="1244"/>
      <c r="AF30" s="1244"/>
      <c r="AG30" s="1244"/>
      <c r="AH30" s="1244"/>
      <c r="AI30" s="1244"/>
      <c r="AJ30" s="1244"/>
      <c r="AK30" s="1244"/>
      <c r="AL30" s="1244"/>
      <c r="AM30" s="1244"/>
      <c r="AN30" s="1244"/>
      <c r="AO30" s="1244"/>
      <c r="AP30" s="1244"/>
      <c r="AQ30" s="1245"/>
      <c r="AR30" s="1180"/>
      <c r="AS30" s="1180"/>
      <c r="AT30" s="1180"/>
      <c r="AU30" s="1180"/>
      <c r="AV30" s="1180"/>
      <c r="AW30" s="1180"/>
      <c r="AX30" s="1180"/>
      <c r="AY30" s="1180"/>
      <c r="AZ30" s="1180"/>
      <c r="BA30" s="1180"/>
      <c r="BB30" s="1180"/>
      <c r="BC30" s="1180"/>
      <c r="BD30" s="1180"/>
      <c r="BE30" s="1180"/>
      <c r="BF30" s="1180"/>
    </row>
    <row r="31" spans="1:58" s="653" customFormat="1" ht="0.2" customHeight="1">
      <c r="A31" s="1180">
        <v>1</v>
      </c>
      <c r="B31" s="1180"/>
      <c r="C31" s="1180"/>
      <c r="D31" s="1180"/>
      <c r="E31" s="1180"/>
      <c r="F31" s="1180"/>
      <c r="G31" s="1180" t="b">
        <v>0</v>
      </c>
      <c r="H31" s="1180"/>
      <c r="I31" s="1180"/>
      <c r="J31" s="1180"/>
      <c r="K31" s="1180"/>
      <c r="L31" s="399" t="s">
        <v>1213</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1180"/>
      <c r="AS31" s="1180"/>
      <c r="AT31" s="1180"/>
      <c r="AU31" s="1180"/>
      <c r="AV31" s="1180"/>
      <c r="AW31" s="1180"/>
      <c r="AX31" s="1180"/>
      <c r="AY31" s="1180"/>
      <c r="AZ31" s="1180"/>
      <c r="BA31" s="1180"/>
      <c r="BB31" s="1180"/>
      <c r="BC31" s="1180"/>
      <c r="BD31" s="1180"/>
      <c r="BE31" s="1180"/>
      <c r="BF31" s="1180"/>
    </row>
    <row r="32" spans="1:58" s="653" customFormat="1" ht="0.2" customHeight="1">
      <c r="A32" s="1180">
        <v>1</v>
      </c>
      <c r="B32" s="1180"/>
      <c r="C32" s="1180"/>
      <c r="D32" s="1180"/>
      <c r="E32" s="1180"/>
      <c r="F32" s="1180"/>
      <c r="G32" s="1180" t="b">
        <v>0</v>
      </c>
      <c r="H32" s="1180"/>
      <c r="I32" s="1180"/>
      <c r="J32" s="1180"/>
      <c r="K32" s="1180"/>
      <c r="L32" s="1257" t="s">
        <v>692</v>
      </c>
      <c r="M32" s="1252" t="s">
        <v>678</v>
      </c>
      <c r="N32" s="1258">
        <v>0</v>
      </c>
      <c r="O32" s="1258">
        <v>0</v>
      </c>
      <c r="P32" s="1254">
        <v>0</v>
      </c>
      <c r="Q32" s="1258">
        <v>0</v>
      </c>
      <c r="R32" s="1258">
        <v>0</v>
      </c>
      <c r="S32" s="1254">
        <v>0</v>
      </c>
      <c r="T32" s="1258">
        <v>0</v>
      </c>
      <c r="U32" s="1258">
        <v>0</v>
      </c>
      <c r="V32" s="1254">
        <v>0</v>
      </c>
      <c r="W32" s="1258">
        <v>0</v>
      </c>
      <c r="X32" s="1258">
        <v>0</v>
      </c>
      <c r="Y32" s="1254">
        <v>0</v>
      </c>
      <c r="Z32" s="1258">
        <v>0</v>
      </c>
      <c r="AA32" s="1258">
        <v>0</v>
      </c>
      <c r="AB32" s="1254">
        <v>0</v>
      </c>
      <c r="AC32" s="1258">
        <v>0</v>
      </c>
      <c r="AD32" s="1258">
        <v>0</v>
      </c>
      <c r="AE32" s="1254">
        <v>0</v>
      </c>
      <c r="AF32" s="1258">
        <v>0</v>
      </c>
      <c r="AG32" s="1258">
        <v>0</v>
      </c>
      <c r="AH32" s="1254">
        <v>0</v>
      </c>
      <c r="AI32" s="1258">
        <v>0</v>
      </c>
      <c r="AJ32" s="1258">
        <v>0</v>
      </c>
      <c r="AK32" s="1254">
        <v>0</v>
      </c>
      <c r="AL32" s="1258">
        <v>0</v>
      </c>
      <c r="AM32" s="1258">
        <v>0</v>
      </c>
      <c r="AN32" s="1254">
        <v>0</v>
      </c>
      <c r="AO32" s="1258">
        <v>0</v>
      </c>
      <c r="AP32" s="1258">
        <v>0</v>
      </c>
      <c r="AQ32" s="1254">
        <v>0</v>
      </c>
      <c r="AR32" s="1180"/>
      <c r="AS32" s="1180"/>
      <c r="AT32" s="1180"/>
      <c r="AU32" s="1180"/>
      <c r="AV32" s="1180"/>
      <c r="AW32" s="1180"/>
      <c r="AX32" s="1180"/>
      <c r="AY32" s="1180"/>
      <c r="AZ32" s="1180"/>
      <c r="BA32" s="1180"/>
      <c r="BB32" s="1180"/>
      <c r="BC32" s="1180"/>
      <c r="BD32" s="1180"/>
      <c r="BE32" s="1180"/>
      <c r="BF32" s="1180"/>
    </row>
    <row r="33" spans="1:58" s="653" customFormat="1" ht="0.2" customHeight="1">
      <c r="A33" s="1180">
        <v>1</v>
      </c>
      <c r="B33" s="1180"/>
      <c r="C33" s="1180"/>
      <c r="D33" s="1180"/>
      <c r="E33" s="1180"/>
      <c r="F33" s="1180"/>
      <c r="G33" s="1180" t="b">
        <v>0</v>
      </c>
      <c r="H33" s="1180"/>
      <c r="I33" s="1180"/>
      <c r="J33" s="1180"/>
      <c r="K33" s="1180"/>
      <c r="L33" s="1257" t="s">
        <v>693</v>
      </c>
      <c r="M33" s="1252" t="s">
        <v>678</v>
      </c>
      <c r="N33" s="1258"/>
      <c r="O33" s="1258"/>
      <c r="P33" s="1254">
        <v>0</v>
      </c>
      <c r="Q33" s="1258"/>
      <c r="R33" s="1258"/>
      <c r="S33" s="1254">
        <v>0</v>
      </c>
      <c r="T33" s="1258"/>
      <c r="U33" s="1258"/>
      <c r="V33" s="1254">
        <v>0</v>
      </c>
      <c r="W33" s="1258"/>
      <c r="X33" s="1258"/>
      <c r="Y33" s="1254">
        <v>0</v>
      </c>
      <c r="Z33" s="1258"/>
      <c r="AA33" s="1258"/>
      <c r="AB33" s="1254">
        <v>0</v>
      </c>
      <c r="AC33" s="1258"/>
      <c r="AD33" s="1258"/>
      <c r="AE33" s="1254">
        <v>0</v>
      </c>
      <c r="AF33" s="1258"/>
      <c r="AG33" s="1258"/>
      <c r="AH33" s="1254">
        <v>0</v>
      </c>
      <c r="AI33" s="1258"/>
      <c r="AJ33" s="1258"/>
      <c r="AK33" s="1254">
        <v>0</v>
      </c>
      <c r="AL33" s="1258"/>
      <c r="AM33" s="1258"/>
      <c r="AN33" s="1254">
        <v>0</v>
      </c>
      <c r="AO33" s="1258"/>
      <c r="AP33" s="1258"/>
      <c r="AQ33" s="1254">
        <v>0</v>
      </c>
      <c r="AR33" s="1180"/>
      <c r="AS33" s="1180"/>
      <c r="AT33" s="1180"/>
      <c r="AU33" s="1180"/>
      <c r="AV33" s="1180"/>
      <c r="AW33" s="1180"/>
      <c r="AX33" s="1180"/>
      <c r="AY33" s="1180"/>
      <c r="AZ33" s="1180"/>
      <c r="BA33" s="1180"/>
      <c r="BB33" s="1180"/>
      <c r="BC33" s="1180"/>
      <c r="BD33" s="1180"/>
      <c r="BE33" s="1180"/>
      <c r="BF33" s="1180"/>
    </row>
    <row r="34" spans="1:58" s="653" customFormat="1" ht="0.2" customHeight="1">
      <c r="A34" s="1180">
        <v>1</v>
      </c>
      <c r="B34" s="1050" t="s">
        <v>1207</v>
      </c>
      <c r="C34" s="1180"/>
      <c r="D34" s="1180"/>
      <c r="E34" s="1180"/>
      <c r="F34" s="1180"/>
      <c r="G34" s="1180" t="b">
        <v>0</v>
      </c>
      <c r="H34" s="1180"/>
      <c r="I34" s="1180"/>
      <c r="J34" s="1180"/>
      <c r="K34" s="1180"/>
      <c r="L34" s="1257" t="s">
        <v>694</v>
      </c>
      <c r="M34" s="1252" t="s">
        <v>328</v>
      </c>
      <c r="N34" s="1255">
        <v>6.5</v>
      </c>
      <c r="O34" s="1255">
        <v>13</v>
      </c>
      <c r="P34" s="1256">
        <v>100</v>
      </c>
      <c r="Q34" s="1255">
        <v>6.5</v>
      </c>
      <c r="R34" s="1255">
        <v>6.5</v>
      </c>
      <c r="S34" s="1256">
        <v>0</v>
      </c>
      <c r="T34" s="1255">
        <v>6.5</v>
      </c>
      <c r="U34" s="1255">
        <v>6.5</v>
      </c>
      <c r="V34" s="1256">
        <v>0</v>
      </c>
      <c r="W34" s="1255">
        <v>6.5</v>
      </c>
      <c r="X34" s="1255">
        <v>6.5</v>
      </c>
      <c r="Y34" s="1256">
        <v>0</v>
      </c>
      <c r="Z34" s="1255">
        <v>6.5</v>
      </c>
      <c r="AA34" s="1255">
        <v>6.5</v>
      </c>
      <c r="AB34" s="1256">
        <v>0</v>
      </c>
      <c r="AC34" s="1255">
        <v>6.5</v>
      </c>
      <c r="AD34" s="1255">
        <v>0</v>
      </c>
      <c r="AE34" s="1256">
        <v>-100</v>
      </c>
      <c r="AF34" s="1255">
        <v>6.5</v>
      </c>
      <c r="AG34" s="1255">
        <v>0</v>
      </c>
      <c r="AH34" s="1256">
        <v>-100</v>
      </c>
      <c r="AI34" s="1255">
        <v>6.5</v>
      </c>
      <c r="AJ34" s="1255">
        <v>0</v>
      </c>
      <c r="AK34" s="1256">
        <v>-100</v>
      </c>
      <c r="AL34" s="1255">
        <v>6.5</v>
      </c>
      <c r="AM34" s="1255">
        <v>0</v>
      </c>
      <c r="AN34" s="1256">
        <v>-100</v>
      </c>
      <c r="AO34" s="1255">
        <v>6.5</v>
      </c>
      <c r="AP34" s="1255">
        <v>0</v>
      </c>
      <c r="AQ34" s="1256">
        <v>-100</v>
      </c>
      <c r="AR34" s="1180"/>
      <c r="AS34" s="1180"/>
      <c r="AT34" s="1180"/>
      <c r="AU34" s="1180"/>
      <c r="AV34" s="1180"/>
      <c r="AW34" s="1180"/>
      <c r="AX34" s="1180"/>
      <c r="AY34" s="1180"/>
      <c r="AZ34" s="1180"/>
      <c r="BA34" s="1180"/>
      <c r="BB34" s="1180"/>
      <c r="BC34" s="1180"/>
      <c r="BD34" s="1180"/>
      <c r="BE34" s="1180"/>
      <c r="BF34" s="1180"/>
    </row>
    <row r="35" spans="1:58" s="653" customFormat="1" ht="0.2" customHeight="1">
      <c r="A35" s="1180">
        <v>1</v>
      </c>
      <c r="B35" s="1180"/>
      <c r="C35" s="1180"/>
      <c r="D35" s="1180"/>
      <c r="E35" s="1180"/>
      <c r="F35" s="1180"/>
      <c r="G35" s="1180" t="b">
        <v>0</v>
      </c>
      <c r="H35" s="1180"/>
      <c r="I35" s="1180"/>
      <c r="J35" s="1180"/>
      <c r="K35" s="1180"/>
      <c r="L35" s="1257" t="s">
        <v>695</v>
      </c>
      <c r="M35" s="1252" t="s">
        <v>696</v>
      </c>
      <c r="N35" s="1258"/>
      <c r="O35" s="1258"/>
      <c r="P35" s="1254">
        <v>0</v>
      </c>
      <c r="Q35" s="1258"/>
      <c r="R35" s="1258"/>
      <c r="S35" s="1254">
        <v>0</v>
      </c>
      <c r="T35" s="1258"/>
      <c r="U35" s="1258"/>
      <c r="V35" s="1254">
        <v>0</v>
      </c>
      <c r="W35" s="1258"/>
      <c r="X35" s="1258"/>
      <c r="Y35" s="1254">
        <v>0</v>
      </c>
      <c r="Z35" s="1258"/>
      <c r="AA35" s="1258"/>
      <c r="AB35" s="1254">
        <v>0</v>
      </c>
      <c r="AC35" s="1258"/>
      <c r="AD35" s="1258"/>
      <c r="AE35" s="1254">
        <v>0</v>
      </c>
      <c r="AF35" s="1258"/>
      <c r="AG35" s="1258"/>
      <c r="AH35" s="1254">
        <v>0</v>
      </c>
      <c r="AI35" s="1258"/>
      <c r="AJ35" s="1258"/>
      <c r="AK35" s="1254">
        <v>0</v>
      </c>
      <c r="AL35" s="1258"/>
      <c r="AM35" s="1258"/>
      <c r="AN35" s="1254">
        <v>0</v>
      </c>
      <c r="AO35" s="1258"/>
      <c r="AP35" s="1258"/>
      <c r="AQ35" s="1254">
        <v>0</v>
      </c>
      <c r="AR35" s="1180"/>
      <c r="AS35" s="1180"/>
      <c r="AT35" s="1180"/>
      <c r="AU35" s="1180"/>
      <c r="AV35" s="1180"/>
      <c r="AW35" s="1180"/>
      <c r="AX35" s="1180"/>
      <c r="AY35" s="1180"/>
      <c r="AZ35" s="1180"/>
      <c r="BA35" s="1180"/>
      <c r="BB35" s="1180"/>
      <c r="BC35" s="1180"/>
      <c r="BD35" s="1180"/>
      <c r="BE35" s="1180"/>
      <c r="BF35" s="1180"/>
    </row>
    <row r="36" spans="1:58" s="653" customFormat="1" ht="0.2" customHeight="1">
      <c r="A36" s="1180">
        <v>1</v>
      </c>
      <c r="B36" s="1180"/>
      <c r="C36" s="1180"/>
      <c r="D36" s="1180"/>
      <c r="E36" s="1180"/>
      <c r="F36" s="1180"/>
      <c r="G36" s="1180" t="b">
        <v>0</v>
      </c>
      <c r="H36" s="1180"/>
      <c r="I36" s="1180"/>
      <c r="J36" s="1180"/>
      <c r="K36" s="1180"/>
      <c r="L36" s="1257" t="s">
        <v>697</v>
      </c>
      <c r="M36" s="1252" t="s">
        <v>698</v>
      </c>
      <c r="N36" s="1258"/>
      <c r="O36" s="1258"/>
      <c r="P36" s="1254">
        <v>0</v>
      </c>
      <c r="Q36" s="1258"/>
      <c r="R36" s="1258"/>
      <c r="S36" s="1254">
        <v>0</v>
      </c>
      <c r="T36" s="1258"/>
      <c r="U36" s="1258"/>
      <c r="V36" s="1254">
        <v>0</v>
      </c>
      <c r="W36" s="1258"/>
      <c r="X36" s="1258"/>
      <c r="Y36" s="1254">
        <v>0</v>
      </c>
      <c r="Z36" s="1258"/>
      <c r="AA36" s="1258"/>
      <c r="AB36" s="1254">
        <v>0</v>
      </c>
      <c r="AC36" s="1258"/>
      <c r="AD36" s="1258"/>
      <c r="AE36" s="1254">
        <v>0</v>
      </c>
      <c r="AF36" s="1258"/>
      <c r="AG36" s="1258"/>
      <c r="AH36" s="1254">
        <v>0</v>
      </c>
      <c r="AI36" s="1258"/>
      <c r="AJ36" s="1258"/>
      <c r="AK36" s="1254">
        <v>0</v>
      </c>
      <c r="AL36" s="1258"/>
      <c r="AM36" s="1258"/>
      <c r="AN36" s="1254">
        <v>0</v>
      </c>
      <c r="AO36" s="1258"/>
      <c r="AP36" s="1258"/>
      <c r="AQ36" s="1254">
        <v>0</v>
      </c>
      <c r="AR36" s="1180"/>
      <c r="AS36" s="1180"/>
      <c r="AT36" s="1180"/>
      <c r="AU36" s="1180"/>
      <c r="AV36" s="1180"/>
      <c r="AW36" s="1180"/>
      <c r="AX36" s="1180"/>
      <c r="AY36" s="1180"/>
      <c r="AZ36" s="1180"/>
      <c r="BA36" s="1180"/>
      <c r="BB36" s="1180"/>
      <c r="BC36" s="1180"/>
      <c r="BD36" s="1180"/>
      <c r="BE36" s="1180"/>
      <c r="BF36" s="1180"/>
    </row>
    <row r="37" spans="1:58" s="653" customFormat="1" ht="0.2" customHeight="1">
      <c r="A37" s="1180">
        <v>1</v>
      </c>
      <c r="B37" s="1180"/>
      <c r="C37" s="1180"/>
      <c r="D37" s="1180"/>
      <c r="E37" s="1180"/>
      <c r="F37" s="1180"/>
      <c r="G37" s="1180" t="b">
        <v>0</v>
      </c>
      <c r="H37" s="1180"/>
      <c r="I37" s="1180"/>
      <c r="J37" s="1180"/>
      <c r="K37" s="1180"/>
      <c r="L37" s="1247" t="s">
        <v>1214</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1180"/>
      <c r="AS37" s="1180"/>
      <c r="AT37" s="1180"/>
      <c r="AU37" s="1180"/>
      <c r="AV37" s="1180"/>
      <c r="AW37" s="1180"/>
      <c r="AX37" s="1180"/>
      <c r="AY37" s="1180"/>
      <c r="AZ37" s="1180"/>
      <c r="BA37" s="1180"/>
      <c r="BB37" s="1180"/>
      <c r="BC37" s="1180"/>
      <c r="BD37" s="1180"/>
      <c r="BE37" s="1180"/>
      <c r="BF37" s="1180"/>
    </row>
    <row r="38" spans="1:58" s="653" customFormat="1" ht="0.2" customHeight="1">
      <c r="A38" s="1180">
        <v>1</v>
      </c>
      <c r="B38" s="1180"/>
      <c r="C38" s="1180"/>
      <c r="D38" s="1180"/>
      <c r="E38" s="1180"/>
      <c r="F38" s="1180"/>
      <c r="G38" s="1180" t="b">
        <v>0</v>
      </c>
      <c r="H38" s="1180"/>
      <c r="I38" s="1180"/>
      <c r="J38" s="1180"/>
      <c r="K38" s="1180"/>
      <c r="L38" s="1257" t="s">
        <v>692</v>
      </c>
      <c r="M38" s="1252" t="s">
        <v>678</v>
      </c>
      <c r="N38" s="1258">
        <v>0</v>
      </c>
      <c r="O38" s="1258">
        <v>0</v>
      </c>
      <c r="P38" s="1254">
        <v>0</v>
      </c>
      <c r="Q38" s="1258">
        <v>0</v>
      </c>
      <c r="R38" s="1258">
        <v>0</v>
      </c>
      <c r="S38" s="1254">
        <v>0</v>
      </c>
      <c r="T38" s="1258">
        <v>0</v>
      </c>
      <c r="U38" s="1258">
        <v>0</v>
      </c>
      <c r="V38" s="1254">
        <v>0</v>
      </c>
      <c r="W38" s="1258">
        <v>0</v>
      </c>
      <c r="X38" s="1258">
        <v>0</v>
      </c>
      <c r="Y38" s="1254">
        <v>0</v>
      </c>
      <c r="Z38" s="1258">
        <v>0</v>
      </c>
      <c r="AA38" s="1258">
        <v>0</v>
      </c>
      <c r="AB38" s="1254">
        <v>0</v>
      </c>
      <c r="AC38" s="1258">
        <v>0</v>
      </c>
      <c r="AD38" s="1258">
        <v>0</v>
      </c>
      <c r="AE38" s="1254">
        <v>0</v>
      </c>
      <c r="AF38" s="1258">
        <v>0</v>
      </c>
      <c r="AG38" s="1258">
        <v>0</v>
      </c>
      <c r="AH38" s="1254">
        <v>0</v>
      </c>
      <c r="AI38" s="1258">
        <v>0</v>
      </c>
      <c r="AJ38" s="1258">
        <v>0</v>
      </c>
      <c r="AK38" s="1254">
        <v>0</v>
      </c>
      <c r="AL38" s="1258">
        <v>0</v>
      </c>
      <c r="AM38" s="1258">
        <v>0</v>
      </c>
      <c r="AN38" s="1254">
        <v>0</v>
      </c>
      <c r="AO38" s="1258">
        <v>0</v>
      </c>
      <c r="AP38" s="1258">
        <v>0</v>
      </c>
      <c r="AQ38" s="1254">
        <v>0</v>
      </c>
      <c r="AR38" s="1180"/>
      <c r="AS38" s="1180"/>
      <c r="AT38" s="1180"/>
      <c r="AU38" s="1180"/>
      <c r="AV38" s="1180"/>
      <c r="AW38" s="1180"/>
      <c r="AX38" s="1180"/>
      <c r="AY38" s="1180"/>
      <c r="AZ38" s="1180"/>
      <c r="BA38" s="1180"/>
      <c r="BB38" s="1180"/>
      <c r="BC38" s="1180"/>
      <c r="BD38" s="1180"/>
      <c r="BE38" s="1180"/>
      <c r="BF38" s="1180"/>
    </row>
    <row r="39" spans="1:58" s="653" customFormat="1" ht="0.2" customHeight="1">
      <c r="A39" s="1180">
        <v>1</v>
      </c>
      <c r="B39" s="1180"/>
      <c r="C39" s="1180"/>
      <c r="D39" s="1180"/>
      <c r="E39" s="1180"/>
      <c r="F39" s="1180"/>
      <c r="G39" s="1180" t="b">
        <v>0</v>
      </c>
      <c r="H39" s="1180"/>
      <c r="I39" s="1180"/>
      <c r="J39" s="1180"/>
      <c r="K39" s="1180"/>
      <c r="L39" s="1257" t="s">
        <v>693</v>
      </c>
      <c r="M39" s="1252" t="s">
        <v>678</v>
      </c>
      <c r="N39" s="1258"/>
      <c r="O39" s="1258"/>
      <c r="P39" s="1254">
        <v>0</v>
      </c>
      <c r="Q39" s="1258"/>
      <c r="R39" s="1258"/>
      <c r="S39" s="1254">
        <v>0</v>
      </c>
      <c r="T39" s="1258"/>
      <c r="U39" s="1258"/>
      <c r="V39" s="1254">
        <v>0</v>
      </c>
      <c r="W39" s="1258"/>
      <c r="X39" s="1258"/>
      <c r="Y39" s="1254">
        <v>0</v>
      </c>
      <c r="Z39" s="1258"/>
      <c r="AA39" s="1258"/>
      <c r="AB39" s="1254">
        <v>0</v>
      </c>
      <c r="AC39" s="1258"/>
      <c r="AD39" s="1258"/>
      <c r="AE39" s="1254">
        <v>0</v>
      </c>
      <c r="AF39" s="1258"/>
      <c r="AG39" s="1258"/>
      <c r="AH39" s="1254">
        <v>0</v>
      </c>
      <c r="AI39" s="1258"/>
      <c r="AJ39" s="1258"/>
      <c r="AK39" s="1254">
        <v>0</v>
      </c>
      <c r="AL39" s="1258"/>
      <c r="AM39" s="1258"/>
      <c r="AN39" s="1254">
        <v>0</v>
      </c>
      <c r="AO39" s="1258"/>
      <c r="AP39" s="1258"/>
      <c r="AQ39" s="1254">
        <v>0</v>
      </c>
      <c r="AR39" s="1180"/>
      <c r="AS39" s="1180"/>
      <c r="AT39" s="1180"/>
      <c r="AU39" s="1180"/>
      <c r="AV39" s="1180"/>
      <c r="AW39" s="1180"/>
      <c r="AX39" s="1180"/>
      <c r="AY39" s="1180"/>
      <c r="AZ39" s="1180"/>
      <c r="BA39" s="1180"/>
      <c r="BB39" s="1180"/>
      <c r="BC39" s="1180"/>
      <c r="BD39" s="1180"/>
      <c r="BE39" s="1180"/>
      <c r="BF39" s="1180"/>
    </row>
    <row r="40" spans="1:58" s="653" customFormat="1" ht="0.2" customHeight="1">
      <c r="A40" s="1180">
        <v>1</v>
      </c>
      <c r="B40" s="1050" t="s">
        <v>1208</v>
      </c>
      <c r="C40" s="1180"/>
      <c r="D40" s="1180"/>
      <c r="E40" s="1180"/>
      <c r="F40" s="1180"/>
      <c r="G40" s="1180" t="b">
        <v>0</v>
      </c>
      <c r="H40" s="1180"/>
      <c r="I40" s="1180"/>
      <c r="J40" s="1180"/>
      <c r="K40" s="1180"/>
      <c r="L40" s="1257" t="s">
        <v>694</v>
      </c>
      <c r="M40" s="1252" t="s">
        <v>328</v>
      </c>
      <c r="N40" s="1255">
        <v>6.5</v>
      </c>
      <c r="O40" s="1255">
        <v>0</v>
      </c>
      <c r="P40" s="1256">
        <v>-100</v>
      </c>
      <c r="Q40" s="1255">
        <v>6.5</v>
      </c>
      <c r="R40" s="1255">
        <v>6.5</v>
      </c>
      <c r="S40" s="1256">
        <v>0</v>
      </c>
      <c r="T40" s="1255">
        <v>6.5</v>
      </c>
      <c r="U40" s="1255">
        <v>6.5</v>
      </c>
      <c r="V40" s="1256">
        <v>0</v>
      </c>
      <c r="W40" s="1255">
        <v>6.5</v>
      </c>
      <c r="X40" s="1255">
        <v>6.5</v>
      </c>
      <c r="Y40" s="1256">
        <v>0</v>
      </c>
      <c r="Z40" s="1255">
        <v>6.5</v>
      </c>
      <c r="AA40" s="1255">
        <v>6.5</v>
      </c>
      <c r="AB40" s="1256">
        <v>0</v>
      </c>
      <c r="AC40" s="1255">
        <v>6.5</v>
      </c>
      <c r="AD40" s="1255">
        <v>0</v>
      </c>
      <c r="AE40" s="1256">
        <v>-100</v>
      </c>
      <c r="AF40" s="1255">
        <v>6.5</v>
      </c>
      <c r="AG40" s="1255">
        <v>0</v>
      </c>
      <c r="AH40" s="1256">
        <v>-100</v>
      </c>
      <c r="AI40" s="1255">
        <v>6.5</v>
      </c>
      <c r="AJ40" s="1255">
        <v>0</v>
      </c>
      <c r="AK40" s="1256">
        <v>-100</v>
      </c>
      <c r="AL40" s="1255">
        <v>6.5</v>
      </c>
      <c r="AM40" s="1255">
        <v>0</v>
      </c>
      <c r="AN40" s="1256">
        <v>-100</v>
      </c>
      <c r="AO40" s="1255">
        <v>6.5</v>
      </c>
      <c r="AP40" s="1255">
        <v>0</v>
      </c>
      <c r="AQ40" s="1259">
        <v>-100</v>
      </c>
      <c r="AR40" s="1180"/>
      <c r="AS40" s="1180"/>
      <c r="AT40" s="1180"/>
      <c r="AU40" s="1180"/>
      <c r="AV40" s="1180"/>
      <c r="AW40" s="1180"/>
      <c r="AX40" s="1180"/>
      <c r="AY40" s="1180"/>
      <c r="AZ40" s="1180"/>
      <c r="BA40" s="1180"/>
      <c r="BB40" s="1180"/>
      <c r="BC40" s="1180"/>
      <c r="BD40" s="1180"/>
      <c r="BE40" s="1180"/>
      <c r="BF40" s="1180"/>
    </row>
    <row r="41" spans="1:58" s="653" customFormat="1" ht="0.2" customHeight="1">
      <c r="A41" s="1180">
        <v>1</v>
      </c>
      <c r="B41" s="1180"/>
      <c r="C41" s="1180"/>
      <c r="D41" s="1180"/>
      <c r="E41" s="1180"/>
      <c r="F41" s="1180"/>
      <c r="G41" s="1180" t="b">
        <v>0</v>
      </c>
      <c r="H41" s="1180"/>
      <c r="I41" s="1180"/>
      <c r="J41" s="1180"/>
      <c r="K41" s="1180"/>
      <c r="L41" s="1257" t="s">
        <v>695</v>
      </c>
      <c r="M41" s="1252" t="s">
        <v>696</v>
      </c>
      <c r="N41" s="1258"/>
      <c r="O41" s="1258"/>
      <c r="P41" s="1254">
        <v>0</v>
      </c>
      <c r="Q41" s="1258"/>
      <c r="R41" s="1258"/>
      <c r="S41" s="1254">
        <v>0</v>
      </c>
      <c r="T41" s="1258"/>
      <c r="U41" s="1258"/>
      <c r="V41" s="1254">
        <v>0</v>
      </c>
      <c r="W41" s="1258"/>
      <c r="X41" s="1258"/>
      <c r="Y41" s="1254">
        <v>0</v>
      </c>
      <c r="Z41" s="1258"/>
      <c r="AA41" s="1258"/>
      <c r="AB41" s="1254">
        <v>0</v>
      </c>
      <c r="AC41" s="1258"/>
      <c r="AD41" s="1258"/>
      <c r="AE41" s="1254">
        <v>0</v>
      </c>
      <c r="AF41" s="1258"/>
      <c r="AG41" s="1258"/>
      <c r="AH41" s="1254">
        <v>0</v>
      </c>
      <c r="AI41" s="1258"/>
      <c r="AJ41" s="1258"/>
      <c r="AK41" s="1254">
        <v>0</v>
      </c>
      <c r="AL41" s="1258"/>
      <c r="AM41" s="1258"/>
      <c r="AN41" s="1254">
        <v>0</v>
      </c>
      <c r="AO41" s="1258"/>
      <c r="AP41" s="1258"/>
      <c r="AQ41" s="1254">
        <v>0</v>
      </c>
      <c r="AR41" s="1180"/>
      <c r="AS41" s="1180"/>
      <c r="AT41" s="1180"/>
      <c r="AU41" s="1180"/>
      <c r="AV41" s="1180"/>
      <c r="AW41" s="1180"/>
      <c r="AX41" s="1180"/>
      <c r="AY41" s="1180"/>
      <c r="AZ41" s="1180"/>
      <c r="BA41" s="1180"/>
      <c r="BB41" s="1180"/>
      <c r="BC41" s="1180"/>
      <c r="BD41" s="1180"/>
      <c r="BE41" s="1180"/>
      <c r="BF41" s="1180"/>
    </row>
    <row r="42" spans="1:58" s="653" customFormat="1" ht="0.2" customHeight="1">
      <c r="A42" s="1180">
        <v>1</v>
      </c>
      <c r="B42" s="1180"/>
      <c r="C42" s="1180"/>
      <c r="D42" s="1180"/>
      <c r="E42" s="1180"/>
      <c r="F42" s="1180"/>
      <c r="G42" s="1180" t="b">
        <v>0</v>
      </c>
      <c r="H42" s="1180"/>
      <c r="I42" s="1180"/>
      <c r="J42" s="1180"/>
      <c r="K42" s="1180"/>
      <c r="L42" s="1257" t="s">
        <v>697</v>
      </c>
      <c r="M42" s="1252" t="s">
        <v>698</v>
      </c>
      <c r="N42" s="1258"/>
      <c r="O42" s="1258"/>
      <c r="P42" s="1254">
        <v>0</v>
      </c>
      <c r="Q42" s="1258"/>
      <c r="R42" s="1258"/>
      <c r="S42" s="1254">
        <v>0</v>
      </c>
      <c r="T42" s="1258"/>
      <c r="U42" s="1258"/>
      <c r="V42" s="1254">
        <v>0</v>
      </c>
      <c r="W42" s="1258"/>
      <c r="X42" s="1258"/>
      <c r="Y42" s="1254">
        <v>0</v>
      </c>
      <c r="Z42" s="1258"/>
      <c r="AA42" s="1258"/>
      <c r="AB42" s="1254">
        <v>0</v>
      </c>
      <c r="AC42" s="1258"/>
      <c r="AD42" s="1258"/>
      <c r="AE42" s="1254">
        <v>0</v>
      </c>
      <c r="AF42" s="1258"/>
      <c r="AG42" s="1258"/>
      <c r="AH42" s="1254">
        <v>0</v>
      </c>
      <c r="AI42" s="1258"/>
      <c r="AJ42" s="1258"/>
      <c r="AK42" s="1254">
        <v>0</v>
      </c>
      <c r="AL42" s="1258"/>
      <c r="AM42" s="1258"/>
      <c r="AN42" s="1254">
        <v>0</v>
      </c>
      <c r="AO42" s="1258"/>
      <c r="AP42" s="1258"/>
      <c r="AQ42" s="1254">
        <v>0</v>
      </c>
      <c r="AR42" s="1180"/>
      <c r="AS42" s="1180"/>
      <c r="AT42" s="1180"/>
      <c r="AU42" s="1180"/>
      <c r="AV42" s="1180"/>
      <c r="AW42" s="1180"/>
      <c r="AX42" s="1180"/>
      <c r="AY42" s="1180"/>
      <c r="AZ42" s="1180"/>
      <c r="BA42" s="1180"/>
      <c r="BB42" s="1180"/>
      <c r="BC42" s="1180"/>
      <c r="BD42" s="1180"/>
      <c r="BE42" s="1180"/>
      <c r="BF42" s="1180"/>
    </row>
    <row r="43" spans="1:58" s="653" customFormat="1" ht="0.2" customHeight="1">
      <c r="A43" s="1180">
        <v>1</v>
      </c>
      <c r="B43" s="1180"/>
      <c r="C43" s="1180"/>
      <c r="D43" s="1180"/>
      <c r="E43" s="1180"/>
      <c r="F43" s="1180"/>
      <c r="G43" s="1180" t="b">
        <v>0</v>
      </c>
      <c r="H43" s="1180"/>
      <c r="I43" s="1180"/>
      <c r="J43" s="1180"/>
      <c r="K43" s="1180"/>
      <c r="L43" s="1247" t="s">
        <v>1215</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1180"/>
      <c r="AS43" s="1180"/>
      <c r="AT43" s="1180"/>
      <c r="AU43" s="1180"/>
      <c r="AV43" s="1180"/>
      <c r="AW43" s="1180"/>
      <c r="AX43" s="1180"/>
      <c r="AY43" s="1180"/>
      <c r="AZ43" s="1180"/>
      <c r="BA43" s="1180"/>
      <c r="BB43" s="1180"/>
      <c r="BC43" s="1180"/>
      <c r="BD43" s="1180"/>
      <c r="BE43" s="1180"/>
      <c r="BF43" s="1180"/>
    </row>
    <row r="44" spans="1:58" s="653" customFormat="1" ht="0.2" customHeight="1">
      <c r="A44" s="1180">
        <v>1</v>
      </c>
      <c r="B44" s="1180"/>
      <c r="C44" s="1180"/>
      <c r="D44" s="1180"/>
      <c r="E44" s="1180"/>
      <c r="F44" s="1180"/>
      <c r="G44" s="1180" t="b">
        <v>0</v>
      </c>
      <c r="H44" s="1180"/>
      <c r="I44" s="1180"/>
      <c r="J44" s="1180"/>
      <c r="K44" s="1180"/>
      <c r="L44" s="1257" t="s">
        <v>692</v>
      </c>
      <c r="M44" s="1252" t="s">
        <v>678</v>
      </c>
      <c r="N44" s="1258">
        <v>0</v>
      </c>
      <c r="O44" s="1258">
        <v>0</v>
      </c>
      <c r="P44" s="1254">
        <v>0</v>
      </c>
      <c r="Q44" s="1258">
        <v>0</v>
      </c>
      <c r="R44" s="1258">
        <v>0</v>
      </c>
      <c r="S44" s="1254">
        <v>0</v>
      </c>
      <c r="T44" s="1258">
        <v>0</v>
      </c>
      <c r="U44" s="1258">
        <v>0</v>
      </c>
      <c r="V44" s="1254">
        <v>0</v>
      </c>
      <c r="W44" s="1258">
        <v>0</v>
      </c>
      <c r="X44" s="1258">
        <v>0</v>
      </c>
      <c r="Y44" s="1254">
        <v>0</v>
      </c>
      <c r="Z44" s="1258">
        <v>0</v>
      </c>
      <c r="AA44" s="1258">
        <v>0</v>
      </c>
      <c r="AB44" s="1254">
        <v>0</v>
      </c>
      <c r="AC44" s="1258">
        <v>0</v>
      </c>
      <c r="AD44" s="1258">
        <v>0</v>
      </c>
      <c r="AE44" s="1254">
        <v>0</v>
      </c>
      <c r="AF44" s="1258">
        <v>0</v>
      </c>
      <c r="AG44" s="1258">
        <v>0</v>
      </c>
      <c r="AH44" s="1254">
        <v>0</v>
      </c>
      <c r="AI44" s="1258">
        <v>0</v>
      </c>
      <c r="AJ44" s="1258">
        <v>0</v>
      </c>
      <c r="AK44" s="1254">
        <v>0</v>
      </c>
      <c r="AL44" s="1258">
        <v>0</v>
      </c>
      <c r="AM44" s="1258">
        <v>0</v>
      </c>
      <c r="AN44" s="1254">
        <v>0</v>
      </c>
      <c r="AO44" s="1258">
        <v>0</v>
      </c>
      <c r="AP44" s="1258">
        <v>0</v>
      </c>
      <c r="AQ44" s="1254">
        <v>0</v>
      </c>
      <c r="AR44" s="1180"/>
      <c r="AS44" s="1180"/>
      <c r="AT44" s="1180"/>
      <c r="AU44" s="1180"/>
      <c r="AV44" s="1180"/>
      <c r="AW44" s="1180"/>
      <c r="AX44" s="1180"/>
      <c r="AY44" s="1180"/>
      <c r="AZ44" s="1180"/>
      <c r="BA44" s="1180"/>
      <c r="BB44" s="1180"/>
      <c r="BC44" s="1180"/>
      <c r="BD44" s="1180"/>
      <c r="BE44" s="1180"/>
      <c r="BF44" s="1180"/>
    </row>
    <row r="45" spans="1:58" s="653" customFormat="1" ht="0.2" customHeight="1">
      <c r="A45" s="1180">
        <v>1</v>
      </c>
      <c r="B45" s="1180"/>
      <c r="C45" s="1180"/>
      <c r="D45" s="1180"/>
      <c r="E45" s="1180"/>
      <c r="F45" s="1180"/>
      <c r="G45" s="1180" t="b">
        <v>0</v>
      </c>
      <c r="H45" s="1180"/>
      <c r="I45" s="1180"/>
      <c r="J45" s="1180"/>
      <c r="K45" s="1180"/>
      <c r="L45" s="1257" t="s">
        <v>693</v>
      </c>
      <c r="M45" s="1252" t="s">
        <v>678</v>
      </c>
      <c r="N45" s="1258"/>
      <c r="O45" s="1258"/>
      <c r="P45" s="1254">
        <v>0</v>
      </c>
      <c r="Q45" s="1258"/>
      <c r="R45" s="1258"/>
      <c r="S45" s="1254">
        <v>0</v>
      </c>
      <c r="T45" s="1258"/>
      <c r="U45" s="1258"/>
      <c r="V45" s="1254">
        <v>0</v>
      </c>
      <c r="W45" s="1258"/>
      <c r="X45" s="1258"/>
      <c r="Y45" s="1254">
        <v>0</v>
      </c>
      <c r="Z45" s="1258"/>
      <c r="AA45" s="1258"/>
      <c r="AB45" s="1254">
        <v>0</v>
      </c>
      <c r="AC45" s="1258"/>
      <c r="AD45" s="1258"/>
      <c r="AE45" s="1254">
        <v>0</v>
      </c>
      <c r="AF45" s="1258"/>
      <c r="AG45" s="1258"/>
      <c r="AH45" s="1254">
        <v>0</v>
      </c>
      <c r="AI45" s="1258"/>
      <c r="AJ45" s="1258"/>
      <c r="AK45" s="1254">
        <v>0</v>
      </c>
      <c r="AL45" s="1258"/>
      <c r="AM45" s="1258"/>
      <c r="AN45" s="1254">
        <v>0</v>
      </c>
      <c r="AO45" s="1258"/>
      <c r="AP45" s="1258"/>
      <c r="AQ45" s="1254">
        <v>0</v>
      </c>
      <c r="AR45" s="1180"/>
      <c r="AS45" s="1180"/>
      <c r="AT45" s="1180"/>
      <c r="AU45" s="1180"/>
      <c r="AV45" s="1180"/>
      <c r="AW45" s="1180"/>
      <c r="AX45" s="1180"/>
      <c r="AY45" s="1180"/>
      <c r="AZ45" s="1180"/>
      <c r="BA45" s="1180"/>
      <c r="BB45" s="1180"/>
      <c r="BC45" s="1180"/>
      <c r="BD45" s="1180"/>
      <c r="BE45" s="1180"/>
      <c r="BF45" s="1180"/>
    </row>
    <row r="46" spans="1:58" s="653" customFormat="1" ht="0.2" customHeight="1">
      <c r="A46" s="1180">
        <v>1</v>
      </c>
      <c r="B46" s="1050" t="s">
        <v>1209</v>
      </c>
      <c r="C46" s="1180"/>
      <c r="D46" s="1180"/>
      <c r="E46" s="1180"/>
      <c r="F46" s="1180"/>
      <c r="G46" s="1180" t="b">
        <v>0</v>
      </c>
      <c r="H46" s="1180"/>
      <c r="I46" s="1180"/>
      <c r="J46" s="1180"/>
      <c r="K46" s="1180"/>
      <c r="L46" s="1257" t="s">
        <v>694</v>
      </c>
      <c r="M46" s="1252" t="s">
        <v>328</v>
      </c>
      <c r="N46" s="1255">
        <v>0</v>
      </c>
      <c r="O46" s="1255">
        <v>0</v>
      </c>
      <c r="P46" s="1256">
        <v>0</v>
      </c>
      <c r="Q46" s="1255">
        <v>0</v>
      </c>
      <c r="R46" s="1255">
        <v>0</v>
      </c>
      <c r="S46" s="1256">
        <v>0</v>
      </c>
      <c r="T46" s="1255">
        <v>0</v>
      </c>
      <c r="U46" s="1255">
        <v>0</v>
      </c>
      <c r="V46" s="1256">
        <v>0</v>
      </c>
      <c r="W46" s="1255">
        <v>0</v>
      </c>
      <c r="X46" s="1255">
        <v>0</v>
      </c>
      <c r="Y46" s="1256">
        <v>0</v>
      </c>
      <c r="Z46" s="1255">
        <v>0</v>
      </c>
      <c r="AA46" s="1255">
        <v>0</v>
      </c>
      <c r="AB46" s="1256">
        <v>0</v>
      </c>
      <c r="AC46" s="1255">
        <v>0</v>
      </c>
      <c r="AD46" s="1255">
        <v>0</v>
      </c>
      <c r="AE46" s="1256">
        <v>0</v>
      </c>
      <c r="AF46" s="1255">
        <v>0</v>
      </c>
      <c r="AG46" s="1255">
        <v>0</v>
      </c>
      <c r="AH46" s="1256">
        <v>0</v>
      </c>
      <c r="AI46" s="1255">
        <v>0</v>
      </c>
      <c r="AJ46" s="1255">
        <v>0</v>
      </c>
      <c r="AK46" s="1256">
        <v>0</v>
      </c>
      <c r="AL46" s="1255">
        <v>0</v>
      </c>
      <c r="AM46" s="1255">
        <v>0</v>
      </c>
      <c r="AN46" s="1256">
        <v>0</v>
      </c>
      <c r="AO46" s="1255">
        <v>0</v>
      </c>
      <c r="AP46" s="1255">
        <v>0</v>
      </c>
      <c r="AQ46" s="1256">
        <v>0</v>
      </c>
      <c r="AR46" s="1180"/>
      <c r="AS46" s="1180"/>
      <c r="AT46" s="1180"/>
      <c r="AU46" s="1180"/>
      <c r="AV46" s="1180"/>
      <c r="AW46" s="1180"/>
      <c r="AX46" s="1180"/>
      <c r="AY46" s="1180"/>
      <c r="AZ46" s="1180"/>
      <c r="BA46" s="1180"/>
      <c r="BB46" s="1180"/>
      <c r="BC46" s="1180"/>
      <c r="BD46" s="1180"/>
      <c r="BE46" s="1180"/>
      <c r="BF46" s="1180"/>
    </row>
    <row r="47" spans="1:58" s="653" customFormat="1" ht="0.2" customHeight="1">
      <c r="A47" s="1180">
        <v>1</v>
      </c>
      <c r="B47" s="1180"/>
      <c r="C47" s="1180"/>
      <c r="D47" s="1180"/>
      <c r="E47" s="1180"/>
      <c r="F47" s="1180"/>
      <c r="G47" s="1180" t="b">
        <v>0</v>
      </c>
      <c r="H47" s="1180"/>
      <c r="I47" s="1180"/>
      <c r="J47" s="1180"/>
      <c r="K47" s="1180"/>
      <c r="L47" s="1257" t="s">
        <v>695</v>
      </c>
      <c r="M47" s="1252" t="s">
        <v>696</v>
      </c>
      <c r="N47" s="1258"/>
      <c r="O47" s="1258"/>
      <c r="P47" s="1254">
        <v>0</v>
      </c>
      <c r="Q47" s="1258"/>
      <c r="R47" s="1258"/>
      <c r="S47" s="1254">
        <v>0</v>
      </c>
      <c r="T47" s="1258"/>
      <c r="U47" s="1258"/>
      <c r="V47" s="1254">
        <v>0</v>
      </c>
      <c r="W47" s="1258"/>
      <c r="X47" s="1258"/>
      <c r="Y47" s="1254">
        <v>0</v>
      </c>
      <c r="Z47" s="1258"/>
      <c r="AA47" s="1258"/>
      <c r="AB47" s="1254">
        <v>0</v>
      </c>
      <c r="AC47" s="1258"/>
      <c r="AD47" s="1258"/>
      <c r="AE47" s="1254">
        <v>0</v>
      </c>
      <c r="AF47" s="1258"/>
      <c r="AG47" s="1258"/>
      <c r="AH47" s="1254">
        <v>0</v>
      </c>
      <c r="AI47" s="1258"/>
      <c r="AJ47" s="1258"/>
      <c r="AK47" s="1254">
        <v>0</v>
      </c>
      <c r="AL47" s="1258"/>
      <c r="AM47" s="1258"/>
      <c r="AN47" s="1254">
        <v>0</v>
      </c>
      <c r="AO47" s="1258"/>
      <c r="AP47" s="1258"/>
      <c r="AQ47" s="1254">
        <v>0</v>
      </c>
      <c r="AR47" s="1180"/>
      <c r="AS47" s="1180"/>
      <c r="AT47" s="1180"/>
      <c r="AU47" s="1180"/>
      <c r="AV47" s="1180"/>
      <c r="AW47" s="1180"/>
      <c r="AX47" s="1180"/>
      <c r="AY47" s="1180"/>
      <c r="AZ47" s="1180"/>
      <c r="BA47" s="1180"/>
      <c r="BB47" s="1180"/>
      <c r="BC47" s="1180"/>
      <c r="BD47" s="1180"/>
      <c r="BE47" s="1180"/>
      <c r="BF47" s="1180"/>
    </row>
    <row r="48" spans="1:58" s="653" customFormat="1" ht="0.2" customHeight="1">
      <c r="A48" s="1180">
        <v>1</v>
      </c>
      <c r="B48" s="1180"/>
      <c r="C48" s="1180"/>
      <c r="D48" s="1180"/>
      <c r="E48" s="1180"/>
      <c r="F48" s="1180"/>
      <c r="G48" s="1180" t="b">
        <v>0</v>
      </c>
      <c r="H48" s="1180"/>
      <c r="I48" s="1180"/>
      <c r="J48" s="1180"/>
      <c r="K48" s="1180"/>
      <c r="L48" s="1257" t="s">
        <v>697</v>
      </c>
      <c r="M48" s="1252" t="s">
        <v>698</v>
      </c>
      <c r="N48" s="1258"/>
      <c r="O48" s="1258"/>
      <c r="P48" s="1254">
        <v>0</v>
      </c>
      <c r="Q48" s="1258"/>
      <c r="R48" s="1258"/>
      <c r="S48" s="1254">
        <v>0</v>
      </c>
      <c r="T48" s="1258"/>
      <c r="U48" s="1258"/>
      <c r="V48" s="1254">
        <v>0</v>
      </c>
      <c r="W48" s="1258"/>
      <c r="X48" s="1258"/>
      <c r="Y48" s="1254">
        <v>0</v>
      </c>
      <c r="Z48" s="1258"/>
      <c r="AA48" s="1258"/>
      <c r="AB48" s="1254">
        <v>0</v>
      </c>
      <c r="AC48" s="1258"/>
      <c r="AD48" s="1258"/>
      <c r="AE48" s="1254">
        <v>0</v>
      </c>
      <c r="AF48" s="1258"/>
      <c r="AG48" s="1258"/>
      <c r="AH48" s="1254">
        <v>0</v>
      </c>
      <c r="AI48" s="1258"/>
      <c r="AJ48" s="1258"/>
      <c r="AK48" s="1254">
        <v>0</v>
      </c>
      <c r="AL48" s="1258"/>
      <c r="AM48" s="1258"/>
      <c r="AN48" s="1254">
        <v>0</v>
      </c>
      <c r="AO48" s="1258"/>
      <c r="AP48" s="1258"/>
      <c r="AQ48" s="1254">
        <v>0</v>
      </c>
      <c r="AR48" s="1180"/>
      <c r="AS48" s="1180"/>
      <c r="AT48" s="1180"/>
      <c r="AU48" s="1180"/>
      <c r="AV48" s="1180"/>
      <c r="AW48" s="1180"/>
      <c r="AX48" s="1180"/>
      <c r="AY48" s="1180"/>
      <c r="AZ48" s="1180"/>
      <c r="BA48" s="1180"/>
      <c r="BB48" s="1180"/>
      <c r="BC48" s="1180"/>
      <c r="BD48" s="1180"/>
      <c r="BE48" s="1180"/>
      <c r="BF48" s="1180"/>
    </row>
    <row r="49" spans="1:58" s="653" customFormat="1" ht="0.2" customHeight="1">
      <c r="A49" s="1180">
        <v>1</v>
      </c>
      <c r="B49" s="1180"/>
      <c r="C49" s="1180"/>
      <c r="D49" s="1180"/>
      <c r="E49" s="1180"/>
      <c r="F49" s="1180"/>
      <c r="G49" s="1180" t="b">
        <v>0</v>
      </c>
      <c r="H49" s="1180"/>
      <c r="I49" s="1180"/>
      <c r="J49" s="1180"/>
      <c r="K49" s="1180"/>
      <c r="L49" s="1247" t="s">
        <v>1215</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1180"/>
      <c r="AS49" s="1180"/>
      <c r="AT49" s="1180"/>
      <c r="AU49" s="1180"/>
      <c r="AV49" s="1180"/>
      <c r="AW49" s="1180"/>
      <c r="AX49" s="1180"/>
      <c r="AY49" s="1180"/>
      <c r="AZ49" s="1180"/>
      <c r="BA49" s="1180"/>
      <c r="BB49" s="1180"/>
      <c r="BC49" s="1180"/>
      <c r="BD49" s="1180"/>
      <c r="BE49" s="1180"/>
      <c r="BF49" s="1180"/>
    </row>
    <row r="50" spans="1:58" s="653" customFormat="1" ht="0.2" customHeight="1">
      <c r="A50" s="1180">
        <v>1</v>
      </c>
      <c r="B50" s="1180"/>
      <c r="C50" s="1180"/>
      <c r="D50" s="1180"/>
      <c r="E50" s="1180"/>
      <c r="F50" s="1180"/>
      <c r="G50" s="1180" t="b">
        <v>0</v>
      </c>
      <c r="H50" s="1180"/>
      <c r="I50" s="1180"/>
      <c r="J50" s="1180"/>
      <c r="K50" s="1180"/>
      <c r="L50" s="1257" t="s">
        <v>692</v>
      </c>
      <c r="M50" s="1252" t="s">
        <v>678</v>
      </c>
      <c r="N50" s="1258">
        <v>0</v>
      </c>
      <c r="O50" s="1258">
        <v>0</v>
      </c>
      <c r="P50" s="1254">
        <v>0</v>
      </c>
      <c r="Q50" s="1258">
        <v>0</v>
      </c>
      <c r="R50" s="1258">
        <v>0</v>
      </c>
      <c r="S50" s="1254">
        <v>0</v>
      </c>
      <c r="T50" s="1258">
        <v>0</v>
      </c>
      <c r="U50" s="1258">
        <v>0</v>
      </c>
      <c r="V50" s="1254">
        <v>0</v>
      </c>
      <c r="W50" s="1258">
        <v>0</v>
      </c>
      <c r="X50" s="1258">
        <v>0</v>
      </c>
      <c r="Y50" s="1254">
        <v>0</v>
      </c>
      <c r="Z50" s="1258">
        <v>0</v>
      </c>
      <c r="AA50" s="1258">
        <v>0</v>
      </c>
      <c r="AB50" s="1254">
        <v>0</v>
      </c>
      <c r="AC50" s="1258">
        <v>0</v>
      </c>
      <c r="AD50" s="1258">
        <v>0</v>
      </c>
      <c r="AE50" s="1254">
        <v>0</v>
      </c>
      <c r="AF50" s="1258">
        <v>0</v>
      </c>
      <c r="AG50" s="1258">
        <v>0</v>
      </c>
      <c r="AH50" s="1254">
        <v>0</v>
      </c>
      <c r="AI50" s="1258">
        <v>0</v>
      </c>
      <c r="AJ50" s="1258">
        <v>0</v>
      </c>
      <c r="AK50" s="1254">
        <v>0</v>
      </c>
      <c r="AL50" s="1258">
        <v>0</v>
      </c>
      <c r="AM50" s="1258">
        <v>0</v>
      </c>
      <c r="AN50" s="1254">
        <v>0</v>
      </c>
      <c r="AO50" s="1258">
        <v>0</v>
      </c>
      <c r="AP50" s="1258">
        <v>0</v>
      </c>
      <c r="AQ50" s="1254">
        <v>0</v>
      </c>
      <c r="AR50" s="1180"/>
      <c r="AS50" s="1180"/>
      <c r="AT50" s="1180"/>
      <c r="AU50" s="1180"/>
      <c r="AV50" s="1180"/>
      <c r="AW50" s="1180"/>
      <c r="AX50" s="1180"/>
      <c r="AY50" s="1180"/>
      <c r="AZ50" s="1180"/>
      <c r="BA50" s="1180"/>
      <c r="BB50" s="1180"/>
      <c r="BC50" s="1180"/>
      <c r="BD50" s="1180"/>
      <c r="BE50" s="1180"/>
      <c r="BF50" s="1180"/>
    </row>
    <row r="51" spans="1:58" s="653" customFormat="1" ht="0.2" customHeight="1">
      <c r="A51" s="1180">
        <v>1</v>
      </c>
      <c r="B51" s="1180"/>
      <c r="C51" s="1180"/>
      <c r="D51" s="1180"/>
      <c r="E51" s="1180"/>
      <c r="F51" s="1180"/>
      <c r="G51" s="1180" t="b">
        <v>0</v>
      </c>
      <c r="H51" s="1180"/>
      <c r="I51" s="1180"/>
      <c r="J51" s="1180"/>
      <c r="K51" s="1180"/>
      <c r="L51" s="1257" t="s">
        <v>693</v>
      </c>
      <c r="M51" s="1252" t="s">
        <v>678</v>
      </c>
      <c r="N51" s="1258"/>
      <c r="O51" s="1258"/>
      <c r="P51" s="1254">
        <v>0</v>
      </c>
      <c r="Q51" s="1258"/>
      <c r="R51" s="1258"/>
      <c r="S51" s="1254">
        <v>0</v>
      </c>
      <c r="T51" s="1258"/>
      <c r="U51" s="1258"/>
      <c r="V51" s="1254">
        <v>0</v>
      </c>
      <c r="W51" s="1258"/>
      <c r="X51" s="1258"/>
      <c r="Y51" s="1254">
        <v>0</v>
      </c>
      <c r="Z51" s="1258"/>
      <c r="AA51" s="1258"/>
      <c r="AB51" s="1254">
        <v>0</v>
      </c>
      <c r="AC51" s="1258"/>
      <c r="AD51" s="1258"/>
      <c r="AE51" s="1254">
        <v>0</v>
      </c>
      <c r="AF51" s="1258"/>
      <c r="AG51" s="1258"/>
      <c r="AH51" s="1254">
        <v>0</v>
      </c>
      <c r="AI51" s="1258"/>
      <c r="AJ51" s="1258"/>
      <c r="AK51" s="1254">
        <v>0</v>
      </c>
      <c r="AL51" s="1258"/>
      <c r="AM51" s="1258"/>
      <c r="AN51" s="1254">
        <v>0</v>
      </c>
      <c r="AO51" s="1258"/>
      <c r="AP51" s="1258"/>
      <c r="AQ51" s="1254">
        <v>0</v>
      </c>
      <c r="AR51" s="1180"/>
      <c r="AS51" s="1180"/>
      <c r="AT51" s="1180"/>
      <c r="AU51" s="1180"/>
      <c r="AV51" s="1180"/>
      <c r="AW51" s="1180"/>
      <c r="AX51" s="1180"/>
      <c r="AY51" s="1180"/>
      <c r="AZ51" s="1180"/>
      <c r="BA51" s="1180"/>
      <c r="BB51" s="1180"/>
      <c r="BC51" s="1180"/>
      <c r="BD51" s="1180"/>
      <c r="BE51" s="1180"/>
      <c r="BF51" s="1180"/>
    </row>
    <row r="52" spans="1:58" s="653" customFormat="1" ht="0.2" customHeight="1">
      <c r="A52" s="1180">
        <v>1</v>
      </c>
      <c r="B52" s="1050" t="s">
        <v>1210</v>
      </c>
      <c r="C52" s="1180"/>
      <c r="D52" s="1180"/>
      <c r="E52" s="1180"/>
      <c r="F52" s="1180"/>
      <c r="G52" s="1180" t="b">
        <v>0</v>
      </c>
      <c r="H52" s="1180"/>
      <c r="I52" s="1180"/>
      <c r="J52" s="1180"/>
      <c r="K52" s="1180"/>
      <c r="L52" s="1257" t="s">
        <v>694</v>
      </c>
      <c r="M52" s="1252" t="s">
        <v>328</v>
      </c>
      <c r="N52" s="1255">
        <v>0</v>
      </c>
      <c r="O52" s="1255">
        <v>0</v>
      </c>
      <c r="P52" s="1256">
        <v>0</v>
      </c>
      <c r="Q52" s="1255">
        <v>0</v>
      </c>
      <c r="R52" s="1255">
        <v>0</v>
      </c>
      <c r="S52" s="1256">
        <v>0</v>
      </c>
      <c r="T52" s="1255">
        <v>0</v>
      </c>
      <c r="U52" s="1255">
        <v>0</v>
      </c>
      <c r="V52" s="1256">
        <v>0</v>
      </c>
      <c r="W52" s="1255">
        <v>0</v>
      </c>
      <c r="X52" s="1255">
        <v>0</v>
      </c>
      <c r="Y52" s="1256">
        <v>0</v>
      </c>
      <c r="Z52" s="1255">
        <v>0</v>
      </c>
      <c r="AA52" s="1255">
        <v>0</v>
      </c>
      <c r="AB52" s="1256">
        <v>0</v>
      </c>
      <c r="AC52" s="1255">
        <v>0</v>
      </c>
      <c r="AD52" s="1255">
        <v>0</v>
      </c>
      <c r="AE52" s="1256">
        <v>0</v>
      </c>
      <c r="AF52" s="1255">
        <v>0</v>
      </c>
      <c r="AG52" s="1255">
        <v>0</v>
      </c>
      <c r="AH52" s="1256">
        <v>0</v>
      </c>
      <c r="AI52" s="1255">
        <v>0</v>
      </c>
      <c r="AJ52" s="1255">
        <v>0</v>
      </c>
      <c r="AK52" s="1256">
        <v>0</v>
      </c>
      <c r="AL52" s="1255">
        <v>0</v>
      </c>
      <c r="AM52" s="1255">
        <v>0</v>
      </c>
      <c r="AN52" s="1256">
        <v>0</v>
      </c>
      <c r="AO52" s="1255">
        <v>0</v>
      </c>
      <c r="AP52" s="1255">
        <v>0</v>
      </c>
      <c r="AQ52" s="1256">
        <v>0</v>
      </c>
      <c r="AR52" s="1180"/>
      <c r="AS52" s="1180"/>
      <c r="AT52" s="1180"/>
      <c r="AU52" s="1180"/>
      <c r="AV52" s="1180"/>
      <c r="AW52" s="1180"/>
      <c r="AX52" s="1180"/>
      <c r="AY52" s="1180"/>
      <c r="AZ52" s="1180"/>
      <c r="BA52" s="1180"/>
      <c r="BB52" s="1180"/>
      <c r="BC52" s="1180"/>
      <c r="BD52" s="1180"/>
      <c r="BE52" s="1180"/>
      <c r="BF52" s="1180"/>
    </row>
    <row r="53" spans="1:58" s="653" customFormat="1" ht="0.2" customHeight="1">
      <c r="A53" s="1180">
        <v>1</v>
      </c>
      <c r="B53" s="1180"/>
      <c r="C53" s="1180"/>
      <c r="D53" s="1180"/>
      <c r="E53" s="1180"/>
      <c r="F53" s="1180"/>
      <c r="G53" s="1180" t="b">
        <v>0</v>
      </c>
      <c r="H53" s="1180"/>
      <c r="I53" s="1180"/>
      <c r="J53" s="1180"/>
      <c r="K53" s="1180"/>
      <c r="L53" s="1257" t="s">
        <v>695</v>
      </c>
      <c r="M53" s="1252" t="s">
        <v>696</v>
      </c>
      <c r="N53" s="1258"/>
      <c r="O53" s="1258"/>
      <c r="P53" s="1254">
        <v>0</v>
      </c>
      <c r="Q53" s="1258"/>
      <c r="R53" s="1258"/>
      <c r="S53" s="1254">
        <v>0</v>
      </c>
      <c r="T53" s="1258"/>
      <c r="U53" s="1258"/>
      <c r="V53" s="1254">
        <v>0</v>
      </c>
      <c r="W53" s="1258"/>
      <c r="X53" s="1258"/>
      <c r="Y53" s="1254">
        <v>0</v>
      </c>
      <c r="Z53" s="1258"/>
      <c r="AA53" s="1258"/>
      <c r="AB53" s="1254">
        <v>0</v>
      </c>
      <c r="AC53" s="1258"/>
      <c r="AD53" s="1258"/>
      <c r="AE53" s="1254">
        <v>0</v>
      </c>
      <c r="AF53" s="1258"/>
      <c r="AG53" s="1258"/>
      <c r="AH53" s="1254">
        <v>0</v>
      </c>
      <c r="AI53" s="1258"/>
      <c r="AJ53" s="1258"/>
      <c r="AK53" s="1254">
        <v>0</v>
      </c>
      <c r="AL53" s="1258"/>
      <c r="AM53" s="1258"/>
      <c r="AN53" s="1254">
        <v>0</v>
      </c>
      <c r="AO53" s="1258"/>
      <c r="AP53" s="1258"/>
      <c r="AQ53" s="1254">
        <v>0</v>
      </c>
      <c r="AR53" s="1180"/>
      <c r="AS53" s="1180"/>
      <c r="AT53" s="1180"/>
      <c r="AU53" s="1180"/>
      <c r="AV53" s="1180"/>
      <c r="AW53" s="1180"/>
      <c r="AX53" s="1180"/>
      <c r="AY53" s="1180"/>
      <c r="AZ53" s="1180"/>
      <c r="BA53" s="1180"/>
      <c r="BB53" s="1180"/>
      <c r="BC53" s="1180"/>
      <c r="BD53" s="1180"/>
      <c r="BE53" s="1180"/>
      <c r="BF53" s="1180"/>
    </row>
    <row r="54" spans="1:58" s="653" customFormat="1" ht="0.2" customHeight="1">
      <c r="A54" s="1180">
        <v>1</v>
      </c>
      <c r="B54" s="1180"/>
      <c r="C54" s="1180"/>
      <c r="D54" s="1180"/>
      <c r="E54" s="1180"/>
      <c r="F54" s="1180"/>
      <c r="G54" s="1180" t="b">
        <v>0</v>
      </c>
      <c r="H54" s="1180"/>
      <c r="I54" s="1180"/>
      <c r="J54" s="1180"/>
      <c r="K54" s="1180"/>
      <c r="L54" s="1257" t="s">
        <v>697</v>
      </c>
      <c r="M54" s="1252" t="s">
        <v>698</v>
      </c>
      <c r="N54" s="1258"/>
      <c r="O54" s="1258"/>
      <c r="P54" s="1254">
        <v>0</v>
      </c>
      <c r="Q54" s="1258"/>
      <c r="R54" s="1258"/>
      <c r="S54" s="1254">
        <v>0</v>
      </c>
      <c r="T54" s="1258"/>
      <c r="U54" s="1258"/>
      <c r="V54" s="1254">
        <v>0</v>
      </c>
      <c r="W54" s="1258"/>
      <c r="X54" s="1258"/>
      <c r="Y54" s="1254">
        <v>0</v>
      </c>
      <c r="Z54" s="1258"/>
      <c r="AA54" s="1258"/>
      <c r="AB54" s="1254">
        <v>0</v>
      </c>
      <c r="AC54" s="1258"/>
      <c r="AD54" s="1258"/>
      <c r="AE54" s="1254">
        <v>0</v>
      </c>
      <c r="AF54" s="1258"/>
      <c r="AG54" s="1258"/>
      <c r="AH54" s="1254">
        <v>0</v>
      </c>
      <c r="AI54" s="1258"/>
      <c r="AJ54" s="1258"/>
      <c r="AK54" s="1254">
        <v>0</v>
      </c>
      <c r="AL54" s="1258"/>
      <c r="AM54" s="1258"/>
      <c r="AN54" s="1254">
        <v>0</v>
      </c>
      <c r="AO54" s="1258"/>
      <c r="AP54" s="1258"/>
      <c r="AQ54" s="1254">
        <v>0</v>
      </c>
      <c r="AR54" s="1180"/>
      <c r="AS54" s="1180"/>
      <c r="AT54" s="1180"/>
      <c r="AU54" s="1180"/>
      <c r="AV54" s="1180"/>
      <c r="AW54" s="1180"/>
      <c r="AX54" s="1180"/>
      <c r="AY54" s="1180"/>
      <c r="AZ54" s="1180"/>
      <c r="BA54" s="1180"/>
      <c r="BB54" s="1180"/>
      <c r="BC54" s="1180"/>
      <c r="BD54" s="1180"/>
      <c r="BE54" s="1180"/>
      <c r="BF54" s="1180"/>
    </row>
    <row r="55" spans="1:58">
      <c r="A55" s="1180"/>
      <c r="B55" s="1180"/>
      <c r="C55" s="1180"/>
      <c r="D55" s="1180"/>
      <c r="E55" s="1180"/>
      <c r="F55" s="1180"/>
      <c r="G55" s="1004" t="b">
        <v>1</v>
      </c>
      <c r="H55" s="1180"/>
      <c r="I55" s="1180"/>
      <c r="J55" s="1180"/>
      <c r="K55" s="1180"/>
      <c r="L55" s="1260"/>
      <c r="M55" s="1261"/>
      <c r="N55" s="1262"/>
      <c r="O55" s="1262"/>
      <c r="P55" s="1262"/>
      <c r="Q55" s="1262"/>
      <c r="R55" s="1262"/>
      <c r="S55" s="1262"/>
      <c r="T55" s="1262"/>
      <c r="U55" s="1262"/>
      <c r="V55" s="1262"/>
      <c r="W55" s="1262"/>
      <c r="X55" s="1262"/>
      <c r="Y55" s="1262"/>
      <c r="Z55" s="1262"/>
      <c r="AA55" s="1262"/>
      <c r="AB55" s="1262"/>
      <c r="AC55" s="1262"/>
      <c r="AD55" s="1262"/>
      <c r="AE55" s="1262"/>
      <c r="AF55" s="1262"/>
      <c r="AG55" s="1262"/>
      <c r="AH55" s="1262"/>
      <c r="AI55" s="1262"/>
      <c r="AJ55" s="1262"/>
      <c r="AK55" s="1262"/>
      <c r="AL55" s="1262"/>
      <c r="AM55" s="1262"/>
      <c r="AN55" s="1262"/>
      <c r="AO55" s="1262"/>
      <c r="AP55" s="1262"/>
      <c r="AQ55" s="1262"/>
      <c r="AR55" s="1262"/>
      <c r="AS55" s="1180"/>
      <c r="AT55" s="1180"/>
      <c r="AU55" s="1180"/>
      <c r="AV55" s="1180"/>
      <c r="AW55" s="1180"/>
      <c r="AX55" s="1180"/>
      <c r="AY55" s="1180"/>
      <c r="AZ55" s="1180"/>
      <c r="BA55" s="1180"/>
      <c r="BB55" s="1180"/>
      <c r="BC55" s="1180"/>
      <c r="BD55" s="1180"/>
      <c r="BE55" s="1180"/>
      <c r="BF55" s="1180"/>
    </row>
    <row r="56" spans="1:58" s="323" customFormat="1" ht="0.2" customHeight="1">
      <c r="A56" s="1004"/>
      <c r="B56" s="1004"/>
      <c r="C56" s="1004"/>
      <c r="D56" s="1004"/>
      <c r="E56" s="1004"/>
      <c r="F56" s="1004"/>
      <c r="G56" s="1004" t="b">
        <v>0</v>
      </c>
      <c r="H56" s="1004"/>
      <c r="I56" s="1004"/>
      <c r="J56" s="1004"/>
      <c r="K56" s="1004"/>
      <c r="L56" s="1225" t="s">
        <v>1384</v>
      </c>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6"/>
      <c r="AI56" s="1226"/>
      <c r="AJ56" s="1226"/>
      <c r="AK56" s="1226"/>
      <c r="AL56" s="1226"/>
      <c r="AM56" s="1226"/>
      <c r="AN56" s="1226"/>
      <c r="AO56" s="1226"/>
      <c r="AP56" s="1226"/>
      <c r="AQ56" s="1227"/>
      <c r="AR56" s="1004"/>
      <c r="AS56" s="1004"/>
      <c r="AT56" s="1004"/>
      <c r="AU56" s="1004"/>
      <c r="AV56" s="1004"/>
      <c r="AW56" s="1004"/>
      <c r="AX56" s="1004"/>
      <c r="AY56" s="1004"/>
      <c r="AZ56" s="1004"/>
      <c r="BA56" s="1004"/>
      <c r="BB56" s="1004"/>
      <c r="BC56" s="1004"/>
      <c r="BD56" s="1004"/>
      <c r="BE56" s="1004"/>
      <c r="BF56" s="1004"/>
    </row>
    <row r="57" spans="1:58" ht="0.2" customHeight="1">
      <c r="A57" s="1180"/>
      <c r="B57" s="1180"/>
      <c r="C57" s="1180"/>
      <c r="D57" s="1180"/>
      <c r="E57" s="1180"/>
      <c r="F57" s="1180"/>
      <c r="G57" s="1004" t="b">
        <v>0</v>
      </c>
      <c r="H57" s="1180"/>
      <c r="I57" s="1180"/>
      <c r="J57" s="1180"/>
      <c r="K57" s="1180"/>
      <c r="L57" s="1102" t="s">
        <v>121</v>
      </c>
      <c r="M57" s="1102" t="s">
        <v>143</v>
      </c>
      <c r="N57" s="1229" t="s">
        <v>2603</v>
      </c>
      <c r="O57" s="1230"/>
      <c r="P57" s="1231"/>
      <c r="Q57" s="1229" t="s">
        <v>2632</v>
      </c>
      <c r="R57" s="1230"/>
      <c r="S57" s="1231"/>
      <c r="T57" s="1229" t="s">
        <v>2633</v>
      </c>
      <c r="U57" s="1230"/>
      <c r="V57" s="1231"/>
      <c r="W57" s="1229" t="s">
        <v>2634</v>
      </c>
      <c r="X57" s="1230"/>
      <c r="Y57" s="1231"/>
      <c r="Z57" s="1229" t="s">
        <v>2635</v>
      </c>
      <c r="AA57" s="1230"/>
      <c r="AB57" s="1231"/>
      <c r="AC57" s="1229" t="s">
        <v>2636</v>
      </c>
      <c r="AD57" s="1230"/>
      <c r="AE57" s="1231"/>
      <c r="AF57" s="1229" t="s">
        <v>2637</v>
      </c>
      <c r="AG57" s="1230"/>
      <c r="AH57" s="1231"/>
      <c r="AI57" s="1229" t="s">
        <v>2638</v>
      </c>
      <c r="AJ57" s="1230"/>
      <c r="AK57" s="1231"/>
      <c r="AL57" s="1229" t="s">
        <v>2639</v>
      </c>
      <c r="AM57" s="1230"/>
      <c r="AN57" s="1231"/>
      <c r="AO57" s="1229" t="s">
        <v>2640</v>
      </c>
      <c r="AP57" s="1230"/>
      <c r="AQ57" s="1231"/>
      <c r="AR57" s="1180"/>
      <c r="AS57" s="1180"/>
      <c r="AT57" s="1180"/>
      <c r="AU57" s="1180"/>
      <c r="AV57" s="1180"/>
      <c r="AW57" s="1180"/>
      <c r="AX57" s="1180"/>
      <c r="AY57" s="1180"/>
      <c r="AZ57" s="1180"/>
      <c r="BA57" s="1180"/>
      <c r="BB57" s="1180"/>
      <c r="BC57" s="1180"/>
      <c r="BD57" s="1180"/>
      <c r="BE57" s="1180"/>
      <c r="BF57" s="1180"/>
    </row>
    <row r="58" spans="1:58" ht="0.2" customHeight="1">
      <c r="A58" s="1180"/>
      <c r="B58" s="1180"/>
      <c r="C58" s="1180"/>
      <c r="D58" s="1180"/>
      <c r="E58" s="1180"/>
      <c r="F58" s="1180"/>
      <c r="G58" s="1004" t="b">
        <v>0</v>
      </c>
      <c r="H58" s="1180"/>
      <c r="I58" s="1180"/>
      <c r="J58" s="1180"/>
      <c r="K58" s="1180"/>
      <c r="L58" s="1102"/>
      <c r="M58" s="1102"/>
      <c r="N58" s="1126" t="s">
        <v>286</v>
      </c>
      <c r="O58" s="1126" t="s">
        <v>285</v>
      </c>
      <c r="P58" s="1126" t="s">
        <v>1402</v>
      </c>
      <c r="Q58" s="1126" t="s">
        <v>286</v>
      </c>
      <c r="R58" s="1126" t="s">
        <v>285</v>
      </c>
      <c r="S58" s="1126" t="s">
        <v>1402</v>
      </c>
      <c r="T58" s="1126" t="s">
        <v>286</v>
      </c>
      <c r="U58" s="1126" t="s">
        <v>285</v>
      </c>
      <c r="V58" s="1126" t="s">
        <v>1402</v>
      </c>
      <c r="W58" s="1126" t="s">
        <v>286</v>
      </c>
      <c r="X58" s="1126" t="s">
        <v>285</v>
      </c>
      <c r="Y58" s="1126" t="s">
        <v>1402</v>
      </c>
      <c r="Z58" s="1126" t="s">
        <v>286</v>
      </c>
      <c r="AA58" s="1126" t="s">
        <v>285</v>
      </c>
      <c r="AB58" s="1126" t="s">
        <v>1402</v>
      </c>
      <c r="AC58" s="1126" t="s">
        <v>286</v>
      </c>
      <c r="AD58" s="1126" t="s">
        <v>285</v>
      </c>
      <c r="AE58" s="1126" t="s">
        <v>1402</v>
      </c>
      <c r="AF58" s="1126" t="s">
        <v>286</v>
      </c>
      <c r="AG58" s="1126" t="s">
        <v>285</v>
      </c>
      <c r="AH58" s="1126" t="s">
        <v>1402</v>
      </c>
      <c r="AI58" s="1126" t="s">
        <v>286</v>
      </c>
      <c r="AJ58" s="1126" t="s">
        <v>285</v>
      </c>
      <c r="AK58" s="1126" t="s">
        <v>1402</v>
      </c>
      <c r="AL58" s="1126" t="s">
        <v>286</v>
      </c>
      <c r="AM58" s="1126" t="s">
        <v>285</v>
      </c>
      <c r="AN58" s="1126" t="s">
        <v>1402</v>
      </c>
      <c r="AO58" s="1126" t="s">
        <v>286</v>
      </c>
      <c r="AP58" s="1126" t="s">
        <v>285</v>
      </c>
      <c r="AQ58" s="1126" t="s">
        <v>1402</v>
      </c>
      <c r="AR58" s="1180"/>
      <c r="AS58" s="1180"/>
      <c r="AT58" s="1180"/>
      <c r="AU58" s="1180"/>
      <c r="AV58" s="1180"/>
      <c r="AW58" s="1180"/>
      <c r="AX58" s="1180"/>
      <c r="AY58" s="1180"/>
      <c r="AZ58" s="1180"/>
      <c r="BA58" s="1180"/>
      <c r="BB58" s="1180"/>
      <c r="BC58" s="1180"/>
      <c r="BD58" s="1180"/>
      <c r="BE58" s="1180"/>
      <c r="BF58" s="1180"/>
    </row>
    <row r="59" spans="1:58" ht="0.2" customHeight="1">
      <c r="A59" s="1180"/>
      <c r="B59" s="1180"/>
      <c r="C59" s="1180"/>
      <c r="D59" s="1180"/>
      <c r="E59" s="1180"/>
      <c r="F59" s="1180"/>
      <c r="G59" s="1004" t="b">
        <v>0</v>
      </c>
      <c r="H59" s="1180"/>
      <c r="I59" s="1180"/>
      <c r="J59" s="1180"/>
      <c r="K59" s="1180"/>
      <c r="L59" s="1222"/>
      <c r="M59" s="1223"/>
      <c r="N59" s="1180"/>
      <c r="O59" s="1180"/>
      <c r="P59" s="1180"/>
      <c r="Q59" s="1180"/>
      <c r="R59" s="1180"/>
      <c r="S59" s="1180"/>
      <c r="T59" s="1180"/>
      <c r="U59" s="1180"/>
      <c r="V59" s="1180"/>
      <c r="W59" s="1180"/>
      <c r="X59" s="1180"/>
      <c r="Y59" s="1180"/>
      <c r="Z59" s="1180"/>
      <c r="AA59" s="1180"/>
      <c r="AB59" s="1180"/>
      <c r="AC59" s="1180"/>
      <c r="AD59" s="1180"/>
      <c r="AE59" s="1180"/>
      <c r="AF59" s="1180"/>
      <c r="AG59" s="1180"/>
      <c r="AH59" s="1180"/>
      <c r="AI59" s="1180"/>
      <c r="AJ59" s="1180"/>
      <c r="AK59" s="1180"/>
      <c r="AL59" s="1180"/>
      <c r="AM59" s="1180"/>
      <c r="AN59" s="1180"/>
      <c r="AO59" s="1180"/>
      <c r="AP59" s="1180"/>
      <c r="AQ59" s="1180"/>
      <c r="AR59" s="1180"/>
      <c r="AS59" s="1180"/>
      <c r="AT59" s="1180"/>
      <c r="AU59" s="1180"/>
      <c r="AV59" s="1180"/>
      <c r="AW59" s="1180"/>
      <c r="AX59" s="1180"/>
      <c r="AY59" s="1180"/>
      <c r="AZ59" s="1180"/>
      <c r="BA59" s="1180"/>
      <c r="BB59" s="1180"/>
      <c r="BC59" s="1180"/>
      <c r="BD59" s="1180"/>
      <c r="BE59" s="1180"/>
      <c r="BF59" s="1180"/>
    </row>
    <row r="60" spans="1:58">
      <c r="A60" s="1180"/>
      <c r="B60" s="1180"/>
      <c r="C60" s="1180"/>
      <c r="D60" s="1180"/>
      <c r="E60" s="1180"/>
      <c r="F60" s="1180"/>
      <c r="G60" s="1180"/>
      <c r="H60" s="1180"/>
      <c r="I60" s="1180"/>
      <c r="J60" s="1180"/>
      <c r="K60" s="1180"/>
      <c r="L60" s="1102" t="s">
        <v>1468</v>
      </c>
      <c r="M60" s="1102"/>
      <c r="N60" s="1102"/>
      <c r="O60" s="1102"/>
      <c r="P60" s="1102"/>
      <c r="Q60" s="1102"/>
      <c r="R60" s="1102"/>
      <c r="S60" s="1102"/>
      <c r="T60" s="1102"/>
      <c r="U60" s="1102"/>
      <c r="V60" s="1102"/>
      <c r="W60" s="1102"/>
      <c r="X60" s="1102"/>
      <c r="Y60" s="1102"/>
      <c r="Z60" s="1102"/>
      <c r="AA60" s="1102"/>
      <c r="AB60" s="1102"/>
      <c r="AC60" s="1102"/>
      <c r="AD60" s="1102"/>
      <c r="AE60" s="1102"/>
      <c r="AF60" s="1102"/>
      <c r="AG60" s="1102"/>
      <c r="AH60" s="1102"/>
      <c r="AI60" s="1102"/>
      <c r="AJ60" s="1102"/>
      <c r="AK60" s="1102"/>
      <c r="AL60" s="1102"/>
      <c r="AM60" s="1102"/>
      <c r="AN60" s="1102"/>
      <c r="AO60" s="1102"/>
      <c r="AP60" s="1102"/>
      <c r="AQ60" s="1102"/>
      <c r="AR60" s="1180"/>
      <c r="AS60" s="1180"/>
      <c r="AT60" s="1180"/>
      <c r="AU60" s="1180"/>
      <c r="AV60" s="1180"/>
      <c r="AW60" s="1180"/>
      <c r="AX60" s="1180"/>
      <c r="AY60" s="1180"/>
      <c r="AZ60" s="1180"/>
      <c r="BA60" s="1180"/>
      <c r="BB60" s="1180"/>
      <c r="BC60" s="1180"/>
      <c r="BD60" s="1180"/>
      <c r="BE60" s="1180"/>
      <c r="BF60" s="1180"/>
    </row>
    <row r="61" spans="1:58" ht="60" customHeight="1">
      <c r="A61" s="1180"/>
      <c r="B61" s="1180"/>
      <c r="C61" s="1180"/>
      <c r="D61" s="1180"/>
      <c r="E61" s="1180"/>
      <c r="F61" s="1180"/>
      <c r="G61" s="1180"/>
      <c r="H61" s="1180"/>
      <c r="I61" s="1180"/>
      <c r="J61" s="1180"/>
      <c r="K61" s="776"/>
      <c r="L61" s="1263" t="s">
        <v>2582</v>
      </c>
      <c r="M61" s="1264"/>
      <c r="N61" s="1264"/>
      <c r="O61" s="1264"/>
      <c r="P61" s="1264"/>
      <c r="Q61" s="1264"/>
      <c r="R61" s="1264"/>
      <c r="S61" s="1264"/>
      <c r="T61" s="1264"/>
      <c r="U61" s="1264"/>
      <c r="V61" s="1264"/>
      <c r="W61" s="1264"/>
      <c r="X61" s="1264"/>
      <c r="Y61" s="1264"/>
      <c r="Z61" s="1264"/>
      <c r="AA61" s="1264"/>
      <c r="AB61" s="1264"/>
      <c r="AC61" s="1264"/>
      <c r="AD61" s="1264"/>
      <c r="AE61" s="1264"/>
      <c r="AF61" s="1264"/>
      <c r="AG61" s="1264"/>
      <c r="AH61" s="1264"/>
      <c r="AI61" s="1264"/>
      <c r="AJ61" s="1264"/>
      <c r="AK61" s="1264"/>
      <c r="AL61" s="1264"/>
      <c r="AM61" s="1264"/>
      <c r="AN61" s="1264"/>
      <c r="AO61" s="1264"/>
      <c r="AP61" s="1264"/>
      <c r="AQ61" s="1264"/>
      <c r="AR61" s="1180"/>
      <c r="AS61" s="1180"/>
      <c r="AT61" s="1180"/>
      <c r="AU61" s="1180"/>
      <c r="AV61" s="1180"/>
      <c r="AW61" s="1180"/>
      <c r="AX61" s="1180"/>
      <c r="AY61" s="1180"/>
      <c r="AZ61" s="1180"/>
      <c r="BA61" s="1180"/>
      <c r="BB61" s="1180"/>
      <c r="BC61" s="1180"/>
      <c r="BD61" s="1180"/>
      <c r="BE61" s="1180"/>
      <c r="BF61" s="1180"/>
    </row>
  </sheetData>
  <sheetProtection formatColumns="0" formatRows="0" autoFilter="0"/>
  <mergeCells count="32">
    <mergeCell ref="L17:M17"/>
    <mergeCell ref="L18:M18"/>
    <mergeCell ref="L19:M19"/>
    <mergeCell ref="L20:M20"/>
    <mergeCell ref="T15:V15"/>
    <mergeCell ref="L14:AQ14"/>
    <mergeCell ref="L15:L16"/>
    <mergeCell ref="M15:M16"/>
    <mergeCell ref="N15:P15"/>
    <mergeCell ref="AO15:AQ15"/>
    <mergeCell ref="Q15:S15"/>
    <mergeCell ref="AI15:AK15"/>
    <mergeCell ref="AL15:AN15"/>
    <mergeCell ref="W15:Y15"/>
    <mergeCell ref="Z15:AB15"/>
    <mergeCell ref="AC15:AE15"/>
    <mergeCell ref="AF15:AH15"/>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L30" sqref="L30:Q30"/>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180"/>
      <c r="B1" s="1180"/>
      <c r="C1" s="1180"/>
      <c r="D1" s="1180"/>
      <c r="E1" s="1180"/>
      <c r="F1" s="1180"/>
      <c r="G1" s="1180"/>
      <c r="H1" s="1180"/>
      <c r="I1" s="1180"/>
      <c r="J1" s="1180"/>
      <c r="K1" s="1180"/>
      <c r="L1" s="1222"/>
      <c r="M1" s="1180"/>
      <c r="N1" s="1180"/>
      <c r="O1" s="1180"/>
      <c r="P1" s="1180"/>
      <c r="Q1" s="1180"/>
      <c r="R1" s="1180"/>
      <c r="S1" s="1180"/>
      <c r="T1" s="1180"/>
      <c r="U1" s="1180"/>
      <c r="V1" s="1180"/>
      <c r="W1" s="1180"/>
      <c r="X1" s="1180"/>
      <c r="Y1" s="1180"/>
      <c r="Z1" s="1180"/>
      <c r="AA1" s="1180"/>
      <c r="AB1" s="1180"/>
      <c r="AC1" s="1180"/>
      <c r="AD1" s="1180"/>
      <c r="AE1" s="1180"/>
      <c r="AF1" s="1180"/>
      <c r="AG1" s="1180"/>
      <c r="AH1" s="1180"/>
      <c r="AI1" s="1180"/>
    </row>
    <row r="2" spans="1:35" hidden="1">
      <c r="A2" s="1180"/>
      <c r="B2" s="1180"/>
      <c r="C2" s="1180"/>
      <c r="D2" s="1180"/>
      <c r="E2" s="1180"/>
      <c r="F2" s="1180"/>
      <c r="G2" s="1180"/>
      <c r="H2" s="1180"/>
      <c r="I2" s="1180"/>
      <c r="J2" s="1180"/>
      <c r="K2" s="1180"/>
      <c r="L2" s="1222"/>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row>
    <row r="3" spans="1:35" hidden="1">
      <c r="A3" s="1180"/>
      <c r="B3" s="1180"/>
      <c r="C3" s="1180"/>
      <c r="D3" s="1180"/>
      <c r="E3" s="1180"/>
      <c r="F3" s="1180"/>
      <c r="G3" s="1180"/>
      <c r="H3" s="1180"/>
      <c r="I3" s="1180"/>
      <c r="J3" s="1180"/>
      <c r="K3" s="1180"/>
      <c r="L3" s="1222"/>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row>
    <row r="4" spans="1:35" hidden="1">
      <c r="A4" s="1180"/>
      <c r="B4" s="1180"/>
      <c r="C4" s="1180"/>
      <c r="D4" s="1180"/>
      <c r="E4" s="1180"/>
      <c r="F4" s="1180"/>
      <c r="G4" s="1180"/>
      <c r="H4" s="1180"/>
      <c r="I4" s="1180"/>
      <c r="J4" s="1180"/>
      <c r="K4" s="1180"/>
      <c r="L4" s="1222"/>
      <c r="M4" s="1180"/>
      <c r="N4" s="1180"/>
      <c r="O4" s="1180"/>
      <c r="P4" s="1180"/>
      <c r="Q4" s="1180"/>
      <c r="R4" s="1180"/>
      <c r="S4" s="1180"/>
      <c r="T4" s="1180"/>
      <c r="U4" s="1180"/>
      <c r="V4" s="1180"/>
      <c r="W4" s="1180"/>
      <c r="X4" s="1180"/>
      <c r="Y4" s="1180"/>
      <c r="Z4" s="1180"/>
      <c r="AA4" s="1180"/>
      <c r="AB4" s="1180"/>
      <c r="AC4" s="1180"/>
      <c r="AD4" s="1180"/>
      <c r="AE4" s="1180"/>
      <c r="AF4" s="1180"/>
      <c r="AG4" s="1180"/>
      <c r="AH4" s="1180"/>
      <c r="AI4" s="1180"/>
    </row>
    <row r="5" spans="1:35" hidden="1">
      <c r="A5" s="1180"/>
      <c r="B5" s="1180"/>
      <c r="C5" s="1180"/>
      <c r="D5" s="1180"/>
      <c r="E5" s="1180"/>
      <c r="F5" s="1180"/>
      <c r="G5" s="1180"/>
      <c r="H5" s="1180"/>
      <c r="I5" s="1180"/>
      <c r="J5" s="1180"/>
      <c r="K5" s="1180"/>
      <c r="L5" s="1222"/>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row>
    <row r="6" spans="1:35" hidden="1">
      <c r="A6" s="1180"/>
      <c r="B6" s="1180"/>
      <c r="C6" s="1180"/>
      <c r="D6" s="1180"/>
      <c r="E6" s="1180"/>
      <c r="F6" s="1180"/>
      <c r="G6" s="1180"/>
      <c r="H6" s="1180"/>
      <c r="I6" s="1180"/>
      <c r="J6" s="1180"/>
      <c r="K6" s="1180"/>
      <c r="L6" s="1222"/>
      <c r="M6" s="1180"/>
      <c r="N6" s="1180"/>
      <c r="O6" s="1180"/>
      <c r="P6" s="1180"/>
      <c r="Q6" s="1180"/>
      <c r="R6" s="1180"/>
      <c r="S6" s="1180"/>
      <c r="T6" s="1180"/>
      <c r="U6" s="1180"/>
      <c r="V6" s="1180"/>
      <c r="W6" s="1180"/>
      <c r="X6" s="1180"/>
      <c r="Y6" s="1180"/>
      <c r="Z6" s="1180"/>
      <c r="AA6" s="1180"/>
      <c r="AB6" s="1180"/>
      <c r="AC6" s="1180"/>
      <c r="AD6" s="1180"/>
      <c r="AE6" s="1180"/>
      <c r="AF6" s="1180"/>
      <c r="AG6" s="1180"/>
      <c r="AH6" s="1180"/>
      <c r="AI6" s="1180"/>
    </row>
    <row r="7" spans="1:35" hidden="1">
      <c r="A7" s="1180"/>
      <c r="B7" s="1180"/>
      <c r="C7" s="1180"/>
      <c r="D7" s="1180"/>
      <c r="E7" s="1180"/>
      <c r="F7" s="1180"/>
      <c r="G7" s="1180"/>
      <c r="H7" s="1180"/>
      <c r="I7" s="1180"/>
      <c r="J7" s="1180"/>
      <c r="K7" s="1180"/>
      <c r="L7" s="1222"/>
      <c r="M7" s="1180"/>
      <c r="N7" s="1180"/>
      <c r="O7" s="1180"/>
      <c r="P7" s="1180"/>
      <c r="Q7" s="1180"/>
      <c r="R7" s="1180"/>
      <c r="S7" s="1180"/>
      <c r="T7" s="1180"/>
      <c r="U7" s="1180"/>
      <c r="V7" s="1180"/>
      <c r="W7" s="1180"/>
      <c r="X7" s="1180"/>
      <c r="Y7" s="1180"/>
      <c r="Z7" s="1180"/>
      <c r="AA7" s="1180"/>
      <c r="AB7" s="1180"/>
      <c r="AC7" s="1180"/>
      <c r="AD7" s="1180"/>
      <c r="AE7" s="1180"/>
      <c r="AF7" s="1180"/>
      <c r="AG7" s="1180"/>
      <c r="AH7" s="1180"/>
      <c r="AI7" s="1180"/>
    </row>
    <row r="8" spans="1:35" hidden="1">
      <c r="A8" s="1180"/>
      <c r="B8" s="1180"/>
      <c r="C8" s="1180"/>
      <c r="D8" s="1180"/>
      <c r="E8" s="1180"/>
      <c r="F8" s="1180"/>
      <c r="G8" s="1180"/>
      <c r="H8" s="1180"/>
      <c r="I8" s="1180"/>
      <c r="J8" s="1180"/>
      <c r="K8" s="1180"/>
      <c r="L8" s="1222"/>
      <c r="M8" s="1180"/>
      <c r="N8" s="1180"/>
      <c r="O8" s="1180"/>
      <c r="P8" s="1180"/>
      <c r="Q8" s="1180"/>
      <c r="R8" s="1180"/>
      <c r="S8" s="1180"/>
      <c r="T8" s="1180"/>
      <c r="U8" s="1180"/>
      <c r="V8" s="1180"/>
      <c r="W8" s="1180"/>
      <c r="X8" s="1180"/>
      <c r="Y8" s="1180"/>
      <c r="Z8" s="1180"/>
      <c r="AA8" s="1180"/>
      <c r="AB8" s="1180"/>
      <c r="AC8" s="1180"/>
      <c r="AD8" s="1180"/>
      <c r="AE8" s="1180"/>
      <c r="AF8" s="1180"/>
      <c r="AG8" s="1180"/>
      <c r="AH8" s="1180"/>
      <c r="AI8" s="1180"/>
    </row>
    <row r="9" spans="1:35" hidden="1">
      <c r="A9" s="1180"/>
      <c r="B9" s="1180"/>
      <c r="C9" s="1180"/>
      <c r="D9" s="1180"/>
      <c r="E9" s="1180"/>
      <c r="F9" s="1180"/>
      <c r="G9" s="1180"/>
      <c r="H9" s="1180"/>
      <c r="I9" s="1180"/>
      <c r="J9" s="1180"/>
      <c r="K9" s="1180"/>
      <c r="L9" s="1222"/>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row>
    <row r="10" spans="1:35" hidden="1">
      <c r="A10" s="1180"/>
      <c r="B10" s="1180"/>
      <c r="C10" s="1180"/>
      <c r="D10" s="1180"/>
      <c r="E10" s="1180"/>
      <c r="F10" s="1180"/>
      <c r="G10" s="1180"/>
      <c r="H10" s="1180"/>
      <c r="I10" s="1180"/>
      <c r="J10" s="1180"/>
      <c r="K10" s="1180"/>
      <c r="L10" s="1222"/>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row>
    <row r="11" spans="1:35" ht="15" hidden="1" customHeight="1">
      <c r="A11" s="1180"/>
      <c r="B11" s="1180"/>
      <c r="C11" s="1180"/>
      <c r="D11" s="1180"/>
      <c r="E11" s="1180"/>
      <c r="F11" s="1180"/>
      <c r="G11" s="1180"/>
      <c r="H11" s="1180"/>
      <c r="I11" s="1180"/>
      <c r="J11" s="1180"/>
      <c r="K11" s="1180"/>
      <c r="L11" s="1224"/>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row>
    <row r="12" spans="1:35" s="323" customFormat="1" ht="24" customHeight="1">
      <c r="A12" s="1004"/>
      <c r="B12" s="1004"/>
      <c r="C12" s="1004"/>
      <c r="D12" s="1004"/>
      <c r="E12" s="1004"/>
      <c r="F12" s="1004"/>
      <c r="G12" s="1004"/>
      <c r="H12" s="1004"/>
      <c r="I12" s="1004"/>
      <c r="J12" s="1004"/>
      <c r="K12" s="1004"/>
      <c r="L12" s="479" t="s">
        <v>1385</v>
      </c>
      <c r="M12" s="285"/>
      <c r="N12" s="285"/>
      <c r="O12" s="285"/>
      <c r="P12" s="285"/>
      <c r="Q12" s="285"/>
      <c r="R12" s="1004"/>
      <c r="S12" s="1004"/>
      <c r="T12" s="1004"/>
      <c r="U12" s="1004"/>
      <c r="V12" s="1004"/>
      <c r="W12" s="1004"/>
      <c r="X12" s="1004"/>
      <c r="Y12" s="1004"/>
      <c r="Z12" s="1004"/>
      <c r="AA12" s="1004"/>
      <c r="AB12" s="1004"/>
      <c r="AC12" s="1004"/>
      <c r="AD12" s="1004"/>
      <c r="AE12" s="1004"/>
      <c r="AF12" s="1004"/>
      <c r="AG12" s="1004"/>
      <c r="AH12" s="1004"/>
      <c r="AI12" s="1004"/>
    </row>
    <row r="13" spans="1:35">
      <c r="A13" s="1180"/>
      <c r="B13" s="1180"/>
      <c r="C13" s="1180"/>
      <c r="D13" s="1180"/>
      <c r="E13" s="1180"/>
      <c r="F13" s="1180"/>
      <c r="G13" s="1180"/>
      <c r="H13" s="1180"/>
      <c r="I13" s="1180"/>
      <c r="J13" s="1180"/>
      <c r="K13" s="1180"/>
      <c r="L13" s="1223"/>
      <c r="M13" s="1223"/>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223"/>
    </row>
    <row r="14" spans="1:35" s="324" customFormat="1" ht="39" customHeight="1">
      <c r="A14" s="1223"/>
      <c r="B14" s="1223"/>
      <c r="C14" s="1223"/>
      <c r="D14" s="1223"/>
      <c r="E14" s="1223"/>
      <c r="F14" s="1223"/>
      <c r="G14" s="1223"/>
      <c r="H14" s="1223"/>
      <c r="I14" s="1223"/>
      <c r="J14" s="1223"/>
      <c r="K14" s="1223"/>
      <c r="L14" s="1265" t="s">
        <v>14</v>
      </c>
      <c r="M14" s="1266" t="s">
        <v>701</v>
      </c>
      <c r="N14" s="1266" t="s">
        <v>306</v>
      </c>
      <c r="O14" s="1266" t="s">
        <v>702</v>
      </c>
      <c r="P14" s="1266" t="s">
        <v>703</v>
      </c>
      <c r="Q14" s="1266"/>
      <c r="R14" s="1223"/>
      <c r="S14" s="1223"/>
      <c r="T14" s="1223"/>
      <c r="U14" s="1223"/>
      <c r="V14" s="1223"/>
      <c r="W14" s="1223"/>
      <c r="X14" s="1223"/>
      <c r="Y14" s="1223"/>
      <c r="Z14" s="1223"/>
      <c r="AA14" s="1223"/>
      <c r="AB14" s="1223"/>
      <c r="AC14" s="1223"/>
      <c r="AD14" s="1223"/>
      <c r="AE14" s="1223"/>
      <c r="AF14" s="1223"/>
      <c r="AG14" s="1223"/>
      <c r="AH14" s="1223"/>
      <c r="AI14" s="1223"/>
    </row>
    <row r="15" spans="1:35" s="324" customFormat="1" ht="36" customHeight="1">
      <c r="A15" s="1223"/>
      <c r="B15" s="1223"/>
      <c r="C15" s="1223"/>
      <c r="D15" s="1223"/>
      <c r="E15" s="1223"/>
      <c r="F15" s="1223"/>
      <c r="G15" s="1223"/>
      <c r="H15" s="1223"/>
      <c r="I15" s="1223"/>
      <c r="J15" s="1223"/>
      <c r="K15" s="1223"/>
      <c r="L15" s="1267"/>
      <c r="M15" s="1266"/>
      <c r="N15" s="1266"/>
      <c r="O15" s="1266"/>
      <c r="P15" s="1268" t="s">
        <v>339</v>
      </c>
      <c r="Q15" s="1268" t="s">
        <v>704</v>
      </c>
      <c r="R15" s="1223"/>
      <c r="S15" s="1223"/>
      <c r="T15" s="1223"/>
      <c r="U15" s="1223"/>
      <c r="V15" s="1223"/>
      <c r="W15" s="1223"/>
      <c r="X15" s="1223"/>
      <c r="Y15" s="1223"/>
      <c r="Z15" s="1223"/>
      <c r="AA15" s="1223"/>
      <c r="AB15" s="1223"/>
      <c r="AC15" s="1223"/>
      <c r="AD15" s="1223"/>
      <c r="AE15" s="1223"/>
      <c r="AF15" s="1223"/>
      <c r="AG15" s="1223"/>
      <c r="AH15" s="1223"/>
      <c r="AI15" s="1223"/>
    </row>
    <row r="16" spans="1:35" s="325" customFormat="1">
      <c r="A16" s="1269"/>
      <c r="B16" s="1269"/>
      <c r="C16" s="1269"/>
      <c r="D16" s="1269"/>
      <c r="E16" s="1269"/>
      <c r="F16" s="1269"/>
      <c r="G16" s="1269"/>
      <c r="H16" s="1269"/>
      <c r="I16" s="1269"/>
      <c r="J16" s="1269"/>
      <c r="K16" s="1269"/>
      <c r="L16" s="1270"/>
      <c r="M16" s="1268" t="s">
        <v>369</v>
      </c>
      <c r="N16" s="1268" t="s">
        <v>145</v>
      </c>
      <c r="O16" s="1093" t="s">
        <v>145</v>
      </c>
      <c r="P16" s="1268" t="s">
        <v>145</v>
      </c>
      <c r="Q16" s="1268" t="s">
        <v>705</v>
      </c>
      <c r="R16" s="1269"/>
      <c r="S16" s="1269"/>
      <c r="T16" s="1269"/>
      <c r="U16" s="1269"/>
      <c r="V16" s="1269"/>
      <c r="W16" s="1269"/>
      <c r="X16" s="1269"/>
      <c r="Y16" s="1269"/>
      <c r="Z16" s="1269"/>
      <c r="AA16" s="1269"/>
      <c r="AB16" s="1269"/>
      <c r="AC16" s="1269"/>
      <c r="AD16" s="1269"/>
      <c r="AE16" s="1269"/>
      <c r="AF16" s="1269"/>
      <c r="AG16" s="1269"/>
      <c r="AH16" s="1269"/>
      <c r="AI16" s="1269"/>
    </row>
    <row r="17" spans="1:35" s="102" customFormat="1">
      <c r="A17" s="902" t="s">
        <v>18</v>
      </c>
      <c r="B17" s="1083"/>
      <c r="C17" s="1083"/>
      <c r="D17" s="1083"/>
      <c r="E17" s="1083"/>
      <c r="F17" s="1083"/>
      <c r="G17" s="1083"/>
      <c r="H17" s="1083"/>
      <c r="I17" s="1083"/>
      <c r="J17" s="1083"/>
      <c r="K17" s="1083"/>
      <c r="L17" s="1015" t="s">
        <v>2599</v>
      </c>
      <c r="M17" s="1100"/>
      <c r="N17" s="1100"/>
      <c r="O17" s="1100"/>
      <c r="P17" s="1100"/>
      <c r="Q17" s="1100"/>
      <c r="R17" s="1083"/>
      <c r="S17" s="1083"/>
      <c r="T17" s="1083"/>
      <c r="U17" s="1083"/>
      <c r="V17" s="1083"/>
      <c r="W17" s="1083"/>
      <c r="X17" s="1083"/>
      <c r="Y17" s="1083"/>
      <c r="Z17" s="1083"/>
      <c r="AA17" s="1083"/>
      <c r="AB17" s="1083"/>
      <c r="AC17" s="1083"/>
      <c r="AD17" s="1083"/>
      <c r="AE17" s="1083"/>
      <c r="AF17" s="1083"/>
      <c r="AG17" s="1083"/>
      <c r="AH17" s="1083"/>
      <c r="AI17" s="1083"/>
    </row>
    <row r="18" spans="1:35" s="108" customFormat="1">
      <c r="A18" s="1050">
        <v>1</v>
      </c>
      <c r="B18" s="1050"/>
      <c r="C18" s="1050"/>
      <c r="D18" s="1050"/>
      <c r="E18" s="1050"/>
      <c r="F18" s="1050">
        <v>2024</v>
      </c>
      <c r="G18" s="1050" t="b">
        <v>1</v>
      </c>
      <c r="H18" s="1050"/>
      <c r="I18" s="1050"/>
      <c r="J18" s="1050"/>
      <c r="K18" s="1050"/>
      <c r="L18" s="1271" t="s">
        <v>2603</v>
      </c>
      <c r="M18" s="1272">
        <v>154.57</v>
      </c>
      <c r="N18" s="1273">
        <v>1</v>
      </c>
      <c r="O18" s="1272"/>
      <c r="P18" s="1273">
        <v>0</v>
      </c>
      <c r="Q18" s="1273">
        <v>4.4999999999999998E-2</v>
      </c>
      <c r="R18" s="1050"/>
      <c r="S18" s="1050"/>
      <c r="T18" s="1050"/>
      <c r="U18" s="1050"/>
      <c r="V18" s="1050"/>
      <c r="W18" s="1050"/>
      <c r="X18" s="1050"/>
      <c r="Y18" s="1050"/>
      <c r="Z18" s="1050"/>
      <c r="AA18" s="1050"/>
      <c r="AB18" s="1050"/>
      <c r="AC18" s="1050"/>
      <c r="AD18" s="1050"/>
      <c r="AE18" s="1050"/>
      <c r="AF18" s="1050"/>
      <c r="AG18" s="1050"/>
      <c r="AH18" s="1050"/>
      <c r="AI18" s="1050"/>
    </row>
    <row r="19" spans="1:35" s="108" customFormat="1">
      <c r="A19" s="1050">
        <v>1</v>
      </c>
      <c r="B19" s="1050"/>
      <c r="C19" s="1050"/>
      <c r="D19" s="1050"/>
      <c r="E19" s="1050"/>
      <c r="F19" s="1050">
        <v>2025</v>
      </c>
      <c r="G19" s="1050" t="b">
        <v>1</v>
      </c>
      <c r="H19" s="1050"/>
      <c r="I19" s="1050"/>
      <c r="J19" s="1050"/>
      <c r="K19" s="1050"/>
      <c r="L19" s="1271" t="s">
        <v>2632</v>
      </c>
      <c r="M19" s="1272">
        <v>154.57</v>
      </c>
      <c r="N19" s="1273">
        <v>0</v>
      </c>
      <c r="O19" s="1272"/>
      <c r="P19" s="1273">
        <v>0</v>
      </c>
      <c r="Q19" s="1273">
        <v>0</v>
      </c>
      <c r="R19" s="1050"/>
      <c r="S19" s="1050"/>
      <c r="T19" s="1050"/>
      <c r="U19" s="1050"/>
      <c r="V19" s="1050"/>
      <c r="W19" s="1050"/>
      <c r="X19" s="1050"/>
      <c r="Y19" s="1050"/>
      <c r="Z19" s="1050"/>
      <c r="AA19" s="1050"/>
      <c r="AB19" s="1050"/>
      <c r="AC19" s="1050"/>
      <c r="AD19" s="1050"/>
      <c r="AE19" s="1050"/>
      <c r="AF19" s="1050"/>
      <c r="AG19" s="1050"/>
      <c r="AH19" s="1050"/>
      <c r="AI19" s="1050"/>
    </row>
    <row r="20" spans="1:35" s="108" customFormat="1">
      <c r="A20" s="1050">
        <v>1</v>
      </c>
      <c r="B20" s="1050"/>
      <c r="C20" s="1050"/>
      <c r="D20" s="1050"/>
      <c r="E20" s="1050"/>
      <c r="F20" s="1050">
        <v>2026</v>
      </c>
      <c r="G20" s="1050" t="b">
        <v>1</v>
      </c>
      <c r="H20" s="1050"/>
      <c r="I20" s="1050"/>
      <c r="J20" s="1050"/>
      <c r="K20" s="1050"/>
      <c r="L20" s="1271" t="s">
        <v>2633</v>
      </c>
      <c r="M20" s="1272">
        <v>154.57</v>
      </c>
      <c r="N20" s="1273">
        <v>0</v>
      </c>
      <c r="O20" s="1272"/>
      <c r="P20" s="1273">
        <v>0</v>
      </c>
      <c r="Q20" s="1273">
        <v>0</v>
      </c>
      <c r="R20" s="1050"/>
      <c r="S20" s="1050"/>
      <c r="T20" s="1050"/>
      <c r="U20" s="1050"/>
      <c r="V20" s="1050"/>
      <c r="W20" s="1050"/>
      <c r="X20" s="1050"/>
      <c r="Y20" s="1050"/>
      <c r="Z20" s="1050"/>
      <c r="AA20" s="1050"/>
      <c r="AB20" s="1050"/>
      <c r="AC20" s="1050"/>
      <c r="AD20" s="1050"/>
      <c r="AE20" s="1050"/>
      <c r="AF20" s="1050"/>
      <c r="AG20" s="1050"/>
      <c r="AH20" s="1050"/>
      <c r="AI20" s="1050"/>
    </row>
    <row r="21" spans="1:35" s="108" customFormat="1">
      <c r="A21" s="1050">
        <v>1</v>
      </c>
      <c r="B21" s="1050"/>
      <c r="C21" s="1050"/>
      <c r="D21" s="1050"/>
      <c r="E21" s="1050"/>
      <c r="F21" s="1050">
        <v>2027</v>
      </c>
      <c r="G21" s="1050" t="b">
        <v>1</v>
      </c>
      <c r="H21" s="1050"/>
      <c r="I21" s="1050"/>
      <c r="J21" s="1050"/>
      <c r="K21" s="1050"/>
      <c r="L21" s="1271" t="s">
        <v>2634</v>
      </c>
      <c r="M21" s="1272">
        <v>154.57</v>
      </c>
      <c r="N21" s="1273">
        <v>0</v>
      </c>
      <c r="O21" s="1272"/>
      <c r="P21" s="1273">
        <v>0</v>
      </c>
      <c r="Q21" s="1273">
        <v>0</v>
      </c>
      <c r="R21" s="1050"/>
      <c r="S21" s="1050"/>
      <c r="T21" s="1050"/>
      <c r="U21" s="1050"/>
      <c r="V21" s="1050"/>
      <c r="W21" s="1050"/>
      <c r="X21" s="1050"/>
      <c r="Y21" s="1050"/>
      <c r="Z21" s="1050"/>
      <c r="AA21" s="1050"/>
      <c r="AB21" s="1050"/>
      <c r="AC21" s="1050"/>
      <c r="AD21" s="1050"/>
      <c r="AE21" s="1050"/>
      <c r="AF21" s="1050"/>
      <c r="AG21" s="1050"/>
      <c r="AH21" s="1050"/>
      <c r="AI21" s="1050"/>
    </row>
    <row r="22" spans="1:35" s="108" customFormat="1">
      <c r="A22" s="1050">
        <v>1</v>
      </c>
      <c r="B22" s="1050"/>
      <c r="C22" s="1050"/>
      <c r="D22" s="1050"/>
      <c r="E22" s="1050"/>
      <c r="F22" s="1050">
        <v>2028</v>
      </c>
      <c r="G22" s="1050" t="b">
        <v>1</v>
      </c>
      <c r="H22" s="1050"/>
      <c r="I22" s="1050"/>
      <c r="J22" s="1050"/>
      <c r="K22" s="1050"/>
      <c r="L22" s="1271" t="s">
        <v>2635</v>
      </c>
      <c r="M22" s="1272">
        <v>154.57</v>
      </c>
      <c r="N22" s="1273">
        <v>0</v>
      </c>
      <c r="O22" s="1272"/>
      <c r="P22" s="1273">
        <v>0</v>
      </c>
      <c r="Q22" s="1273">
        <v>0</v>
      </c>
      <c r="R22" s="1050"/>
      <c r="S22" s="1050"/>
      <c r="T22" s="1050"/>
      <c r="U22" s="1050"/>
      <c r="V22" s="1050"/>
      <c r="W22" s="1050"/>
      <c r="X22" s="1050"/>
      <c r="Y22" s="1050"/>
      <c r="Z22" s="1050"/>
      <c r="AA22" s="1050"/>
      <c r="AB22" s="1050"/>
      <c r="AC22" s="1050"/>
      <c r="AD22" s="1050"/>
      <c r="AE22" s="1050"/>
      <c r="AF22" s="1050"/>
      <c r="AG22" s="1050"/>
      <c r="AH22" s="1050"/>
      <c r="AI22" s="1050"/>
    </row>
    <row r="23" spans="1:35" s="108" customFormat="1" ht="0.2" customHeight="1">
      <c r="A23" s="1050">
        <v>1</v>
      </c>
      <c r="B23" s="1050"/>
      <c r="C23" s="1050"/>
      <c r="D23" s="1050"/>
      <c r="E23" s="1050"/>
      <c r="F23" s="1050">
        <v>2029</v>
      </c>
      <c r="G23" s="1050" t="b">
        <v>0</v>
      </c>
      <c r="H23" s="1050"/>
      <c r="I23" s="1050"/>
      <c r="J23" s="1050"/>
      <c r="K23" s="1050"/>
      <c r="L23" s="1271" t="s">
        <v>2636</v>
      </c>
      <c r="M23" s="1272">
        <v>154.57</v>
      </c>
      <c r="N23" s="1273">
        <v>0</v>
      </c>
      <c r="O23" s="1272"/>
      <c r="P23" s="1273">
        <v>0</v>
      </c>
      <c r="Q23" s="1273">
        <v>0</v>
      </c>
      <c r="R23" s="1050"/>
      <c r="S23" s="1050"/>
      <c r="T23" s="1050"/>
      <c r="U23" s="1050"/>
      <c r="V23" s="1050"/>
      <c r="W23" s="1050"/>
      <c r="X23" s="1050"/>
      <c r="Y23" s="1050"/>
      <c r="Z23" s="1050"/>
      <c r="AA23" s="1050"/>
      <c r="AB23" s="1050"/>
      <c r="AC23" s="1050"/>
      <c r="AD23" s="1050"/>
      <c r="AE23" s="1050"/>
      <c r="AF23" s="1050"/>
      <c r="AG23" s="1050"/>
      <c r="AH23" s="1050"/>
      <c r="AI23" s="1050"/>
    </row>
    <row r="24" spans="1:35" s="108" customFormat="1" ht="0.2" customHeight="1">
      <c r="A24" s="1050">
        <v>1</v>
      </c>
      <c r="B24" s="1050"/>
      <c r="C24" s="1050"/>
      <c r="D24" s="1050"/>
      <c r="E24" s="1050"/>
      <c r="F24" s="1050">
        <v>2030</v>
      </c>
      <c r="G24" s="1050" t="b">
        <v>0</v>
      </c>
      <c r="H24" s="1050"/>
      <c r="I24" s="1050"/>
      <c r="J24" s="1050"/>
      <c r="K24" s="1050"/>
      <c r="L24" s="1271" t="s">
        <v>2637</v>
      </c>
      <c r="M24" s="1272">
        <v>154.57</v>
      </c>
      <c r="N24" s="1273">
        <v>0</v>
      </c>
      <c r="O24" s="1272"/>
      <c r="P24" s="1273">
        <v>0</v>
      </c>
      <c r="Q24" s="1273">
        <v>0</v>
      </c>
      <c r="R24" s="1050"/>
      <c r="S24" s="1050"/>
      <c r="T24" s="1050"/>
      <c r="U24" s="1050"/>
      <c r="V24" s="1050"/>
      <c r="W24" s="1050"/>
      <c r="X24" s="1050"/>
      <c r="Y24" s="1050"/>
      <c r="Z24" s="1050"/>
      <c r="AA24" s="1050"/>
      <c r="AB24" s="1050"/>
      <c r="AC24" s="1050"/>
      <c r="AD24" s="1050"/>
      <c r="AE24" s="1050"/>
      <c r="AF24" s="1050"/>
      <c r="AG24" s="1050"/>
      <c r="AH24" s="1050"/>
      <c r="AI24" s="1050"/>
    </row>
    <row r="25" spans="1:35" s="108" customFormat="1" ht="0.2" customHeight="1">
      <c r="A25" s="1050">
        <v>1</v>
      </c>
      <c r="B25" s="1050"/>
      <c r="C25" s="1050"/>
      <c r="D25" s="1050"/>
      <c r="E25" s="1050"/>
      <c r="F25" s="1050">
        <v>2031</v>
      </c>
      <c r="G25" s="1050" t="b">
        <v>0</v>
      </c>
      <c r="H25" s="1050"/>
      <c r="I25" s="1050"/>
      <c r="J25" s="1050"/>
      <c r="K25" s="1050"/>
      <c r="L25" s="1271" t="s">
        <v>2638</v>
      </c>
      <c r="M25" s="1272">
        <v>154.57</v>
      </c>
      <c r="N25" s="1273">
        <v>0</v>
      </c>
      <c r="O25" s="1272"/>
      <c r="P25" s="1273">
        <v>0</v>
      </c>
      <c r="Q25" s="1273">
        <v>0</v>
      </c>
      <c r="R25" s="1050"/>
      <c r="S25" s="1050"/>
      <c r="T25" s="1050"/>
      <c r="U25" s="1050"/>
      <c r="V25" s="1050"/>
      <c r="W25" s="1050"/>
      <c r="X25" s="1050"/>
      <c r="Y25" s="1050"/>
      <c r="Z25" s="1050"/>
      <c r="AA25" s="1050"/>
      <c r="AB25" s="1050"/>
      <c r="AC25" s="1050"/>
      <c r="AD25" s="1050"/>
      <c r="AE25" s="1050"/>
      <c r="AF25" s="1050"/>
      <c r="AG25" s="1050"/>
      <c r="AH25" s="1050"/>
      <c r="AI25" s="1050"/>
    </row>
    <row r="26" spans="1:35" s="108" customFormat="1" ht="0.2" customHeight="1">
      <c r="A26" s="1050">
        <v>1</v>
      </c>
      <c r="B26" s="1050"/>
      <c r="C26" s="1050"/>
      <c r="D26" s="1050"/>
      <c r="E26" s="1050"/>
      <c r="F26" s="1050">
        <v>2032</v>
      </c>
      <c r="G26" s="1050" t="b">
        <v>0</v>
      </c>
      <c r="H26" s="1050"/>
      <c r="I26" s="1050"/>
      <c r="J26" s="1050"/>
      <c r="K26" s="1050"/>
      <c r="L26" s="1271" t="s">
        <v>2639</v>
      </c>
      <c r="M26" s="1272">
        <v>154.57</v>
      </c>
      <c r="N26" s="1273">
        <v>0</v>
      </c>
      <c r="O26" s="1272"/>
      <c r="P26" s="1273">
        <v>0</v>
      </c>
      <c r="Q26" s="1273">
        <v>0</v>
      </c>
      <c r="R26" s="1050"/>
      <c r="S26" s="1050"/>
      <c r="T26" s="1050"/>
      <c r="U26" s="1050"/>
      <c r="V26" s="1050"/>
      <c r="W26" s="1050"/>
      <c r="X26" s="1050"/>
      <c r="Y26" s="1050"/>
      <c r="Z26" s="1050"/>
      <c r="AA26" s="1050"/>
      <c r="AB26" s="1050"/>
      <c r="AC26" s="1050"/>
      <c r="AD26" s="1050"/>
      <c r="AE26" s="1050"/>
      <c r="AF26" s="1050"/>
      <c r="AG26" s="1050"/>
      <c r="AH26" s="1050"/>
      <c r="AI26" s="1050"/>
    </row>
    <row r="27" spans="1:35" s="108" customFormat="1" ht="0.2" customHeight="1">
      <c r="A27" s="1050">
        <v>1</v>
      </c>
      <c r="B27" s="1050"/>
      <c r="C27" s="1050"/>
      <c r="D27" s="1050"/>
      <c r="E27" s="1050"/>
      <c r="F27" s="1050">
        <v>2033</v>
      </c>
      <c r="G27" s="1050" t="b">
        <v>0</v>
      </c>
      <c r="H27" s="1050"/>
      <c r="I27" s="1050"/>
      <c r="J27" s="1050"/>
      <c r="K27" s="1050"/>
      <c r="L27" s="1271" t="s">
        <v>2640</v>
      </c>
      <c r="M27" s="1272">
        <v>154.57</v>
      </c>
      <c r="N27" s="1273">
        <v>0</v>
      </c>
      <c r="O27" s="1272"/>
      <c r="P27" s="1273">
        <v>0</v>
      </c>
      <c r="Q27" s="1273">
        <v>0</v>
      </c>
      <c r="R27" s="1050"/>
      <c r="S27" s="1050"/>
      <c r="T27" s="1050"/>
      <c r="U27" s="1050"/>
      <c r="V27" s="1050"/>
      <c r="W27" s="1050"/>
      <c r="X27" s="1050"/>
      <c r="Y27" s="1050"/>
      <c r="Z27" s="1050"/>
      <c r="AA27" s="1050"/>
      <c r="AB27" s="1050"/>
      <c r="AC27" s="1050"/>
      <c r="AD27" s="1050"/>
      <c r="AE27" s="1050"/>
      <c r="AF27" s="1050"/>
      <c r="AG27" s="1050"/>
      <c r="AH27" s="1050"/>
      <c r="AI27" s="1050"/>
    </row>
    <row r="28" spans="1:35">
      <c r="A28" s="1180"/>
      <c r="B28" s="1180"/>
      <c r="C28" s="1180"/>
      <c r="D28" s="1180"/>
      <c r="E28" s="1180"/>
      <c r="F28" s="1180"/>
      <c r="G28" s="1180"/>
      <c r="H28" s="1180"/>
      <c r="I28" s="1180"/>
      <c r="J28" s="1180"/>
      <c r="K28" s="1180"/>
      <c r="L28" s="1222"/>
      <c r="M28" s="1180"/>
      <c r="N28" s="1180"/>
      <c r="O28" s="1180"/>
      <c r="P28" s="1180"/>
      <c r="Q28" s="1180"/>
      <c r="R28" s="1180"/>
      <c r="S28" s="1180"/>
      <c r="T28" s="1180"/>
      <c r="U28" s="1180"/>
      <c r="V28" s="1180"/>
      <c r="W28" s="1180"/>
      <c r="X28" s="1180"/>
      <c r="Y28" s="1180"/>
      <c r="Z28" s="1180"/>
      <c r="AA28" s="1180"/>
      <c r="AB28" s="1180"/>
      <c r="AC28" s="1180"/>
      <c r="AD28" s="1180"/>
      <c r="AE28" s="1180"/>
      <c r="AF28" s="1180"/>
      <c r="AG28" s="1180"/>
      <c r="AH28" s="1180"/>
      <c r="AI28" s="1180"/>
    </row>
    <row r="29" spans="1:35" ht="15" customHeight="1">
      <c r="A29" s="1180"/>
      <c r="B29" s="1180"/>
      <c r="C29" s="1180"/>
      <c r="D29" s="1180"/>
      <c r="E29" s="1180"/>
      <c r="F29" s="1180"/>
      <c r="G29" s="1180"/>
      <c r="H29" s="1180"/>
      <c r="I29" s="1180"/>
      <c r="J29" s="1180"/>
      <c r="K29" s="1180"/>
      <c r="L29" s="1274" t="s">
        <v>1468</v>
      </c>
      <c r="M29" s="1274"/>
      <c r="N29" s="1274"/>
      <c r="O29" s="1274"/>
      <c r="P29" s="1274"/>
      <c r="Q29" s="1274"/>
      <c r="R29" s="1180"/>
      <c r="S29" s="1180"/>
      <c r="T29" s="1180"/>
      <c r="U29" s="1180"/>
      <c r="V29" s="1180"/>
      <c r="W29" s="1180"/>
      <c r="X29" s="1180"/>
      <c r="Y29" s="1180"/>
      <c r="Z29" s="1180"/>
      <c r="AA29" s="1180"/>
      <c r="AB29" s="1180"/>
      <c r="AC29" s="1180"/>
      <c r="AD29" s="1180"/>
      <c r="AE29" s="1180"/>
      <c r="AF29" s="1180"/>
      <c r="AG29" s="1180"/>
      <c r="AH29" s="1180"/>
      <c r="AI29" s="1180"/>
    </row>
    <row r="30" spans="1:35" ht="71.25" customHeight="1">
      <c r="A30" s="1180"/>
      <c r="B30" s="1180"/>
      <c r="C30" s="1180"/>
      <c r="D30" s="1180"/>
      <c r="E30" s="1180"/>
      <c r="F30" s="1180"/>
      <c r="G30" s="1180"/>
      <c r="H30" s="1180"/>
      <c r="I30" s="1180"/>
      <c r="J30" s="1180"/>
      <c r="K30" s="776"/>
      <c r="L30" s="1275" t="s">
        <v>2583</v>
      </c>
      <c r="M30" s="1276"/>
      <c r="N30" s="1276"/>
      <c r="O30" s="1276"/>
      <c r="P30" s="1276"/>
      <c r="Q30" s="1276"/>
      <c r="R30" s="1180"/>
      <c r="S30" s="1180"/>
      <c r="T30" s="1180"/>
      <c r="U30" s="1180"/>
      <c r="V30" s="1180"/>
      <c r="W30" s="1180"/>
      <c r="X30" s="1180"/>
      <c r="Y30" s="1180"/>
      <c r="Z30" s="1180"/>
      <c r="AA30" s="1180"/>
      <c r="AB30" s="1180"/>
      <c r="AC30" s="1180"/>
      <c r="AD30" s="1180"/>
      <c r="AE30" s="1180"/>
      <c r="AF30" s="1180"/>
      <c r="AG30" s="1180"/>
      <c r="AH30" s="1180"/>
      <c r="AI30" s="1180"/>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180"/>
      <c r="B1" s="1180"/>
      <c r="C1" s="1180"/>
      <c r="D1" s="1180"/>
      <c r="E1" s="1180"/>
      <c r="F1" s="1180"/>
      <c r="G1" s="1180"/>
      <c r="H1" s="1180"/>
      <c r="I1" s="1180"/>
      <c r="J1" s="1180"/>
      <c r="K1" s="1180"/>
      <c r="L1" s="1222"/>
      <c r="M1" s="1180"/>
      <c r="N1" s="1180"/>
      <c r="O1" s="1180"/>
      <c r="P1" s="1180"/>
      <c r="Q1" s="1180"/>
      <c r="R1" s="1180"/>
      <c r="S1" s="1180"/>
      <c r="T1" s="1180"/>
      <c r="U1" s="1180"/>
      <c r="V1" s="1180"/>
      <c r="W1" s="1180"/>
      <c r="X1" s="1180"/>
      <c r="Y1" s="1180"/>
      <c r="Z1" s="1180"/>
      <c r="AA1" s="1180"/>
      <c r="AB1" s="1180"/>
      <c r="AC1" s="1180"/>
      <c r="AD1" s="1180"/>
      <c r="AE1" s="1180"/>
      <c r="AF1" s="1180"/>
      <c r="AG1" s="1180"/>
      <c r="AH1" s="1180"/>
      <c r="AI1" s="1180"/>
    </row>
    <row r="2" spans="1:35" hidden="1">
      <c r="A2" s="1180"/>
      <c r="B2" s="1180"/>
      <c r="C2" s="1180"/>
      <c r="D2" s="1180"/>
      <c r="E2" s="1180"/>
      <c r="F2" s="1180"/>
      <c r="G2" s="1180"/>
      <c r="H2" s="1180"/>
      <c r="I2" s="1180"/>
      <c r="J2" s="1180"/>
      <c r="K2" s="1180"/>
      <c r="L2" s="1222"/>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row>
    <row r="3" spans="1:35" hidden="1">
      <c r="A3" s="1180"/>
      <c r="B3" s="1180"/>
      <c r="C3" s="1180"/>
      <c r="D3" s="1180"/>
      <c r="E3" s="1180"/>
      <c r="F3" s="1180"/>
      <c r="G3" s="1180"/>
      <c r="H3" s="1180"/>
      <c r="I3" s="1180"/>
      <c r="J3" s="1180"/>
      <c r="K3" s="1180"/>
      <c r="L3" s="1222"/>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row>
    <row r="4" spans="1:35" hidden="1">
      <c r="A4" s="1180"/>
      <c r="B4" s="1180"/>
      <c r="C4" s="1180"/>
      <c r="D4" s="1180"/>
      <c r="E4" s="1180"/>
      <c r="F4" s="1180"/>
      <c r="G4" s="1180"/>
      <c r="H4" s="1180"/>
      <c r="I4" s="1180"/>
      <c r="J4" s="1180"/>
      <c r="K4" s="1180"/>
      <c r="L4" s="1222"/>
      <c r="M4" s="1180"/>
      <c r="N4" s="1180"/>
      <c r="O4" s="1180"/>
      <c r="P4" s="1180"/>
      <c r="Q4" s="1180"/>
      <c r="R4" s="1180"/>
      <c r="S4" s="1180"/>
      <c r="T4" s="1180"/>
      <c r="U4" s="1180"/>
      <c r="V4" s="1180"/>
      <c r="W4" s="1180"/>
      <c r="X4" s="1180"/>
      <c r="Y4" s="1180"/>
      <c r="Z4" s="1180"/>
      <c r="AA4" s="1180"/>
      <c r="AB4" s="1180"/>
      <c r="AC4" s="1180"/>
      <c r="AD4" s="1180"/>
      <c r="AE4" s="1180"/>
      <c r="AF4" s="1180"/>
      <c r="AG4" s="1180"/>
      <c r="AH4" s="1180"/>
      <c r="AI4" s="1180"/>
    </row>
    <row r="5" spans="1:35" hidden="1">
      <c r="A5" s="1180"/>
      <c r="B5" s="1180"/>
      <c r="C5" s="1180"/>
      <c r="D5" s="1180"/>
      <c r="E5" s="1180"/>
      <c r="F5" s="1180"/>
      <c r="G5" s="1180"/>
      <c r="H5" s="1180"/>
      <c r="I5" s="1180"/>
      <c r="J5" s="1180"/>
      <c r="K5" s="1180"/>
      <c r="L5" s="1222"/>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row>
    <row r="6" spans="1:35" hidden="1">
      <c r="A6" s="1180"/>
      <c r="B6" s="1180"/>
      <c r="C6" s="1180"/>
      <c r="D6" s="1180"/>
      <c r="E6" s="1180"/>
      <c r="F6" s="1180"/>
      <c r="G6" s="1180"/>
      <c r="H6" s="1180"/>
      <c r="I6" s="1180"/>
      <c r="J6" s="1180"/>
      <c r="K6" s="1180"/>
      <c r="L6" s="1222"/>
      <c r="M6" s="1180"/>
      <c r="N6" s="1180"/>
      <c r="O6" s="1180"/>
      <c r="P6" s="1180"/>
      <c r="Q6" s="1180"/>
      <c r="R6" s="1180"/>
      <c r="S6" s="1180"/>
      <c r="T6" s="1180"/>
      <c r="U6" s="1180"/>
      <c r="V6" s="1180"/>
      <c r="W6" s="1180"/>
      <c r="X6" s="1180"/>
      <c r="Y6" s="1180"/>
      <c r="Z6" s="1180"/>
      <c r="AA6" s="1180"/>
      <c r="AB6" s="1180"/>
      <c r="AC6" s="1180"/>
      <c r="AD6" s="1180"/>
      <c r="AE6" s="1180"/>
      <c r="AF6" s="1180"/>
      <c r="AG6" s="1180"/>
      <c r="AH6" s="1180"/>
      <c r="AI6" s="1180"/>
    </row>
    <row r="7" spans="1:35" hidden="1">
      <c r="A7" s="1180"/>
      <c r="B7" s="1180"/>
      <c r="C7" s="1180"/>
      <c r="D7" s="1180"/>
      <c r="E7" s="1180"/>
      <c r="F7" s="1180"/>
      <c r="G7" s="1180"/>
      <c r="H7" s="1180"/>
      <c r="I7" s="1180"/>
      <c r="J7" s="1180"/>
      <c r="K7" s="1180"/>
      <c r="L7" s="1222"/>
      <c r="M7" s="1180"/>
      <c r="N7" s="1180"/>
      <c r="O7" s="1180"/>
      <c r="P7" s="1180"/>
      <c r="Q7" s="1180"/>
      <c r="R7" s="1180"/>
      <c r="S7" s="1180"/>
      <c r="T7" s="1180"/>
      <c r="U7" s="1180"/>
      <c r="V7" s="1180"/>
      <c r="W7" s="1180"/>
      <c r="X7" s="1180"/>
      <c r="Y7" s="1180"/>
      <c r="Z7" s="1180"/>
      <c r="AA7" s="1180"/>
      <c r="AB7" s="1180"/>
      <c r="AC7" s="1180"/>
      <c r="AD7" s="1180"/>
      <c r="AE7" s="1180"/>
      <c r="AF7" s="1180"/>
      <c r="AG7" s="1180"/>
      <c r="AH7" s="1180"/>
      <c r="AI7" s="1180"/>
    </row>
    <row r="8" spans="1:35" hidden="1">
      <c r="A8" s="1180"/>
      <c r="B8" s="1180"/>
      <c r="C8" s="1180"/>
      <c r="D8" s="1180"/>
      <c r="E8" s="1180"/>
      <c r="F8" s="1180"/>
      <c r="G8" s="1180"/>
      <c r="H8" s="1180"/>
      <c r="I8" s="1180"/>
      <c r="J8" s="1180"/>
      <c r="K8" s="1180"/>
      <c r="L8" s="1222"/>
      <c r="M8" s="1180"/>
      <c r="N8" s="1180"/>
      <c r="O8" s="1180"/>
      <c r="P8" s="1180"/>
      <c r="Q8" s="1180"/>
      <c r="R8" s="1180"/>
      <c r="S8" s="1180"/>
      <c r="T8" s="1180"/>
      <c r="U8" s="1180"/>
      <c r="V8" s="1180"/>
      <c r="W8" s="1180"/>
      <c r="X8" s="1180"/>
      <c r="Y8" s="1180"/>
      <c r="Z8" s="1180"/>
      <c r="AA8" s="1180"/>
      <c r="AB8" s="1180"/>
      <c r="AC8" s="1180"/>
      <c r="AD8" s="1180"/>
      <c r="AE8" s="1180"/>
      <c r="AF8" s="1180"/>
      <c r="AG8" s="1180"/>
      <c r="AH8" s="1180"/>
      <c r="AI8" s="1180"/>
    </row>
    <row r="9" spans="1:35" hidden="1">
      <c r="A9" s="1180"/>
      <c r="B9" s="1180"/>
      <c r="C9" s="1180"/>
      <c r="D9" s="1180"/>
      <c r="E9" s="1180"/>
      <c r="F9" s="1180"/>
      <c r="G9" s="1180"/>
      <c r="H9" s="1180"/>
      <c r="I9" s="1180"/>
      <c r="J9" s="1180"/>
      <c r="K9" s="1180"/>
      <c r="L9" s="1222"/>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row>
    <row r="10" spans="1:35" hidden="1">
      <c r="A10" s="1180"/>
      <c r="B10" s="1180"/>
      <c r="C10" s="1180"/>
      <c r="D10" s="1180"/>
      <c r="E10" s="1180"/>
      <c r="F10" s="1180"/>
      <c r="G10" s="1180"/>
      <c r="H10" s="1180"/>
      <c r="I10" s="1180"/>
      <c r="J10" s="1180"/>
      <c r="K10" s="1180"/>
      <c r="L10" s="1222"/>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row>
    <row r="11" spans="1:35" ht="15" hidden="1" customHeight="1">
      <c r="A11" s="1180"/>
      <c r="B11" s="1180"/>
      <c r="C11" s="1180"/>
      <c r="D11" s="1180"/>
      <c r="E11" s="1180"/>
      <c r="F11" s="1180"/>
      <c r="G11" s="1180"/>
      <c r="H11" s="1180"/>
      <c r="I11" s="1180"/>
      <c r="J11" s="1180"/>
      <c r="K11" s="1180"/>
      <c r="L11" s="1224"/>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row>
    <row r="12" spans="1:35" s="323" customFormat="1" ht="24" customHeight="1">
      <c r="A12" s="1004"/>
      <c r="B12" s="1004"/>
      <c r="C12" s="1004"/>
      <c r="D12" s="1004"/>
      <c r="E12" s="1004"/>
      <c r="F12" s="1004"/>
      <c r="G12" s="1004"/>
      <c r="H12" s="1004"/>
      <c r="I12" s="1004"/>
      <c r="J12" s="1004"/>
      <c r="K12" s="1004"/>
      <c r="L12" s="479" t="s">
        <v>1386</v>
      </c>
      <c r="M12" s="285"/>
      <c r="N12" s="285"/>
      <c r="O12" s="285"/>
      <c r="P12" s="285"/>
      <c r="Q12" s="285"/>
      <c r="R12" s="1004"/>
      <c r="S12" s="1004"/>
      <c r="T12" s="1004"/>
      <c r="U12" s="1004"/>
      <c r="V12" s="1004"/>
      <c r="W12" s="1004"/>
      <c r="X12" s="1004"/>
      <c r="Y12" s="1004"/>
      <c r="Z12" s="1004"/>
      <c r="AA12" s="1004"/>
      <c r="AB12" s="1004"/>
      <c r="AC12" s="1004"/>
      <c r="AD12" s="1004"/>
      <c r="AE12" s="1004"/>
      <c r="AF12" s="1004"/>
      <c r="AG12" s="1004"/>
      <c r="AH12" s="1004"/>
      <c r="AI12" s="1004"/>
    </row>
    <row r="13" spans="1:35">
      <c r="A13" s="1180"/>
      <c r="B13" s="1180"/>
      <c r="C13" s="1180"/>
      <c r="D13" s="1180"/>
      <c r="E13" s="1180"/>
      <c r="F13" s="1180"/>
      <c r="G13" s="1180"/>
      <c r="H13" s="1180"/>
      <c r="I13" s="1180"/>
      <c r="J13" s="1180"/>
      <c r="K13" s="1180"/>
      <c r="L13" s="1223"/>
      <c r="M13" s="1223"/>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223"/>
    </row>
    <row r="14" spans="1:35" s="324" customFormat="1" ht="39" customHeight="1">
      <c r="A14" s="1223"/>
      <c r="B14" s="1223"/>
      <c r="C14" s="1223"/>
      <c r="D14" s="1223"/>
      <c r="E14" s="1223"/>
      <c r="F14" s="1223"/>
      <c r="G14" s="1223"/>
      <c r="H14" s="1223"/>
      <c r="I14" s="1223"/>
      <c r="J14" s="1223"/>
      <c r="K14" s="1223"/>
      <c r="L14" s="1265" t="s">
        <v>14</v>
      </c>
      <c r="M14" s="1266" t="s">
        <v>701</v>
      </c>
      <c r="N14" s="1266" t="s">
        <v>306</v>
      </c>
      <c r="O14" s="1266" t="s">
        <v>702</v>
      </c>
      <c r="P14" s="1266" t="s">
        <v>703</v>
      </c>
      <c r="Q14" s="1266"/>
      <c r="R14" s="1223"/>
      <c r="S14" s="1223"/>
      <c r="T14" s="1223"/>
      <c r="U14" s="1223"/>
      <c r="V14" s="1223"/>
      <c r="W14" s="1223"/>
      <c r="X14" s="1223"/>
      <c r="Y14" s="1223"/>
      <c r="Z14" s="1223"/>
      <c r="AA14" s="1223"/>
      <c r="AB14" s="1223"/>
      <c r="AC14" s="1223"/>
      <c r="AD14" s="1223"/>
      <c r="AE14" s="1223"/>
      <c r="AF14" s="1223"/>
      <c r="AG14" s="1223"/>
      <c r="AH14" s="1223"/>
      <c r="AI14" s="1223"/>
    </row>
    <row r="15" spans="1:35" s="324" customFormat="1" ht="36" customHeight="1">
      <c r="A15" s="1223"/>
      <c r="B15" s="1223"/>
      <c r="C15" s="1223"/>
      <c r="D15" s="1223"/>
      <c r="E15" s="1223"/>
      <c r="F15" s="1223"/>
      <c r="G15" s="1223"/>
      <c r="H15" s="1223"/>
      <c r="I15" s="1223"/>
      <c r="J15" s="1223"/>
      <c r="K15" s="1223"/>
      <c r="L15" s="1267"/>
      <c r="M15" s="1266"/>
      <c r="N15" s="1266"/>
      <c r="O15" s="1266"/>
      <c r="P15" s="1268" t="s">
        <v>339</v>
      </c>
      <c r="Q15" s="1268" t="s">
        <v>704</v>
      </c>
      <c r="R15" s="1223"/>
      <c r="S15" s="1223"/>
      <c r="T15" s="1223"/>
      <c r="U15" s="1223"/>
      <c r="V15" s="1223"/>
      <c r="W15" s="1223"/>
      <c r="X15" s="1223"/>
      <c r="Y15" s="1223"/>
      <c r="Z15" s="1223"/>
      <c r="AA15" s="1223"/>
      <c r="AB15" s="1223"/>
      <c r="AC15" s="1223"/>
      <c r="AD15" s="1223"/>
      <c r="AE15" s="1223"/>
      <c r="AF15" s="1223"/>
      <c r="AG15" s="1223"/>
      <c r="AH15" s="1223"/>
      <c r="AI15" s="1223"/>
    </row>
    <row r="16" spans="1:35" s="325" customFormat="1">
      <c r="A16" s="1269"/>
      <c r="B16" s="1269"/>
      <c r="C16" s="1269"/>
      <c r="D16" s="1269"/>
      <c r="E16" s="1269"/>
      <c r="F16" s="1269"/>
      <c r="G16" s="1269"/>
      <c r="H16" s="1269"/>
      <c r="I16" s="1269"/>
      <c r="J16" s="1269"/>
      <c r="K16" s="1269"/>
      <c r="L16" s="1270"/>
      <c r="M16" s="1268" t="s">
        <v>369</v>
      </c>
      <c r="N16" s="1268" t="s">
        <v>145</v>
      </c>
      <c r="O16" s="1093" t="s">
        <v>145</v>
      </c>
      <c r="P16" s="1268" t="s">
        <v>145</v>
      </c>
      <c r="Q16" s="1268" t="s">
        <v>705</v>
      </c>
      <c r="R16" s="1269"/>
      <c r="S16" s="1269"/>
      <c r="T16" s="1269"/>
      <c r="U16" s="1269"/>
      <c r="V16" s="1269"/>
      <c r="W16" s="1269"/>
      <c r="X16" s="1269"/>
      <c r="Y16" s="1269"/>
      <c r="Z16" s="1269"/>
      <c r="AA16" s="1269"/>
      <c r="AB16" s="1269"/>
      <c r="AC16" s="1269"/>
      <c r="AD16" s="1269"/>
      <c r="AE16" s="1269"/>
      <c r="AF16" s="1269"/>
      <c r="AG16" s="1269"/>
      <c r="AH16" s="1269"/>
      <c r="AI16" s="1269"/>
    </row>
    <row r="17" spans="1:35" s="102" customFormat="1">
      <c r="A17" s="902" t="s">
        <v>18</v>
      </c>
      <c r="B17" s="1083"/>
      <c r="C17" s="1083"/>
      <c r="D17" s="1083"/>
      <c r="E17" s="1083"/>
      <c r="F17" s="1083"/>
      <c r="G17" s="1083"/>
      <c r="H17" s="1083"/>
      <c r="I17" s="1083"/>
      <c r="J17" s="1083"/>
      <c r="K17" s="1083"/>
      <c r="L17" s="1015" t="s">
        <v>2599</v>
      </c>
      <c r="M17" s="1100"/>
      <c r="N17" s="1100"/>
      <c r="O17" s="1100"/>
      <c r="P17" s="1100"/>
      <c r="Q17" s="1100"/>
      <c r="R17" s="1083"/>
      <c r="S17" s="1083"/>
      <c r="T17" s="1083"/>
      <c r="U17" s="1083"/>
      <c r="V17" s="1083"/>
      <c r="W17" s="1083"/>
      <c r="X17" s="1083"/>
      <c r="Y17" s="1083"/>
      <c r="Z17" s="1083"/>
      <c r="AA17" s="1083"/>
      <c r="AB17" s="1083"/>
      <c r="AC17" s="1083"/>
      <c r="AD17" s="1083"/>
      <c r="AE17" s="1083"/>
      <c r="AF17" s="1083"/>
      <c r="AG17" s="1083"/>
      <c r="AH17" s="1083"/>
      <c r="AI17" s="1083"/>
    </row>
    <row r="18" spans="1:35">
      <c r="A18" s="1180"/>
      <c r="B18" s="1180"/>
      <c r="C18" s="1180"/>
      <c r="D18" s="1180"/>
      <c r="E18" s="1180"/>
      <c r="F18" s="1180"/>
      <c r="G18" s="1180"/>
      <c r="H18" s="1180"/>
      <c r="I18" s="1180"/>
      <c r="J18" s="1180"/>
      <c r="K18" s="1180"/>
      <c r="L18" s="1222"/>
      <c r="M18" s="1180"/>
      <c r="N18" s="1180"/>
      <c r="O18" s="1180"/>
      <c r="P18" s="1180"/>
      <c r="Q18" s="1180"/>
      <c r="R18" s="1180"/>
      <c r="S18" s="1180"/>
      <c r="T18" s="1180"/>
      <c r="U18" s="1180"/>
      <c r="V18" s="1180"/>
      <c r="W18" s="1180"/>
      <c r="X18" s="1180"/>
      <c r="Y18" s="1180"/>
      <c r="Z18" s="1180"/>
      <c r="AA18" s="1180"/>
      <c r="AB18" s="1180"/>
      <c r="AC18" s="1180"/>
      <c r="AD18" s="1180"/>
      <c r="AE18" s="1180"/>
      <c r="AF18" s="1180"/>
      <c r="AG18" s="1180"/>
      <c r="AH18" s="1180"/>
      <c r="AI18" s="1180"/>
    </row>
    <row r="19" spans="1:35" ht="15" customHeight="1">
      <c r="A19" s="1180"/>
      <c r="B19" s="1180"/>
      <c r="C19" s="1180"/>
      <c r="D19" s="1180"/>
      <c r="E19" s="1180"/>
      <c r="F19" s="1180"/>
      <c r="G19" s="1180"/>
      <c r="H19" s="1180"/>
      <c r="I19" s="1180"/>
      <c r="J19" s="1180"/>
      <c r="K19" s="1180"/>
      <c r="L19" s="1274" t="s">
        <v>1468</v>
      </c>
      <c r="M19" s="1274"/>
      <c r="N19" s="1274"/>
      <c r="O19" s="1274"/>
      <c r="P19" s="1274"/>
      <c r="Q19" s="1274"/>
      <c r="R19" s="1180"/>
      <c r="S19" s="1180"/>
      <c r="T19" s="1180"/>
      <c r="U19" s="1180"/>
      <c r="V19" s="1180"/>
      <c r="W19" s="1180"/>
      <c r="X19" s="1180"/>
      <c r="Y19" s="1180"/>
      <c r="Z19" s="1180"/>
      <c r="AA19" s="1180"/>
      <c r="AB19" s="1180"/>
      <c r="AC19" s="1180"/>
      <c r="AD19" s="1180"/>
      <c r="AE19" s="1180"/>
      <c r="AF19" s="1180"/>
      <c r="AG19" s="1180"/>
      <c r="AH19" s="1180"/>
      <c r="AI19" s="1180"/>
    </row>
    <row r="20" spans="1:35" ht="15" customHeight="1">
      <c r="A20" s="1180"/>
      <c r="B20" s="1180"/>
      <c r="C20" s="1180"/>
      <c r="D20" s="1180"/>
      <c r="E20" s="1180"/>
      <c r="F20" s="1180"/>
      <c r="G20" s="1180"/>
      <c r="H20" s="1180"/>
      <c r="I20" s="1180"/>
      <c r="J20" s="1180"/>
      <c r="K20" s="776"/>
      <c r="L20" s="1276"/>
      <c r="M20" s="1276"/>
      <c r="N20" s="1276"/>
      <c r="O20" s="1276"/>
      <c r="P20" s="1276"/>
      <c r="Q20" s="1276"/>
      <c r="R20" s="1180"/>
      <c r="S20" s="1180"/>
      <c r="T20" s="1180"/>
      <c r="U20" s="1180"/>
      <c r="V20" s="1180"/>
      <c r="W20" s="1180"/>
      <c r="X20" s="1180"/>
      <c r="Y20" s="1180"/>
      <c r="Z20" s="1180"/>
      <c r="AA20" s="1180"/>
      <c r="AB20" s="1180"/>
      <c r="AC20" s="1180"/>
      <c r="AD20" s="1180"/>
      <c r="AE20" s="1180"/>
      <c r="AF20" s="1180"/>
      <c r="AG20" s="1180"/>
      <c r="AH20" s="1180"/>
      <c r="AI20" s="1180"/>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18" customWidth="1"/>
    <col min="2" max="2" width="6.7109375" style="118" customWidth="1"/>
    <col min="3" max="3" width="40.7109375" style="118" customWidth="1"/>
    <col min="4" max="6" width="3.7109375" style="118" customWidth="1"/>
    <col min="7" max="7" width="23.7109375" style="118" customWidth="1"/>
    <col min="8" max="9" width="3.7109375" style="118" customWidth="1"/>
    <col min="10" max="10" width="4.7109375" style="118" customWidth="1"/>
    <col min="11" max="11" width="40.7109375" style="118" customWidth="1"/>
    <col min="12" max="12" width="4.7109375" style="118" customWidth="1"/>
    <col min="13" max="13" width="18.5703125" style="118" bestFit="1" customWidth="1"/>
    <col min="14" max="15" width="4.7109375" style="118" customWidth="1"/>
    <col min="16" max="16" width="5.7109375" style="118" customWidth="1"/>
    <col min="17" max="18" width="12.5703125" style="118" customWidth="1"/>
    <col min="19" max="19" width="14.5703125" style="118" customWidth="1"/>
    <col min="20" max="20" width="18.85546875" style="118" customWidth="1"/>
    <col min="21" max="21" width="19.28515625" style="118" customWidth="1"/>
    <col min="22" max="22" width="39.140625" style="118" customWidth="1"/>
    <col min="23" max="23" width="41.7109375" style="118" customWidth="1"/>
    <col min="24" max="24" width="54.85546875" style="118" customWidth="1"/>
    <col min="25" max="26" width="22.85546875" style="118" customWidth="1"/>
    <col min="27" max="16384" width="9.1406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1431</v>
      </c>
      <c r="W1" s="137" t="s">
        <v>1126</v>
      </c>
      <c r="X1" s="137" t="s">
        <v>1040</v>
      </c>
      <c r="Y1" s="137" t="s">
        <v>1063</v>
      </c>
      <c r="Z1" s="137" t="s">
        <v>1245</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1469</v>
      </c>
      <c r="Y2" s="158" t="s">
        <v>1220</v>
      </c>
      <c r="Z2" s="158" t="s">
        <v>1220</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1470</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1432</v>
      </c>
      <c r="X4" s="158" t="s">
        <v>1471</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1472</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1416</v>
      </c>
      <c r="W6" s="338" t="s">
        <v>1130</v>
      </c>
      <c r="X6" s="158" t="s">
        <v>1473</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1417</v>
      </c>
      <c r="X7" s="158" t="s">
        <v>1474</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1418</v>
      </c>
      <c r="X8" s="158" t="s">
        <v>1475</v>
      </c>
      <c r="Z8" s="158" t="s">
        <v>1246</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1419</v>
      </c>
      <c r="X9" s="158" t="s">
        <v>1476</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1420</v>
      </c>
      <c r="X10" s="158" t="s">
        <v>1477</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1421</v>
      </c>
      <c r="X11" s="158" t="s">
        <v>1478</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1479</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1480</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1481</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1482</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1483</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1484</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1485</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1486</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1487</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1488</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1489</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1490</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1491</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1492</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1493</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1494</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1495</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1496</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1497</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1457</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1458</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1459</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1460</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1461</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1498</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0"/>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654">
        <v>45076.719525462962</v>
      </c>
      <c r="B3" s="41" t="s">
        <v>1509</v>
      </c>
      <c r="C3" s="41" t="s">
        <v>1510</v>
      </c>
    </row>
    <row r="4" spans="1:4">
      <c r="A4" s="654">
        <v>45076.719537037039</v>
      </c>
      <c r="B4" s="41" t="s">
        <v>1511</v>
      </c>
      <c r="C4" s="41" t="s">
        <v>1510</v>
      </c>
    </row>
    <row r="5" spans="1:4">
      <c r="A5" s="654">
        <v>45076.719826388886</v>
      </c>
      <c r="B5" s="41" t="s">
        <v>1509</v>
      </c>
      <c r="C5" s="41" t="s">
        <v>1510</v>
      </c>
    </row>
    <row r="6" spans="1:4">
      <c r="A6" s="654">
        <v>45076.719837962963</v>
      </c>
      <c r="B6" s="41" t="s">
        <v>1511</v>
      </c>
      <c r="C6" s="41" t="s">
        <v>1510</v>
      </c>
    </row>
    <row r="7" spans="1:4">
      <c r="A7" s="654">
        <v>45096.371018518519</v>
      </c>
      <c r="B7" s="41" t="s">
        <v>1509</v>
      </c>
      <c r="C7" s="41" t="s">
        <v>1510</v>
      </c>
    </row>
    <row r="8" spans="1:4">
      <c r="A8" s="654">
        <v>45096.371030092596</v>
      </c>
      <c r="B8" s="41" t="s">
        <v>1511</v>
      </c>
      <c r="C8" s="41" t="s">
        <v>1510</v>
      </c>
    </row>
    <row r="9" spans="1:4">
      <c r="A9" s="654">
        <v>45096.409085648149</v>
      </c>
      <c r="B9" s="41" t="s">
        <v>1509</v>
      </c>
      <c r="C9" s="41" t="s">
        <v>1510</v>
      </c>
    </row>
    <row r="10" spans="1:4">
      <c r="A10" s="654">
        <v>45096.409097222226</v>
      </c>
      <c r="B10" s="41" t="s">
        <v>1511</v>
      </c>
      <c r="C10" s="41" t="s">
        <v>1510</v>
      </c>
    </row>
    <row r="11" spans="1:4">
      <c r="A11" s="654">
        <v>45096.42291666667</v>
      </c>
      <c r="B11" s="41" t="s">
        <v>1509</v>
      </c>
      <c r="C11" s="41" t="s">
        <v>1510</v>
      </c>
    </row>
    <row r="12" spans="1:4">
      <c r="A12" s="654">
        <v>45096.42292824074</v>
      </c>
      <c r="B12" s="41" t="s">
        <v>1511</v>
      </c>
      <c r="C12" s="41" t="s">
        <v>1510</v>
      </c>
    </row>
    <row r="13" spans="1:4">
      <c r="A13" s="654">
        <v>45099.411956018521</v>
      </c>
      <c r="B13" s="41" t="s">
        <v>1509</v>
      </c>
      <c r="C13" s="41" t="s">
        <v>1510</v>
      </c>
    </row>
    <row r="14" spans="1:4">
      <c r="A14" s="654">
        <v>45099.411979166667</v>
      </c>
      <c r="B14" s="41" t="s">
        <v>1511</v>
      </c>
      <c r="C14" s="41" t="s">
        <v>1510</v>
      </c>
    </row>
    <row r="15" spans="1:4">
      <c r="A15" s="654">
        <v>45288.721898148149</v>
      </c>
      <c r="B15" s="41" t="s">
        <v>1509</v>
      </c>
      <c r="C15" s="41" t="s">
        <v>1510</v>
      </c>
    </row>
    <row r="16" spans="1:4">
      <c r="A16" s="654">
        <v>45288.721909722219</v>
      </c>
      <c r="B16" s="41" t="s">
        <v>1511</v>
      </c>
      <c r="C16" s="41" t="s">
        <v>1510</v>
      </c>
    </row>
    <row r="17" spans="1:3">
      <c r="A17" s="654">
        <v>45288.740358796298</v>
      </c>
      <c r="B17" s="41" t="s">
        <v>1509</v>
      </c>
      <c r="C17" s="41" t="s">
        <v>1510</v>
      </c>
    </row>
    <row r="18" spans="1:3">
      <c r="A18" s="654">
        <v>45288.740370370368</v>
      </c>
      <c r="B18" s="41" t="s">
        <v>1511</v>
      </c>
      <c r="C18" s="41" t="s">
        <v>1510</v>
      </c>
    </row>
    <row r="19" spans="1:3">
      <c r="A19" s="654">
        <v>45289.417696759258</v>
      </c>
      <c r="B19" s="41" t="s">
        <v>1509</v>
      </c>
      <c r="C19" s="41" t="s">
        <v>1510</v>
      </c>
    </row>
    <row r="20" spans="1:3">
      <c r="A20" s="654">
        <v>45289.417708333334</v>
      </c>
      <c r="B20" s="41" t="s">
        <v>1511</v>
      </c>
      <c r="C20" s="41" t="s">
        <v>1510</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I12" sqref="I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277"/>
      <c r="B1" s="1277"/>
      <c r="C1" s="1277"/>
      <c r="D1" s="1277"/>
    </row>
    <row r="2" spans="1:4" hidden="1">
      <c r="A2" s="1277"/>
      <c r="B2" s="1277"/>
      <c r="C2" s="1277"/>
      <c r="D2" s="1277"/>
    </row>
    <row r="3" spans="1:4" hidden="1">
      <c r="A3" s="1277"/>
      <c r="B3" s="1277"/>
      <c r="C3" s="1277"/>
      <c r="D3" s="1277"/>
    </row>
    <row r="4" spans="1:4" hidden="1">
      <c r="A4" s="1277"/>
      <c r="B4" s="1277"/>
      <c r="C4" s="1277"/>
      <c r="D4" s="1277"/>
    </row>
    <row r="5" spans="1:4" hidden="1">
      <c r="A5" s="1277"/>
      <c r="B5" s="1277"/>
      <c r="C5" s="1277"/>
      <c r="D5" s="1277"/>
    </row>
    <row r="6" spans="1:4">
      <c r="A6" s="1277"/>
      <c r="B6" s="1277"/>
      <c r="C6" s="1278"/>
      <c r="D6" s="1278"/>
    </row>
    <row r="7" spans="1:4" ht="20.100000000000001" customHeight="1">
      <c r="A7" s="1277"/>
      <c r="B7" s="1277"/>
      <c r="C7" s="1278"/>
      <c r="D7" s="1279" t="s">
        <v>109</v>
      </c>
    </row>
    <row r="8" spans="1:4">
      <c r="A8" s="1277"/>
      <c r="B8" s="1277"/>
      <c r="C8" s="1278"/>
      <c r="D8" s="1278"/>
    </row>
    <row r="9" spans="1:4" ht="20.100000000000001" customHeight="1">
      <c r="A9" s="1277"/>
      <c r="B9" s="1277"/>
      <c r="C9" s="1278"/>
      <c r="D9" s="1280" t="s">
        <v>2580</v>
      </c>
    </row>
    <row r="10" spans="1:4" ht="49.5" customHeight="1">
      <c r="A10" s="1277"/>
      <c r="B10" s="1277"/>
      <c r="C10" s="1278"/>
      <c r="D10" s="1281" t="s">
        <v>2584</v>
      </c>
    </row>
    <row r="11" spans="1:4" ht="90" customHeight="1">
      <c r="A11" s="1277"/>
      <c r="B11" s="1277"/>
      <c r="C11" s="1278"/>
      <c r="D11" s="1281" t="s">
        <v>2585</v>
      </c>
    </row>
    <row r="12" spans="1:4" ht="145.5" customHeight="1">
      <c r="A12" s="1277"/>
      <c r="B12" s="1277"/>
      <c r="C12" s="1278"/>
      <c r="D12" s="1281" t="s">
        <v>2586</v>
      </c>
    </row>
    <row r="13" spans="1:4" ht="180" customHeight="1">
      <c r="A13" s="1277"/>
      <c r="B13" s="1277"/>
      <c r="C13" s="1278"/>
      <c r="D13" s="1281" t="s">
        <v>2587</v>
      </c>
    </row>
    <row r="14" spans="1:4" ht="156.75" customHeight="1">
      <c r="A14" s="1277"/>
      <c r="B14" s="1277"/>
      <c r="C14" s="1278"/>
      <c r="D14" s="1281" t="s">
        <v>2588</v>
      </c>
    </row>
    <row r="15" spans="1:4" ht="177.75" customHeight="1">
      <c r="A15" s="1277"/>
      <c r="B15" s="1277"/>
      <c r="C15" s="1278"/>
      <c r="D15" s="1280" t="s">
        <v>2581</v>
      </c>
    </row>
    <row r="16" spans="1:4" ht="20.100000000000001" customHeight="1">
      <c r="A16" s="1277"/>
      <c r="B16" s="1277"/>
      <c r="C16" s="1278"/>
      <c r="D16" s="1280"/>
    </row>
    <row r="17" spans="1:4" ht="20.100000000000001" customHeight="1">
      <c r="A17" s="1277"/>
      <c r="B17" s="1277"/>
      <c r="C17" s="1278"/>
      <c r="D17" s="1280"/>
    </row>
    <row r="18" spans="1:4" ht="20.100000000000001" customHeight="1">
      <c r="A18" s="1277"/>
      <c r="B18" s="1277"/>
      <c r="C18" s="1278"/>
      <c r="D18" s="1280"/>
    </row>
    <row r="19" spans="1:4">
      <c r="A19" s="1277"/>
      <c r="B19" s="1277"/>
      <c r="C19" s="1278"/>
      <c r="D19" s="1278"/>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76"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D19" sqref="D19"/>
    </sheetView>
  </sheetViews>
  <sheetFormatPr defaultRowHeight="11.25"/>
  <cols>
    <col min="1" max="1" width="4.7109375" style="11" customWidth="1"/>
    <col min="2" max="2" width="24" style="11" customWidth="1"/>
    <col min="3" max="3" width="17.42578125" style="11" customWidth="1"/>
    <col min="4" max="4" width="103.28515625" style="11" customWidth="1"/>
    <col min="5" max="5" width="17.7109375" style="11" customWidth="1"/>
    <col min="6" max="16384" width="9.140625" style="11"/>
  </cols>
  <sheetData>
    <row r="2" spans="2:5" ht="20.100000000000001" customHeight="1">
      <c r="B2" s="1282" t="s">
        <v>110</v>
      </c>
      <c r="C2" s="1282"/>
      <c r="D2" s="1282"/>
      <c r="E2" s="1282"/>
    </row>
    <row r="3" spans="2:5">
      <c r="B3" s="1283"/>
      <c r="C3" s="1283"/>
      <c r="D3" s="1283"/>
      <c r="E3" s="1283"/>
    </row>
    <row r="4" spans="2:5" ht="21.75" customHeight="1" thickBot="1">
      <c r="B4" s="1284" t="s">
        <v>1147</v>
      </c>
      <c r="C4" s="1284" t="s">
        <v>1148</v>
      </c>
      <c r="D4" s="1284" t="s">
        <v>15</v>
      </c>
      <c r="E4" s="1285" t="s">
        <v>163</v>
      </c>
    </row>
    <row r="5" spans="2:5" ht="12" thickTop="1">
      <c r="B5" s="1283"/>
      <c r="C5" s="1283"/>
      <c r="D5" s="1283"/>
      <c r="E5" s="1283"/>
    </row>
  </sheetData>
  <sheetProtection formatColumns="0" formatRows="0" autoFilter="0"/>
  <autoFilter ref="B4:E4"/>
  <mergeCells count="1">
    <mergeCell ref="B2:E2"/>
  </mergeCells>
  <phoneticPr fontId="14" type="noConversion"/>
  <pageMargins left="0" right="0" top="0.98425196850393704" bottom="0.47222222222222221" header="0.51181102362204722" footer="0.51181102362204722"/>
  <pageSetup paperSize="9" orientation="landscape"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55" t="s">
        <v>1034</v>
      </c>
      <c r="B1" s="655" t="s">
        <v>1035</v>
      </c>
      <c r="C1" s="655" t="s">
        <v>2204</v>
      </c>
      <c r="D1" s="655" t="s">
        <v>2538</v>
      </c>
      <c r="E1" s="655"/>
    </row>
    <row r="2" spans="1:5">
      <c r="A2" s="655" t="s">
        <v>2205</v>
      </c>
      <c r="B2" s="655" t="s">
        <v>2205</v>
      </c>
      <c r="C2" s="655" t="s">
        <v>2206</v>
      </c>
      <c r="D2" s="655" t="s">
        <v>2205</v>
      </c>
      <c r="E2" s="655" t="s">
        <v>2539</v>
      </c>
    </row>
    <row r="3" spans="1:5">
      <c r="A3" s="655" t="s">
        <v>2205</v>
      </c>
      <c r="B3" s="655" t="s">
        <v>2207</v>
      </c>
      <c r="C3" s="655" t="s">
        <v>2208</v>
      </c>
      <c r="D3" s="655" t="s">
        <v>2217</v>
      </c>
      <c r="E3" s="655" t="s">
        <v>2540</v>
      </c>
    </row>
    <row r="4" spans="1:5">
      <c r="A4" s="655" t="s">
        <v>2205</v>
      </c>
      <c r="B4" s="655" t="s">
        <v>2209</v>
      </c>
      <c r="C4" s="655" t="s">
        <v>2210</v>
      </c>
      <c r="D4" s="655" t="s">
        <v>2237</v>
      </c>
      <c r="E4" s="655" t="s">
        <v>2541</v>
      </c>
    </row>
    <row r="5" spans="1:5">
      <c r="A5" s="655" t="s">
        <v>2205</v>
      </c>
      <c r="B5" s="655" t="s">
        <v>2211</v>
      </c>
      <c r="C5" s="655" t="s">
        <v>2212</v>
      </c>
      <c r="D5" s="655" t="s">
        <v>2251</v>
      </c>
      <c r="E5" s="655" t="s">
        <v>2542</v>
      </c>
    </row>
    <row r="6" spans="1:5">
      <c r="A6" s="655" t="s">
        <v>2205</v>
      </c>
      <c r="B6" s="655" t="s">
        <v>2213</v>
      </c>
      <c r="C6" s="655" t="s">
        <v>2214</v>
      </c>
      <c r="D6" s="655" t="s">
        <v>2269</v>
      </c>
      <c r="E6" s="655" t="s">
        <v>2543</v>
      </c>
    </row>
    <row r="7" spans="1:5">
      <c r="A7" s="655" t="s">
        <v>2205</v>
      </c>
      <c r="B7" s="655" t="s">
        <v>2215</v>
      </c>
      <c r="C7" s="655" t="s">
        <v>2216</v>
      </c>
      <c r="D7" s="655" t="s">
        <v>2287</v>
      </c>
      <c r="E7" s="655" t="s">
        <v>2544</v>
      </c>
    </row>
    <row r="8" spans="1:5">
      <c r="A8" s="655" t="s">
        <v>2217</v>
      </c>
      <c r="B8" s="655" t="s">
        <v>2217</v>
      </c>
      <c r="C8" s="655" t="s">
        <v>2218</v>
      </c>
      <c r="D8" s="655" t="s">
        <v>2301</v>
      </c>
      <c r="E8" s="655" t="s">
        <v>2545</v>
      </c>
    </row>
    <row r="9" spans="1:5">
      <c r="A9" s="655" t="s">
        <v>2217</v>
      </c>
      <c r="B9" s="655" t="s">
        <v>2219</v>
      </c>
      <c r="C9" s="655" t="s">
        <v>2220</v>
      </c>
      <c r="D9" s="655" t="s">
        <v>2317</v>
      </c>
      <c r="E9" s="655" t="s">
        <v>2546</v>
      </c>
    </row>
    <row r="10" spans="1:5">
      <c r="A10" s="655" t="s">
        <v>2217</v>
      </c>
      <c r="B10" s="655" t="s">
        <v>2221</v>
      </c>
      <c r="C10" s="655" t="s">
        <v>2222</v>
      </c>
      <c r="D10" s="655" t="s">
        <v>2335</v>
      </c>
      <c r="E10" s="655" t="s">
        <v>2547</v>
      </c>
    </row>
    <row r="11" spans="1:5">
      <c r="A11" s="655" t="s">
        <v>2217</v>
      </c>
      <c r="B11" s="655" t="s">
        <v>2223</v>
      </c>
      <c r="C11" s="655" t="s">
        <v>2224</v>
      </c>
      <c r="D11" s="655" t="s">
        <v>2355</v>
      </c>
      <c r="E11" s="655" t="s">
        <v>2548</v>
      </c>
    </row>
    <row r="12" spans="1:5">
      <c r="A12" s="655" t="s">
        <v>2217</v>
      </c>
      <c r="B12" s="655" t="s">
        <v>2225</v>
      </c>
      <c r="C12" s="655" t="s">
        <v>2226</v>
      </c>
      <c r="D12" s="655" t="s">
        <v>2367</v>
      </c>
      <c r="E12" s="655" t="s">
        <v>2549</v>
      </c>
    </row>
    <row r="13" spans="1:5">
      <c r="A13" s="655" t="s">
        <v>2217</v>
      </c>
      <c r="B13" s="655" t="s">
        <v>2227</v>
      </c>
      <c r="C13" s="655" t="s">
        <v>2228</v>
      </c>
      <c r="D13" s="655" t="s">
        <v>2381</v>
      </c>
      <c r="E13" s="655" t="s">
        <v>2550</v>
      </c>
    </row>
    <row r="14" spans="1:5">
      <c r="A14" s="655" t="s">
        <v>2217</v>
      </c>
      <c r="B14" s="655" t="s">
        <v>2229</v>
      </c>
      <c r="C14" s="655" t="s">
        <v>2230</v>
      </c>
      <c r="D14" s="655" t="s">
        <v>2395</v>
      </c>
      <c r="E14" s="655" t="s">
        <v>2551</v>
      </c>
    </row>
    <row r="15" spans="1:5">
      <c r="A15" s="655" t="s">
        <v>2217</v>
      </c>
      <c r="B15" s="655" t="s">
        <v>2231</v>
      </c>
      <c r="C15" s="655" t="s">
        <v>2232</v>
      </c>
      <c r="D15" s="655" t="s">
        <v>2407</v>
      </c>
      <c r="E15" s="655" t="s">
        <v>2552</v>
      </c>
    </row>
    <row r="16" spans="1:5">
      <c r="A16" s="655" t="s">
        <v>2217</v>
      </c>
      <c r="B16" s="655" t="s">
        <v>2233</v>
      </c>
      <c r="C16" s="655" t="s">
        <v>2234</v>
      </c>
      <c r="D16" s="655" t="s">
        <v>2421</v>
      </c>
      <c r="E16" s="655" t="s">
        <v>2553</v>
      </c>
    </row>
    <row r="17" spans="1:5">
      <c r="A17" s="655" t="s">
        <v>2217</v>
      </c>
      <c r="B17" s="655" t="s">
        <v>2235</v>
      </c>
      <c r="C17" s="655" t="s">
        <v>2236</v>
      </c>
      <c r="D17" s="655" t="s">
        <v>2433</v>
      </c>
      <c r="E17" s="655" t="s">
        <v>2554</v>
      </c>
    </row>
    <row r="18" spans="1:5">
      <c r="A18" s="655" t="s">
        <v>2237</v>
      </c>
      <c r="B18" s="655" t="s">
        <v>2238</v>
      </c>
      <c r="C18" s="655" t="s">
        <v>2239</v>
      </c>
      <c r="D18" s="655" t="s">
        <v>2449</v>
      </c>
      <c r="E18" s="655" t="s">
        <v>2555</v>
      </c>
    </row>
    <row r="19" spans="1:5">
      <c r="A19" s="655" t="s">
        <v>2237</v>
      </c>
      <c r="B19" s="655" t="s">
        <v>2237</v>
      </c>
      <c r="C19" s="655" t="s">
        <v>2240</v>
      </c>
      <c r="D19" s="655" t="s">
        <v>2465</v>
      </c>
      <c r="E19" s="655" t="s">
        <v>2556</v>
      </c>
    </row>
    <row r="20" spans="1:5">
      <c r="A20" s="655" t="s">
        <v>2237</v>
      </c>
      <c r="B20" s="655" t="s">
        <v>2241</v>
      </c>
      <c r="C20" s="655" t="s">
        <v>2242</v>
      </c>
      <c r="D20" s="655" t="s">
        <v>2479</v>
      </c>
      <c r="E20" s="655" t="s">
        <v>2557</v>
      </c>
    </row>
    <row r="21" spans="1:5">
      <c r="A21" s="655" t="s">
        <v>2237</v>
      </c>
      <c r="B21" s="655" t="s">
        <v>2243</v>
      </c>
      <c r="C21" s="655" t="s">
        <v>2244</v>
      </c>
      <c r="D21" s="655" t="s">
        <v>2493</v>
      </c>
      <c r="E21" s="655" t="s">
        <v>2558</v>
      </c>
    </row>
    <row r="22" spans="1:5">
      <c r="A22" s="655" t="s">
        <v>2237</v>
      </c>
      <c r="B22" s="655" t="s">
        <v>2245</v>
      </c>
      <c r="C22" s="655" t="s">
        <v>2246</v>
      </c>
      <c r="D22" s="655" t="s">
        <v>2510</v>
      </c>
      <c r="E22" s="655" t="s">
        <v>2559</v>
      </c>
    </row>
    <row r="23" spans="1:5">
      <c r="A23" s="655" t="s">
        <v>2237</v>
      </c>
      <c r="B23" s="655" t="s">
        <v>2247</v>
      </c>
      <c r="C23" s="655" t="s">
        <v>2248</v>
      </c>
      <c r="D23" s="655" t="s">
        <v>2532</v>
      </c>
      <c r="E23" s="655" t="s">
        <v>2560</v>
      </c>
    </row>
    <row r="24" spans="1:5">
      <c r="A24" s="655" t="s">
        <v>2237</v>
      </c>
      <c r="B24" s="655" t="s">
        <v>2249</v>
      </c>
      <c r="C24" s="655" t="s">
        <v>2250</v>
      </c>
      <c r="D24" s="655" t="s">
        <v>2534</v>
      </c>
      <c r="E24" s="655" t="s">
        <v>2561</v>
      </c>
    </row>
    <row r="25" spans="1:5">
      <c r="A25" s="655" t="s">
        <v>2251</v>
      </c>
      <c r="B25" s="655" t="s">
        <v>2252</v>
      </c>
      <c r="C25" s="655" t="s">
        <v>2253</v>
      </c>
      <c r="D25" s="655" t="s">
        <v>2536</v>
      </c>
      <c r="E25" s="655" t="s">
        <v>2562</v>
      </c>
    </row>
    <row r="26" spans="1:5">
      <c r="A26" s="655" t="s">
        <v>2251</v>
      </c>
      <c r="B26" s="655" t="s">
        <v>2254</v>
      </c>
      <c r="C26" s="655" t="s">
        <v>2255</v>
      </c>
      <c r="D26" s="655"/>
      <c r="E26" s="655"/>
    </row>
    <row r="27" spans="1:5">
      <c r="A27" s="655" t="s">
        <v>2251</v>
      </c>
      <c r="B27" s="655" t="s">
        <v>2251</v>
      </c>
      <c r="C27" s="655" t="s">
        <v>2256</v>
      </c>
      <c r="D27" s="655"/>
      <c r="E27" s="655"/>
    </row>
    <row r="28" spans="1:5">
      <c r="A28" s="655" t="s">
        <v>2251</v>
      </c>
      <c r="B28" s="655" t="s">
        <v>2257</v>
      </c>
      <c r="C28" s="655" t="s">
        <v>2258</v>
      </c>
      <c r="D28" s="655"/>
      <c r="E28" s="655"/>
    </row>
    <row r="29" spans="1:5">
      <c r="A29" s="655" t="s">
        <v>2251</v>
      </c>
      <c r="B29" s="655" t="s">
        <v>2259</v>
      </c>
      <c r="C29" s="655" t="s">
        <v>2260</v>
      </c>
      <c r="D29" s="655"/>
      <c r="E29" s="655"/>
    </row>
    <row r="30" spans="1:5">
      <c r="A30" s="655" t="s">
        <v>2251</v>
      </c>
      <c r="B30" s="655" t="s">
        <v>2261</v>
      </c>
      <c r="C30" s="655" t="s">
        <v>2262</v>
      </c>
      <c r="D30" s="655"/>
      <c r="E30" s="655"/>
    </row>
    <row r="31" spans="1:5">
      <c r="A31" s="655" t="s">
        <v>2251</v>
      </c>
      <c r="B31" s="655" t="s">
        <v>2263</v>
      </c>
      <c r="C31" s="655" t="s">
        <v>2264</v>
      </c>
      <c r="D31" s="655"/>
      <c r="E31" s="655"/>
    </row>
    <row r="32" spans="1:5">
      <c r="A32" s="655" t="s">
        <v>2251</v>
      </c>
      <c r="B32" s="655" t="s">
        <v>2265</v>
      </c>
      <c r="C32" s="655" t="s">
        <v>2266</v>
      </c>
      <c r="D32" s="655"/>
      <c r="E32" s="655"/>
    </row>
    <row r="33" spans="1:5">
      <c r="A33" s="655" t="s">
        <v>2251</v>
      </c>
      <c r="B33" s="655" t="s">
        <v>2267</v>
      </c>
      <c r="C33" s="655" t="s">
        <v>2268</v>
      </c>
      <c r="D33" s="655"/>
      <c r="E33" s="655"/>
    </row>
    <row r="34" spans="1:5">
      <c r="A34" s="655" t="s">
        <v>2269</v>
      </c>
      <c r="B34" s="655" t="s">
        <v>2270</v>
      </c>
      <c r="C34" s="655" t="s">
        <v>2271</v>
      </c>
      <c r="D34" s="655"/>
      <c r="E34" s="655"/>
    </row>
    <row r="35" spans="1:5">
      <c r="A35" s="655" t="s">
        <v>2269</v>
      </c>
      <c r="B35" s="655" t="s">
        <v>2272</v>
      </c>
      <c r="C35" s="655" t="s">
        <v>2273</v>
      </c>
      <c r="D35" s="655"/>
      <c r="E35" s="655"/>
    </row>
    <row r="36" spans="1:5">
      <c r="A36" s="655" t="s">
        <v>2269</v>
      </c>
      <c r="B36" s="655" t="s">
        <v>2274</v>
      </c>
      <c r="C36" s="655" t="s">
        <v>2275</v>
      </c>
      <c r="D36" s="655"/>
      <c r="E36" s="655"/>
    </row>
    <row r="37" spans="1:5">
      <c r="A37" s="655" t="s">
        <v>2269</v>
      </c>
      <c r="B37" s="655" t="s">
        <v>2269</v>
      </c>
      <c r="C37" s="655" t="s">
        <v>2276</v>
      </c>
      <c r="D37" s="655"/>
      <c r="E37" s="655"/>
    </row>
    <row r="38" spans="1:5">
      <c r="A38" s="655" t="s">
        <v>2269</v>
      </c>
      <c r="B38" s="655" t="s">
        <v>2277</v>
      </c>
      <c r="C38" s="655" t="s">
        <v>2278</v>
      </c>
      <c r="D38" s="655"/>
      <c r="E38" s="655"/>
    </row>
    <row r="39" spans="1:5">
      <c r="A39" s="655" t="s">
        <v>2269</v>
      </c>
      <c r="B39" s="655" t="s">
        <v>2279</v>
      </c>
      <c r="C39" s="655" t="s">
        <v>2280</v>
      </c>
      <c r="D39" s="655"/>
      <c r="E39" s="655"/>
    </row>
    <row r="40" spans="1:5">
      <c r="A40" s="655" t="s">
        <v>2269</v>
      </c>
      <c r="B40" s="655" t="s">
        <v>2281</v>
      </c>
      <c r="C40" s="655" t="s">
        <v>2282</v>
      </c>
      <c r="D40" s="655"/>
      <c r="E40" s="655"/>
    </row>
    <row r="41" spans="1:5">
      <c r="A41" s="655" t="s">
        <v>2269</v>
      </c>
      <c r="B41" s="655" t="s">
        <v>2283</v>
      </c>
      <c r="C41" s="655" t="s">
        <v>2284</v>
      </c>
      <c r="D41" s="655"/>
      <c r="E41" s="655"/>
    </row>
    <row r="42" spans="1:5">
      <c r="A42" s="655" t="s">
        <v>2269</v>
      </c>
      <c r="B42" s="655" t="s">
        <v>2285</v>
      </c>
      <c r="C42" s="655" t="s">
        <v>2286</v>
      </c>
      <c r="D42" s="655"/>
      <c r="E42" s="655"/>
    </row>
    <row r="43" spans="1:5">
      <c r="A43" s="655" t="s">
        <v>2287</v>
      </c>
      <c r="B43" s="655" t="s">
        <v>2288</v>
      </c>
      <c r="C43" s="655" t="s">
        <v>2289</v>
      </c>
      <c r="D43" s="655"/>
      <c r="E43" s="655"/>
    </row>
    <row r="44" spans="1:5">
      <c r="A44" s="655" t="s">
        <v>2287</v>
      </c>
      <c r="B44" s="655" t="s">
        <v>2290</v>
      </c>
      <c r="C44" s="655" t="s">
        <v>2291</v>
      </c>
      <c r="D44" s="655"/>
      <c r="E44" s="655"/>
    </row>
    <row r="45" spans="1:5">
      <c r="A45" s="655" t="s">
        <v>2287</v>
      </c>
      <c r="B45" s="655" t="s">
        <v>2292</v>
      </c>
      <c r="C45" s="655" t="s">
        <v>2293</v>
      </c>
      <c r="D45" s="655"/>
      <c r="E45" s="655"/>
    </row>
    <row r="46" spans="1:5">
      <c r="A46" s="655" t="s">
        <v>2287</v>
      </c>
      <c r="B46" s="655" t="s">
        <v>2287</v>
      </c>
      <c r="C46" s="655" t="s">
        <v>2294</v>
      </c>
      <c r="D46" s="655"/>
      <c r="E46" s="655"/>
    </row>
    <row r="47" spans="1:5">
      <c r="A47" s="655" t="s">
        <v>2287</v>
      </c>
      <c r="B47" s="655" t="s">
        <v>2295</v>
      </c>
      <c r="C47" s="655" t="s">
        <v>2296</v>
      </c>
      <c r="D47" s="655"/>
      <c r="E47" s="655"/>
    </row>
    <row r="48" spans="1:5">
      <c r="A48" s="655" t="s">
        <v>2287</v>
      </c>
      <c r="B48" s="655" t="s">
        <v>2297</v>
      </c>
      <c r="C48" s="655" t="s">
        <v>2298</v>
      </c>
      <c r="D48" s="655"/>
      <c r="E48" s="655"/>
    </row>
    <row r="49" spans="1:5">
      <c r="A49" s="655" t="s">
        <v>2287</v>
      </c>
      <c r="B49" s="655" t="s">
        <v>2299</v>
      </c>
      <c r="C49" s="655" t="s">
        <v>2300</v>
      </c>
      <c r="D49" s="655"/>
      <c r="E49" s="655"/>
    </row>
    <row r="50" spans="1:5">
      <c r="A50" s="655" t="s">
        <v>2301</v>
      </c>
      <c r="B50" s="655" t="s">
        <v>2302</v>
      </c>
      <c r="C50" s="655" t="s">
        <v>2303</v>
      </c>
      <c r="D50" s="655"/>
      <c r="E50" s="655"/>
    </row>
    <row r="51" spans="1:5">
      <c r="A51" s="655" t="s">
        <v>2301</v>
      </c>
      <c r="B51" s="655" t="s">
        <v>2304</v>
      </c>
      <c r="C51" s="655" t="s">
        <v>2305</v>
      </c>
      <c r="D51" s="655"/>
      <c r="E51" s="655"/>
    </row>
    <row r="52" spans="1:5">
      <c r="A52" s="655" t="s">
        <v>2301</v>
      </c>
      <c r="B52" s="655" t="s">
        <v>2306</v>
      </c>
      <c r="C52" s="655" t="s">
        <v>2307</v>
      </c>
      <c r="D52" s="655"/>
      <c r="E52" s="655"/>
    </row>
    <row r="53" spans="1:5">
      <c r="A53" s="655" t="s">
        <v>2301</v>
      </c>
      <c r="B53" s="655" t="s">
        <v>2308</v>
      </c>
      <c r="C53" s="655" t="s">
        <v>2309</v>
      </c>
      <c r="D53" s="655"/>
      <c r="E53" s="655"/>
    </row>
    <row r="54" spans="1:5">
      <c r="A54" s="655" t="s">
        <v>2301</v>
      </c>
      <c r="B54" s="655" t="s">
        <v>2301</v>
      </c>
      <c r="C54" s="655" t="s">
        <v>2310</v>
      </c>
      <c r="D54" s="655"/>
      <c r="E54" s="655"/>
    </row>
    <row r="55" spans="1:5">
      <c r="A55" s="655" t="s">
        <v>2301</v>
      </c>
      <c r="B55" s="655" t="s">
        <v>2311</v>
      </c>
      <c r="C55" s="655" t="s">
        <v>2312</v>
      </c>
      <c r="D55" s="655"/>
      <c r="E55" s="655"/>
    </row>
    <row r="56" spans="1:5">
      <c r="A56" s="655" t="s">
        <v>2301</v>
      </c>
      <c r="B56" s="655" t="s">
        <v>2313</v>
      </c>
      <c r="C56" s="655" t="s">
        <v>2314</v>
      </c>
      <c r="D56" s="655"/>
      <c r="E56" s="655"/>
    </row>
    <row r="57" spans="1:5">
      <c r="A57" s="655" t="s">
        <v>2301</v>
      </c>
      <c r="B57" s="655" t="s">
        <v>2315</v>
      </c>
      <c r="C57" s="655" t="s">
        <v>2316</v>
      </c>
      <c r="D57" s="655"/>
      <c r="E57" s="655"/>
    </row>
    <row r="58" spans="1:5">
      <c r="A58" s="655" t="s">
        <v>2317</v>
      </c>
      <c r="B58" s="655" t="s">
        <v>2318</v>
      </c>
      <c r="C58" s="655" t="s">
        <v>2319</v>
      </c>
      <c r="D58" s="655"/>
      <c r="E58" s="655"/>
    </row>
    <row r="59" spans="1:5">
      <c r="A59" s="655" t="s">
        <v>2317</v>
      </c>
      <c r="B59" s="655" t="s">
        <v>2317</v>
      </c>
      <c r="C59" s="655" t="s">
        <v>2320</v>
      </c>
      <c r="D59" s="655"/>
      <c r="E59" s="655"/>
    </row>
    <row r="60" spans="1:5">
      <c r="A60" s="655" t="s">
        <v>2317</v>
      </c>
      <c r="B60" s="655" t="s">
        <v>2321</v>
      </c>
      <c r="C60" s="655" t="s">
        <v>2322</v>
      </c>
      <c r="D60" s="655"/>
      <c r="E60" s="655"/>
    </row>
    <row r="61" spans="1:5">
      <c r="A61" s="655" t="s">
        <v>2317</v>
      </c>
      <c r="B61" s="655" t="s">
        <v>2323</v>
      </c>
      <c r="C61" s="655" t="s">
        <v>2324</v>
      </c>
      <c r="D61" s="655"/>
      <c r="E61" s="655"/>
    </row>
    <row r="62" spans="1:5">
      <c r="A62" s="655" t="s">
        <v>2317</v>
      </c>
      <c r="B62" s="655" t="s">
        <v>2325</v>
      </c>
      <c r="C62" s="655" t="s">
        <v>2326</v>
      </c>
      <c r="D62" s="655"/>
      <c r="E62" s="655"/>
    </row>
    <row r="63" spans="1:5">
      <c r="A63" s="655" t="s">
        <v>2317</v>
      </c>
      <c r="B63" s="655" t="s">
        <v>2327</v>
      </c>
      <c r="C63" s="655" t="s">
        <v>2328</v>
      </c>
      <c r="D63" s="655"/>
      <c r="E63" s="655"/>
    </row>
    <row r="64" spans="1:5">
      <c r="A64" s="655" t="s">
        <v>2317</v>
      </c>
      <c r="B64" s="655" t="s">
        <v>2329</v>
      </c>
      <c r="C64" s="655" t="s">
        <v>2330</v>
      </c>
      <c r="D64" s="655"/>
      <c r="E64" s="655"/>
    </row>
    <row r="65" spans="1:5">
      <c r="A65" s="655" t="s">
        <v>2317</v>
      </c>
      <c r="B65" s="655" t="s">
        <v>2331</v>
      </c>
      <c r="C65" s="655" t="s">
        <v>2332</v>
      </c>
      <c r="D65" s="655"/>
      <c r="E65" s="655"/>
    </row>
    <row r="66" spans="1:5">
      <c r="A66" s="655" t="s">
        <v>2317</v>
      </c>
      <c r="B66" s="655" t="s">
        <v>2333</v>
      </c>
      <c r="C66" s="655" t="s">
        <v>2334</v>
      </c>
      <c r="D66" s="655"/>
      <c r="E66" s="655"/>
    </row>
    <row r="67" spans="1:5">
      <c r="A67" s="655" t="s">
        <v>2335</v>
      </c>
      <c r="B67" s="655" t="s">
        <v>2336</v>
      </c>
      <c r="C67" s="655" t="s">
        <v>2337</v>
      </c>
      <c r="D67" s="655"/>
      <c r="E67" s="655"/>
    </row>
    <row r="68" spans="1:5">
      <c r="A68" s="655" t="s">
        <v>2335</v>
      </c>
      <c r="B68" s="655" t="s">
        <v>2338</v>
      </c>
      <c r="C68" s="655" t="s">
        <v>2339</v>
      </c>
      <c r="D68" s="655"/>
      <c r="E68" s="655"/>
    </row>
    <row r="69" spans="1:5">
      <c r="A69" s="655" t="s">
        <v>2335</v>
      </c>
      <c r="B69" s="655" t="s">
        <v>2340</v>
      </c>
      <c r="C69" s="655" t="s">
        <v>2341</v>
      </c>
      <c r="D69" s="655"/>
      <c r="E69" s="655"/>
    </row>
    <row r="70" spans="1:5">
      <c r="A70" s="655" t="s">
        <v>2335</v>
      </c>
      <c r="B70" s="655" t="s">
        <v>2342</v>
      </c>
      <c r="C70" s="655" t="s">
        <v>2343</v>
      </c>
      <c r="D70" s="655"/>
      <c r="E70" s="655"/>
    </row>
    <row r="71" spans="1:5">
      <c r="A71" s="655" t="s">
        <v>2335</v>
      </c>
      <c r="B71" s="655" t="s">
        <v>2335</v>
      </c>
      <c r="C71" s="655" t="s">
        <v>2344</v>
      </c>
      <c r="D71" s="655"/>
      <c r="E71" s="655"/>
    </row>
    <row r="72" spans="1:5">
      <c r="A72" s="655" t="s">
        <v>2335</v>
      </c>
      <c r="B72" s="655" t="s">
        <v>2345</v>
      </c>
      <c r="C72" s="655" t="s">
        <v>2346</v>
      </c>
      <c r="D72" s="655"/>
      <c r="E72" s="655"/>
    </row>
    <row r="73" spans="1:5">
      <c r="A73" s="655" t="s">
        <v>2335</v>
      </c>
      <c r="B73" s="655" t="s">
        <v>2347</v>
      </c>
      <c r="C73" s="655" t="s">
        <v>2348</v>
      </c>
      <c r="D73" s="655"/>
      <c r="E73" s="655"/>
    </row>
    <row r="74" spans="1:5">
      <c r="A74" s="655" t="s">
        <v>2335</v>
      </c>
      <c r="B74" s="655" t="s">
        <v>2349</v>
      </c>
      <c r="C74" s="655" t="s">
        <v>2350</v>
      </c>
      <c r="D74" s="655"/>
      <c r="E74" s="655"/>
    </row>
    <row r="75" spans="1:5">
      <c r="A75" s="655" t="s">
        <v>2335</v>
      </c>
      <c r="B75" s="655" t="s">
        <v>2351</v>
      </c>
      <c r="C75" s="655" t="s">
        <v>2352</v>
      </c>
      <c r="D75" s="655"/>
      <c r="E75" s="655"/>
    </row>
    <row r="76" spans="1:5">
      <c r="A76" s="655" t="s">
        <v>2335</v>
      </c>
      <c r="B76" s="655" t="s">
        <v>2353</v>
      </c>
      <c r="C76" s="655" t="s">
        <v>2354</v>
      </c>
      <c r="D76" s="655"/>
      <c r="E76" s="655"/>
    </row>
    <row r="77" spans="1:5">
      <c r="A77" s="655" t="s">
        <v>2355</v>
      </c>
      <c r="B77" s="655" t="s">
        <v>2356</v>
      </c>
      <c r="C77" s="655" t="s">
        <v>2357</v>
      </c>
      <c r="D77" s="655"/>
      <c r="E77" s="655"/>
    </row>
    <row r="78" spans="1:5">
      <c r="A78" s="655" t="s">
        <v>2355</v>
      </c>
      <c r="B78" s="655" t="s">
        <v>2355</v>
      </c>
      <c r="C78" s="655" t="s">
        <v>2358</v>
      </c>
      <c r="D78" s="655"/>
      <c r="E78" s="655"/>
    </row>
    <row r="79" spans="1:5">
      <c r="A79" s="655" t="s">
        <v>2355</v>
      </c>
      <c r="B79" s="655" t="s">
        <v>2359</v>
      </c>
      <c r="C79" s="655" t="s">
        <v>2360</v>
      </c>
      <c r="D79" s="655"/>
      <c r="E79" s="655"/>
    </row>
    <row r="80" spans="1:5">
      <c r="A80" s="655" t="s">
        <v>2355</v>
      </c>
      <c r="B80" s="655" t="s">
        <v>2361</v>
      </c>
      <c r="C80" s="655" t="s">
        <v>2362</v>
      </c>
      <c r="D80" s="655"/>
      <c r="E80" s="655"/>
    </row>
    <row r="81" spans="1:5">
      <c r="A81" s="655" t="s">
        <v>2355</v>
      </c>
      <c r="B81" s="655" t="s">
        <v>2363</v>
      </c>
      <c r="C81" s="655" t="s">
        <v>2364</v>
      </c>
      <c r="D81" s="655"/>
      <c r="E81" s="655"/>
    </row>
    <row r="82" spans="1:5">
      <c r="A82" s="655" t="s">
        <v>2355</v>
      </c>
      <c r="B82" s="655" t="s">
        <v>2365</v>
      </c>
      <c r="C82" s="655" t="s">
        <v>2366</v>
      </c>
      <c r="D82" s="655"/>
      <c r="E82" s="655"/>
    </row>
    <row r="83" spans="1:5">
      <c r="A83" s="655" t="s">
        <v>2367</v>
      </c>
      <c r="B83" s="655" t="s">
        <v>2368</v>
      </c>
      <c r="C83" s="655" t="s">
        <v>2369</v>
      </c>
      <c r="D83" s="655"/>
      <c r="E83" s="655"/>
    </row>
    <row r="84" spans="1:5">
      <c r="A84" s="655" t="s">
        <v>2367</v>
      </c>
      <c r="B84" s="655" t="s">
        <v>2370</v>
      </c>
      <c r="C84" s="655" t="s">
        <v>2371</v>
      </c>
      <c r="D84" s="655"/>
      <c r="E84" s="655"/>
    </row>
    <row r="85" spans="1:5">
      <c r="A85" s="655" t="s">
        <v>2367</v>
      </c>
      <c r="B85" s="655" t="s">
        <v>2367</v>
      </c>
      <c r="C85" s="655" t="s">
        <v>2372</v>
      </c>
      <c r="D85" s="655"/>
      <c r="E85" s="655"/>
    </row>
    <row r="86" spans="1:5">
      <c r="A86" s="655" t="s">
        <v>2367</v>
      </c>
      <c r="B86" s="655" t="s">
        <v>2373</v>
      </c>
      <c r="C86" s="655" t="s">
        <v>2374</v>
      </c>
      <c r="D86" s="655"/>
      <c r="E86" s="655"/>
    </row>
    <row r="87" spans="1:5">
      <c r="A87" s="655" t="s">
        <v>2367</v>
      </c>
      <c r="B87" s="655" t="s">
        <v>2375</v>
      </c>
      <c r="C87" s="655" t="s">
        <v>2376</v>
      </c>
      <c r="D87" s="655"/>
      <c r="E87" s="655"/>
    </row>
    <row r="88" spans="1:5">
      <c r="A88" s="655" t="s">
        <v>2367</v>
      </c>
      <c r="B88" s="655" t="s">
        <v>2377</v>
      </c>
      <c r="C88" s="655" t="s">
        <v>2378</v>
      </c>
      <c r="D88" s="655"/>
      <c r="E88" s="655"/>
    </row>
    <row r="89" spans="1:5">
      <c r="A89" s="655" t="s">
        <v>2367</v>
      </c>
      <c r="B89" s="655" t="s">
        <v>2379</v>
      </c>
      <c r="C89" s="655" t="s">
        <v>2380</v>
      </c>
      <c r="D89" s="655"/>
      <c r="E89" s="655"/>
    </row>
    <row r="90" spans="1:5">
      <c r="A90" s="655" t="s">
        <v>2381</v>
      </c>
      <c r="B90" s="655" t="s">
        <v>2382</v>
      </c>
      <c r="C90" s="655" t="s">
        <v>2383</v>
      </c>
      <c r="D90" s="655"/>
      <c r="E90" s="655"/>
    </row>
    <row r="91" spans="1:5">
      <c r="A91" s="655" t="s">
        <v>2381</v>
      </c>
      <c r="B91" s="655" t="s">
        <v>2381</v>
      </c>
      <c r="C91" s="655" t="s">
        <v>2384</v>
      </c>
      <c r="D91" s="655"/>
      <c r="E91" s="655"/>
    </row>
    <row r="92" spans="1:5">
      <c r="A92" s="655" t="s">
        <v>2381</v>
      </c>
      <c r="B92" s="655" t="s">
        <v>2385</v>
      </c>
      <c r="C92" s="655" t="s">
        <v>2386</v>
      </c>
      <c r="D92" s="655"/>
      <c r="E92" s="655"/>
    </row>
    <row r="93" spans="1:5">
      <c r="A93" s="655" t="s">
        <v>2381</v>
      </c>
      <c r="B93" s="655" t="s">
        <v>2387</v>
      </c>
      <c r="C93" s="655" t="s">
        <v>2388</v>
      </c>
      <c r="D93" s="655"/>
      <c r="E93" s="655"/>
    </row>
    <row r="94" spans="1:5">
      <c r="A94" s="655" t="s">
        <v>2381</v>
      </c>
      <c r="B94" s="655" t="s">
        <v>2389</v>
      </c>
      <c r="C94" s="655" t="s">
        <v>2390</v>
      </c>
      <c r="D94" s="655"/>
      <c r="E94" s="655"/>
    </row>
    <row r="95" spans="1:5">
      <c r="A95" s="655" t="s">
        <v>2381</v>
      </c>
      <c r="B95" s="655" t="s">
        <v>2391</v>
      </c>
      <c r="C95" s="655" t="s">
        <v>2392</v>
      </c>
      <c r="D95" s="655"/>
      <c r="E95" s="655"/>
    </row>
    <row r="96" spans="1:5">
      <c r="A96" s="655" t="s">
        <v>2381</v>
      </c>
      <c r="B96" s="655" t="s">
        <v>2393</v>
      </c>
      <c r="C96" s="655" t="s">
        <v>2394</v>
      </c>
      <c r="D96" s="655"/>
      <c r="E96" s="655"/>
    </row>
    <row r="97" spans="1:5">
      <c r="A97" s="655" t="s">
        <v>2395</v>
      </c>
      <c r="B97" s="655" t="s">
        <v>2396</v>
      </c>
      <c r="C97" s="655" t="s">
        <v>2397</v>
      </c>
      <c r="D97" s="655"/>
      <c r="E97" s="655"/>
    </row>
    <row r="98" spans="1:5">
      <c r="A98" s="655" t="s">
        <v>2395</v>
      </c>
      <c r="B98" s="655" t="s">
        <v>2398</v>
      </c>
      <c r="C98" s="655" t="s">
        <v>2399</v>
      </c>
      <c r="D98" s="655"/>
      <c r="E98" s="655"/>
    </row>
    <row r="99" spans="1:5">
      <c r="A99" s="655" t="s">
        <v>2395</v>
      </c>
      <c r="B99" s="655" t="s">
        <v>2400</v>
      </c>
      <c r="C99" s="655" t="s">
        <v>2401</v>
      </c>
      <c r="D99" s="655"/>
      <c r="E99" s="655"/>
    </row>
    <row r="100" spans="1:5">
      <c r="A100" s="655" t="s">
        <v>2395</v>
      </c>
      <c r="B100" s="655" t="s">
        <v>2402</v>
      </c>
      <c r="C100" s="655" t="s">
        <v>2403</v>
      </c>
      <c r="D100" s="655"/>
      <c r="E100" s="655"/>
    </row>
    <row r="101" spans="1:5">
      <c r="A101" s="655" t="s">
        <v>2395</v>
      </c>
      <c r="B101" s="655" t="s">
        <v>2395</v>
      </c>
      <c r="C101" s="655" t="s">
        <v>2404</v>
      </c>
      <c r="D101" s="655"/>
      <c r="E101" s="655"/>
    </row>
    <row r="102" spans="1:5">
      <c r="A102" s="655" t="s">
        <v>2395</v>
      </c>
      <c r="B102" s="655" t="s">
        <v>2405</v>
      </c>
      <c r="C102" s="655" t="s">
        <v>2406</v>
      </c>
      <c r="D102" s="655"/>
      <c r="E102" s="655"/>
    </row>
    <row r="103" spans="1:5">
      <c r="A103" s="655" t="s">
        <v>2407</v>
      </c>
      <c r="B103" s="655" t="s">
        <v>2408</v>
      </c>
      <c r="C103" s="655" t="s">
        <v>2409</v>
      </c>
      <c r="D103" s="655"/>
      <c r="E103" s="655"/>
    </row>
    <row r="104" spans="1:5">
      <c r="A104" s="655" t="s">
        <v>2407</v>
      </c>
      <c r="B104" s="655" t="s">
        <v>2410</v>
      </c>
      <c r="C104" s="655" t="s">
        <v>2411</v>
      </c>
      <c r="D104" s="655"/>
      <c r="E104" s="655"/>
    </row>
    <row r="105" spans="1:5">
      <c r="A105" s="655" t="s">
        <v>2407</v>
      </c>
      <c r="B105" s="655" t="s">
        <v>2412</v>
      </c>
      <c r="C105" s="655" t="s">
        <v>2413</v>
      </c>
      <c r="D105" s="655"/>
      <c r="E105" s="655"/>
    </row>
    <row r="106" spans="1:5">
      <c r="A106" s="655" t="s">
        <v>2407</v>
      </c>
      <c r="B106" s="655" t="s">
        <v>2407</v>
      </c>
      <c r="C106" s="655" t="s">
        <v>2414</v>
      </c>
      <c r="D106" s="655"/>
      <c r="E106" s="655"/>
    </row>
    <row r="107" spans="1:5">
      <c r="A107" s="655" t="s">
        <v>2407</v>
      </c>
      <c r="B107" s="655" t="s">
        <v>2415</v>
      </c>
      <c r="C107" s="655" t="s">
        <v>2416</v>
      </c>
      <c r="D107" s="655"/>
      <c r="E107" s="655"/>
    </row>
    <row r="108" spans="1:5">
      <c r="A108" s="655" t="s">
        <v>2407</v>
      </c>
      <c r="B108" s="655" t="s">
        <v>2417</v>
      </c>
      <c r="C108" s="655" t="s">
        <v>2418</v>
      </c>
      <c r="D108" s="655"/>
      <c r="E108" s="655"/>
    </row>
    <row r="109" spans="1:5">
      <c r="A109" s="655" t="s">
        <v>2407</v>
      </c>
      <c r="B109" s="655" t="s">
        <v>2419</v>
      </c>
      <c r="C109" s="655" t="s">
        <v>2420</v>
      </c>
      <c r="D109" s="655"/>
      <c r="E109" s="655"/>
    </row>
    <row r="110" spans="1:5">
      <c r="A110" s="655" t="s">
        <v>2421</v>
      </c>
      <c r="B110" s="655" t="s">
        <v>2422</v>
      </c>
      <c r="C110" s="655" t="s">
        <v>2423</v>
      </c>
      <c r="D110" s="655"/>
      <c r="E110" s="655"/>
    </row>
    <row r="111" spans="1:5">
      <c r="A111" s="655" t="s">
        <v>2421</v>
      </c>
      <c r="B111" s="655" t="s">
        <v>2424</v>
      </c>
      <c r="C111" s="655" t="s">
        <v>2425</v>
      </c>
      <c r="D111" s="655"/>
      <c r="E111" s="655"/>
    </row>
    <row r="112" spans="1:5">
      <c r="A112" s="655" t="s">
        <v>2421</v>
      </c>
      <c r="B112" s="655" t="s">
        <v>2426</v>
      </c>
      <c r="C112" s="655" t="s">
        <v>2427</v>
      </c>
      <c r="D112" s="655"/>
      <c r="E112" s="655"/>
    </row>
    <row r="113" spans="1:5">
      <c r="A113" s="655" t="s">
        <v>2421</v>
      </c>
      <c r="B113" s="655" t="s">
        <v>2421</v>
      </c>
      <c r="C113" s="655" t="s">
        <v>2428</v>
      </c>
      <c r="D113" s="655"/>
      <c r="E113" s="655"/>
    </row>
    <row r="114" spans="1:5">
      <c r="A114" s="655" t="s">
        <v>2421</v>
      </c>
      <c r="B114" s="655" t="s">
        <v>2429</v>
      </c>
      <c r="C114" s="655" t="s">
        <v>2430</v>
      </c>
      <c r="D114" s="655"/>
      <c r="E114" s="655"/>
    </row>
    <row r="115" spans="1:5">
      <c r="A115" s="655" t="s">
        <v>2421</v>
      </c>
      <c r="B115" s="655" t="s">
        <v>2431</v>
      </c>
      <c r="C115" s="655" t="s">
        <v>2432</v>
      </c>
      <c r="D115" s="655"/>
      <c r="E115" s="655"/>
    </row>
    <row r="116" spans="1:5">
      <c r="A116" s="655" t="s">
        <v>2433</v>
      </c>
      <c r="B116" s="655" t="s">
        <v>2434</v>
      </c>
      <c r="C116" s="655" t="s">
        <v>2435</v>
      </c>
      <c r="D116" s="655"/>
      <c r="E116" s="655"/>
    </row>
    <row r="117" spans="1:5">
      <c r="A117" s="655" t="s">
        <v>2433</v>
      </c>
      <c r="B117" s="655" t="s">
        <v>2436</v>
      </c>
      <c r="C117" s="655" t="s">
        <v>2437</v>
      </c>
      <c r="D117" s="655"/>
      <c r="E117" s="655"/>
    </row>
    <row r="118" spans="1:5">
      <c r="A118" s="655" t="s">
        <v>2433</v>
      </c>
      <c r="B118" s="655" t="s">
        <v>2438</v>
      </c>
      <c r="C118" s="655" t="s">
        <v>2439</v>
      </c>
      <c r="D118" s="655"/>
      <c r="E118" s="655"/>
    </row>
    <row r="119" spans="1:5">
      <c r="A119" s="655" t="s">
        <v>2433</v>
      </c>
      <c r="B119" s="655" t="s">
        <v>2440</v>
      </c>
      <c r="C119" s="655" t="s">
        <v>2441</v>
      </c>
      <c r="D119" s="655"/>
      <c r="E119" s="655"/>
    </row>
    <row r="120" spans="1:5">
      <c r="A120" s="655" t="s">
        <v>2433</v>
      </c>
      <c r="B120" s="655" t="s">
        <v>2442</v>
      </c>
      <c r="C120" s="655" t="s">
        <v>2443</v>
      </c>
      <c r="D120" s="655"/>
      <c r="E120" s="655"/>
    </row>
    <row r="121" spans="1:5">
      <c r="A121" s="655" t="s">
        <v>2433</v>
      </c>
      <c r="B121" s="655" t="s">
        <v>2433</v>
      </c>
      <c r="C121" s="655" t="s">
        <v>2444</v>
      </c>
      <c r="D121" s="655"/>
      <c r="E121" s="655"/>
    </row>
    <row r="122" spans="1:5">
      <c r="A122" s="655" t="s">
        <v>2433</v>
      </c>
      <c r="B122" s="655" t="s">
        <v>2445</v>
      </c>
      <c r="C122" s="655" t="s">
        <v>2446</v>
      </c>
      <c r="D122" s="655"/>
      <c r="E122" s="655"/>
    </row>
    <row r="123" spans="1:5">
      <c r="A123" s="655" t="s">
        <v>2433</v>
      </c>
      <c r="B123" s="655" t="s">
        <v>2447</v>
      </c>
      <c r="C123" s="655" t="s">
        <v>2448</v>
      </c>
      <c r="D123" s="655"/>
      <c r="E123" s="655"/>
    </row>
    <row r="124" spans="1:5">
      <c r="A124" s="655" t="s">
        <v>2449</v>
      </c>
      <c r="B124" s="655" t="s">
        <v>2450</v>
      </c>
      <c r="C124" s="655" t="s">
        <v>2451</v>
      </c>
      <c r="D124" s="655"/>
      <c r="E124" s="655"/>
    </row>
    <row r="125" spans="1:5">
      <c r="A125" s="655" t="s">
        <v>2449</v>
      </c>
      <c r="B125" s="655" t="s">
        <v>2452</v>
      </c>
      <c r="C125" s="655" t="s">
        <v>2453</v>
      </c>
      <c r="D125" s="655"/>
      <c r="E125" s="655"/>
    </row>
    <row r="126" spans="1:5">
      <c r="A126" s="655" t="s">
        <v>2449</v>
      </c>
      <c r="B126" s="655" t="s">
        <v>2454</v>
      </c>
      <c r="C126" s="655" t="s">
        <v>2455</v>
      </c>
      <c r="D126" s="655"/>
      <c r="E126" s="655"/>
    </row>
    <row r="127" spans="1:5">
      <c r="A127" s="655" t="s">
        <v>2449</v>
      </c>
      <c r="B127" s="655" t="s">
        <v>2456</v>
      </c>
      <c r="C127" s="655" t="s">
        <v>2457</v>
      </c>
      <c r="D127" s="655"/>
      <c r="E127" s="655"/>
    </row>
    <row r="128" spans="1:5">
      <c r="A128" s="655" t="s">
        <v>2449</v>
      </c>
      <c r="B128" s="655" t="s">
        <v>2449</v>
      </c>
      <c r="C128" s="655" t="s">
        <v>2458</v>
      </c>
      <c r="D128" s="655"/>
      <c r="E128" s="655"/>
    </row>
    <row r="129" spans="1:5">
      <c r="A129" s="655" t="s">
        <v>2449</v>
      </c>
      <c r="B129" s="655" t="s">
        <v>2459</v>
      </c>
      <c r="C129" s="655" t="s">
        <v>2460</v>
      </c>
      <c r="D129" s="655"/>
      <c r="E129" s="655"/>
    </row>
    <row r="130" spans="1:5">
      <c r="A130" s="655" t="s">
        <v>2449</v>
      </c>
      <c r="B130" s="655" t="s">
        <v>2461</v>
      </c>
      <c r="C130" s="655" t="s">
        <v>2462</v>
      </c>
      <c r="D130" s="655"/>
      <c r="E130" s="655"/>
    </row>
    <row r="131" spans="1:5">
      <c r="A131" s="655" t="s">
        <v>2449</v>
      </c>
      <c r="B131" s="655" t="s">
        <v>2463</v>
      </c>
      <c r="C131" s="655" t="s">
        <v>2464</v>
      </c>
      <c r="D131" s="655"/>
      <c r="E131" s="655"/>
    </row>
    <row r="132" spans="1:5">
      <c r="A132" s="655" t="s">
        <v>2465</v>
      </c>
      <c r="B132" s="655" t="s">
        <v>2466</v>
      </c>
      <c r="C132" s="655" t="s">
        <v>2467</v>
      </c>
      <c r="D132" s="655"/>
      <c r="E132" s="655"/>
    </row>
    <row r="133" spans="1:5">
      <c r="A133" s="655" t="s">
        <v>2465</v>
      </c>
      <c r="B133" s="655" t="s">
        <v>2468</v>
      </c>
      <c r="C133" s="655" t="s">
        <v>2469</v>
      </c>
      <c r="D133" s="655"/>
      <c r="E133" s="655"/>
    </row>
    <row r="134" spans="1:5">
      <c r="A134" s="655" t="s">
        <v>2465</v>
      </c>
      <c r="B134" s="655" t="s">
        <v>2470</v>
      </c>
      <c r="C134" s="655" t="s">
        <v>2471</v>
      </c>
      <c r="D134" s="655"/>
      <c r="E134" s="655"/>
    </row>
    <row r="135" spans="1:5">
      <c r="A135" s="655" t="s">
        <v>2465</v>
      </c>
      <c r="B135" s="655" t="s">
        <v>2472</v>
      </c>
      <c r="C135" s="655" t="s">
        <v>2473</v>
      </c>
      <c r="D135" s="655"/>
      <c r="E135" s="655"/>
    </row>
    <row r="136" spans="1:5">
      <c r="A136" s="655" t="s">
        <v>2465</v>
      </c>
      <c r="B136" s="655" t="s">
        <v>2465</v>
      </c>
      <c r="C136" s="655" t="s">
        <v>2474</v>
      </c>
      <c r="D136" s="655"/>
      <c r="E136" s="655"/>
    </row>
    <row r="137" spans="1:5">
      <c r="A137" s="655" t="s">
        <v>2465</v>
      </c>
      <c r="B137" s="655" t="s">
        <v>2475</v>
      </c>
      <c r="C137" s="655" t="s">
        <v>2476</v>
      </c>
      <c r="D137" s="655"/>
      <c r="E137" s="655"/>
    </row>
    <row r="138" spans="1:5">
      <c r="A138" s="655" t="s">
        <v>2465</v>
      </c>
      <c r="B138" s="655" t="s">
        <v>2477</v>
      </c>
      <c r="C138" s="655" t="s">
        <v>2478</v>
      </c>
      <c r="D138" s="655"/>
      <c r="E138" s="655"/>
    </row>
    <row r="139" spans="1:5">
      <c r="A139" s="655" t="s">
        <v>2479</v>
      </c>
      <c r="B139" s="655" t="s">
        <v>2480</v>
      </c>
      <c r="C139" s="655" t="s">
        <v>2481</v>
      </c>
      <c r="D139" s="655"/>
      <c r="E139" s="655"/>
    </row>
    <row r="140" spans="1:5">
      <c r="A140" s="655" t="s">
        <v>2479</v>
      </c>
      <c r="B140" s="655" t="s">
        <v>2482</v>
      </c>
      <c r="C140" s="655" t="s">
        <v>2483</v>
      </c>
      <c r="D140" s="655"/>
      <c r="E140" s="655"/>
    </row>
    <row r="141" spans="1:5">
      <c r="A141" s="655" t="s">
        <v>2479</v>
      </c>
      <c r="B141" s="655" t="s">
        <v>2484</v>
      </c>
      <c r="C141" s="655" t="s">
        <v>2485</v>
      </c>
      <c r="D141" s="655"/>
      <c r="E141" s="655"/>
    </row>
    <row r="142" spans="1:5">
      <c r="A142" s="655" t="s">
        <v>2479</v>
      </c>
      <c r="B142" s="655" t="s">
        <v>2486</v>
      </c>
      <c r="C142" s="655" t="s">
        <v>2487</v>
      </c>
      <c r="D142" s="655"/>
      <c r="E142" s="655"/>
    </row>
    <row r="143" spans="1:5">
      <c r="A143" s="655" t="s">
        <v>2479</v>
      </c>
      <c r="B143" s="655" t="s">
        <v>2488</v>
      </c>
      <c r="C143" s="655" t="s">
        <v>2489</v>
      </c>
      <c r="D143" s="655"/>
      <c r="E143" s="655"/>
    </row>
    <row r="144" spans="1:5">
      <c r="A144" s="655" t="s">
        <v>2479</v>
      </c>
      <c r="B144" s="655" t="s">
        <v>2479</v>
      </c>
      <c r="C144" s="655" t="s">
        <v>2490</v>
      </c>
      <c r="D144" s="655"/>
      <c r="E144" s="655"/>
    </row>
    <row r="145" spans="1:5">
      <c r="A145" s="655" t="s">
        <v>2479</v>
      </c>
      <c r="B145" s="655" t="s">
        <v>2491</v>
      </c>
      <c r="C145" s="655" t="s">
        <v>2492</v>
      </c>
      <c r="D145" s="655"/>
      <c r="E145" s="655"/>
    </row>
    <row r="146" spans="1:5">
      <c r="A146" s="655" t="s">
        <v>2493</v>
      </c>
      <c r="B146" s="655" t="s">
        <v>2494</v>
      </c>
      <c r="C146" s="655" t="s">
        <v>2495</v>
      </c>
      <c r="D146" s="655"/>
      <c r="E146" s="655"/>
    </row>
    <row r="147" spans="1:5">
      <c r="A147" s="655" t="s">
        <v>2493</v>
      </c>
      <c r="B147" s="655" t="s">
        <v>2302</v>
      </c>
      <c r="C147" s="655" t="s">
        <v>2496</v>
      </c>
      <c r="D147" s="655"/>
      <c r="E147" s="655"/>
    </row>
    <row r="148" spans="1:5">
      <c r="A148" s="655" t="s">
        <v>2493</v>
      </c>
      <c r="B148" s="655" t="s">
        <v>2497</v>
      </c>
      <c r="C148" s="655" t="s">
        <v>2498</v>
      </c>
      <c r="D148" s="655"/>
      <c r="E148" s="655"/>
    </row>
    <row r="149" spans="1:5">
      <c r="A149" s="655" t="s">
        <v>2493</v>
      </c>
      <c r="B149" s="655" t="s">
        <v>2499</v>
      </c>
      <c r="C149" s="655" t="s">
        <v>2500</v>
      </c>
      <c r="D149" s="655"/>
      <c r="E149" s="655"/>
    </row>
    <row r="150" spans="1:5">
      <c r="A150" s="655" t="s">
        <v>2493</v>
      </c>
      <c r="B150" s="655" t="s">
        <v>2501</v>
      </c>
      <c r="C150" s="655" t="s">
        <v>2502</v>
      </c>
      <c r="D150" s="655"/>
      <c r="E150" s="655"/>
    </row>
    <row r="151" spans="1:5">
      <c r="A151" s="655" t="s">
        <v>2493</v>
      </c>
      <c r="B151" s="655" t="s">
        <v>2503</v>
      </c>
      <c r="C151" s="655" t="s">
        <v>2504</v>
      </c>
      <c r="D151" s="655"/>
      <c r="E151" s="655"/>
    </row>
    <row r="152" spans="1:5">
      <c r="A152" s="655" t="s">
        <v>2493</v>
      </c>
      <c r="B152" s="655" t="s">
        <v>2505</v>
      </c>
      <c r="C152" s="655" t="s">
        <v>2506</v>
      </c>
      <c r="D152" s="655"/>
      <c r="E152" s="655"/>
    </row>
    <row r="153" spans="1:5">
      <c r="A153" s="655" t="s">
        <v>2493</v>
      </c>
      <c r="B153" s="655" t="s">
        <v>2493</v>
      </c>
      <c r="C153" s="655" t="s">
        <v>2507</v>
      </c>
      <c r="D153" s="655"/>
      <c r="E153" s="655"/>
    </row>
    <row r="154" spans="1:5">
      <c r="A154" s="655" t="s">
        <v>2493</v>
      </c>
      <c r="B154" s="655" t="s">
        <v>2508</v>
      </c>
      <c r="C154" s="655" t="s">
        <v>2509</v>
      </c>
      <c r="D154" s="655"/>
      <c r="E154" s="655"/>
    </row>
    <row r="155" spans="1:5">
      <c r="A155" s="655" t="s">
        <v>2510</v>
      </c>
      <c r="B155" s="655" t="s">
        <v>2511</v>
      </c>
      <c r="C155" s="655" t="s">
        <v>2512</v>
      </c>
      <c r="D155" s="655"/>
      <c r="E155" s="655"/>
    </row>
    <row r="156" spans="1:5">
      <c r="A156" s="655" t="s">
        <v>2510</v>
      </c>
      <c r="B156" s="655" t="s">
        <v>2513</v>
      </c>
      <c r="C156" s="655" t="s">
        <v>2514</v>
      </c>
      <c r="D156" s="655"/>
      <c r="E156" s="655"/>
    </row>
    <row r="157" spans="1:5">
      <c r="A157" s="655" t="s">
        <v>2510</v>
      </c>
      <c r="B157" s="655" t="s">
        <v>2515</v>
      </c>
      <c r="C157" s="655" t="s">
        <v>2516</v>
      </c>
      <c r="D157" s="655"/>
      <c r="E157" s="655"/>
    </row>
    <row r="158" spans="1:5">
      <c r="A158" s="655" t="s">
        <v>2510</v>
      </c>
      <c r="B158" s="655" t="s">
        <v>2517</v>
      </c>
      <c r="C158" s="655" t="s">
        <v>2518</v>
      </c>
      <c r="D158" s="655"/>
      <c r="E158" s="655"/>
    </row>
    <row r="159" spans="1:5">
      <c r="A159" s="655" t="s">
        <v>2510</v>
      </c>
      <c r="B159" s="655" t="s">
        <v>2519</v>
      </c>
      <c r="C159" s="655" t="s">
        <v>2520</v>
      </c>
      <c r="D159" s="655"/>
      <c r="E159" s="655"/>
    </row>
    <row r="160" spans="1:5">
      <c r="A160" s="655" t="s">
        <v>2510</v>
      </c>
      <c r="B160" s="655" t="s">
        <v>2521</v>
      </c>
      <c r="C160" s="655" t="s">
        <v>2522</v>
      </c>
      <c r="D160" s="655"/>
      <c r="E160" s="655"/>
    </row>
    <row r="161" spans="1:5">
      <c r="A161" s="655" t="s">
        <v>2510</v>
      </c>
      <c r="B161" s="655" t="s">
        <v>2523</v>
      </c>
      <c r="C161" s="655" t="s">
        <v>2524</v>
      </c>
      <c r="D161" s="655"/>
      <c r="E161" s="655"/>
    </row>
    <row r="162" spans="1:5">
      <c r="A162" s="655" t="s">
        <v>2510</v>
      </c>
      <c r="B162" s="655" t="s">
        <v>2525</v>
      </c>
      <c r="C162" s="655" t="s">
        <v>2526</v>
      </c>
      <c r="D162" s="655"/>
      <c r="E162" s="655"/>
    </row>
    <row r="163" spans="1:5">
      <c r="A163" s="655" t="s">
        <v>2510</v>
      </c>
      <c r="B163" s="655" t="s">
        <v>2527</v>
      </c>
      <c r="C163" s="655" t="s">
        <v>2528</v>
      </c>
      <c r="D163" s="655"/>
      <c r="E163" s="655"/>
    </row>
    <row r="164" spans="1:5">
      <c r="A164" s="655" t="s">
        <v>2510</v>
      </c>
      <c r="B164" s="655" t="s">
        <v>2510</v>
      </c>
      <c r="C164" s="655" t="s">
        <v>2529</v>
      </c>
      <c r="D164" s="655"/>
      <c r="E164" s="655"/>
    </row>
    <row r="165" spans="1:5">
      <c r="A165" s="655" t="s">
        <v>2510</v>
      </c>
      <c r="B165" s="655" t="s">
        <v>2530</v>
      </c>
      <c r="C165" s="655" t="s">
        <v>2531</v>
      </c>
      <c r="D165" s="655"/>
      <c r="E165" s="655"/>
    </row>
    <row r="166" spans="1:5">
      <c r="A166" s="655" t="s">
        <v>2532</v>
      </c>
      <c r="B166" s="655" t="s">
        <v>2532</v>
      </c>
      <c r="C166" s="655" t="s">
        <v>2533</v>
      </c>
      <c r="D166" s="655"/>
      <c r="E166" s="655"/>
    </row>
    <row r="167" spans="1:5">
      <c r="A167" s="655" t="s">
        <v>2534</v>
      </c>
      <c r="B167" s="655" t="s">
        <v>2534</v>
      </c>
      <c r="C167" s="655" t="s">
        <v>2535</v>
      </c>
      <c r="D167" s="655"/>
      <c r="E167" s="655"/>
    </row>
    <row r="168" spans="1:5">
      <c r="A168" s="655" t="s">
        <v>2536</v>
      </c>
      <c r="B168" s="655" t="s">
        <v>2536</v>
      </c>
      <c r="C168" s="655" t="s">
        <v>2537</v>
      </c>
      <c r="D168" s="655"/>
      <c r="E168" s="65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301</v>
      </c>
      <c r="B1" s="7" t="s">
        <v>1512</v>
      </c>
      <c r="C1" s="7" t="s">
        <v>1513</v>
      </c>
      <c r="D1" s="7" t="s">
        <v>1514</v>
      </c>
      <c r="E1" s="7" t="s">
        <v>1515</v>
      </c>
      <c r="F1" s="7" t="s">
        <v>1516</v>
      </c>
      <c r="G1" s="7" t="s">
        <v>1517</v>
      </c>
      <c r="H1" s="7" t="s">
        <v>1518</v>
      </c>
      <c r="I1" s="7" t="s">
        <v>1519</v>
      </c>
    </row>
    <row r="2" spans="1:10">
      <c r="A2" s="7">
        <v>1</v>
      </c>
      <c r="B2" s="7" t="s">
        <v>1520</v>
      </c>
      <c r="C2" s="7" t="s">
        <v>19</v>
      </c>
      <c r="D2" s="7" t="s">
        <v>1521</v>
      </c>
      <c r="E2" s="7" t="s">
        <v>1522</v>
      </c>
      <c r="F2" s="7" t="s">
        <v>1523</v>
      </c>
      <c r="G2" s="7" t="s">
        <v>1524</v>
      </c>
      <c r="J2" s="7" t="s">
        <v>2150</v>
      </c>
    </row>
    <row r="3" spans="1:10">
      <c r="A3" s="7">
        <v>2</v>
      </c>
      <c r="B3" s="7" t="s">
        <v>1520</v>
      </c>
      <c r="C3" s="7" t="s">
        <v>19</v>
      </c>
      <c r="D3" s="7" t="s">
        <v>1525</v>
      </c>
      <c r="E3" s="7" t="s">
        <v>1526</v>
      </c>
      <c r="F3" s="7" t="s">
        <v>1527</v>
      </c>
      <c r="G3" s="7" t="s">
        <v>1528</v>
      </c>
      <c r="I3" s="7" t="s">
        <v>1529</v>
      </c>
      <c r="J3" s="7" t="s">
        <v>2150</v>
      </c>
    </row>
    <row r="4" spans="1:10">
      <c r="A4" s="7">
        <v>3</v>
      </c>
      <c r="B4" s="7" t="s">
        <v>1520</v>
      </c>
      <c r="C4" s="7" t="s">
        <v>19</v>
      </c>
      <c r="D4" s="7" t="s">
        <v>1530</v>
      </c>
      <c r="E4" s="7" t="s">
        <v>1531</v>
      </c>
      <c r="F4" s="7" t="s">
        <v>1532</v>
      </c>
      <c r="G4" s="7" t="s">
        <v>1533</v>
      </c>
      <c r="H4" s="7" t="s">
        <v>1534</v>
      </c>
      <c r="J4" s="7" t="s">
        <v>2150</v>
      </c>
    </row>
    <row r="5" spans="1:10">
      <c r="A5" s="7">
        <v>4</v>
      </c>
      <c r="B5" s="7" t="s">
        <v>1520</v>
      </c>
      <c r="C5" s="7" t="s">
        <v>19</v>
      </c>
      <c r="D5" s="7" t="s">
        <v>1535</v>
      </c>
      <c r="E5" s="7" t="s">
        <v>1536</v>
      </c>
      <c r="F5" s="7" t="s">
        <v>1537</v>
      </c>
      <c r="G5" s="7" t="s">
        <v>1538</v>
      </c>
      <c r="I5" s="7" t="s">
        <v>1539</v>
      </c>
      <c r="J5" s="7" t="s">
        <v>2150</v>
      </c>
    </row>
    <row r="6" spans="1:10">
      <c r="A6" s="7">
        <v>5</v>
      </c>
      <c r="B6" s="7" t="s">
        <v>1520</v>
      </c>
      <c r="C6" s="7" t="s">
        <v>19</v>
      </c>
      <c r="D6" s="7" t="s">
        <v>1540</v>
      </c>
      <c r="E6" s="7" t="s">
        <v>1541</v>
      </c>
      <c r="F6" s="7" t="s">
        <v>1537</v>
      </c>
      <c r="G6" s="7" t="s">
        <v>1542</v>
      </c>
      <c r="I6" s="7" t="s">
        <v>1529</v>
      </c>
      <c r="J6" s="7" t="s">
        <v>2150</v>
      </c>
    </row>
    <row r="7" spans="1:10">
      <c r="A7" s="7">
        <v>6</v>
      </c>
      <c r="B7" s="7" t="s">
        <v>1520</v>
      </c>
      <c r="C7" s="7" t="s">
        <v>19</v>
      </c>
      <c r="D7" s="7" t="s">
        <v>1543</v>
      </c>
      <c r="E7" s="7" t="s">
        <v>1544</v>
      </c>
      <c r="F7" s="7" t="s">
        <v>1545</v>
      </c>
      <c r="G7" s="7" t="s">
        <v>1546</v>
      </c>
      <c r="J7" s="7" t="s">
        <v>2150</v>
      </c>
    </row>
    <row r="8" spans="1:10">
      <c r="A8" s="7">
        <v>7</v>
      </c>
      <c r="B8" s="7" t="s">
        <v>1520</v>
      </c>
      <c r="C8" s="7" t="s">
        <v>19</v>
      </c>
      <c r="D8" s="7" t="s">
        <v>1547</v>
      </c>
      <c r="E8" s="7" t="s">
        <v>1548</v>
      </c>
      <c r="F8" s="7" t="s">
        <v>1549</v>
      </c>
      <c r="G8" s="7" t="s">
        <v>1550</v>
      </c>
      <c r="J8" s="7" t="s">
        <v>2150</v>
      </c>
    </row>
    <row r="9" spans="1:10">
      <c r="A9" s="7">
        <v>8</v>
      </c>
      <c r="B9" s="7" t="s">
        <v>1520</v>
      </c>
      <c r="C9" s="7" t="s">
        <v>19</v>
      </c>
      <c r="D9" s="7" t="s">
        <v>1551</v>
      </c>
      <c r="E9" s="7" t="s">
        <v>1552</v>
      </c>
      <c r="F9" s="7" t="s">
        <v>1553</v>
      </c>
      <c r="G9" s="7" t="s">
        <v>1554</v>
      </c>
      <c r="J9" s="7" t="s">
        <v>2150</v>
      </c>
    </row>
    <row r="10" spans="1:10">
      <c r="A10" s="7">
        <v>9</v>
      </c>
      <c r="B10" s="7" t="s">
        <v>1520</v>
      </c>
      <c r="C10" s="7" t="s">
        <v>19</v>
      </c>
      <c r="D10" s="7" t="s">
        <v>1555</v>
      </c>
      <c r="E10" s="7" t="s">
        <v>1556</v>
      </c>
      <c r="F10" s="7" t="s">
        <v>1557</v>
      </c>
      <c r="G10" s="7" t="s">
        <v>1538</v>
      </c>
      <c r="J10" s="7" t="s">
        <v>2150</v>
      </c>
    </row>
    <row r="11" spans="1:10">
      <c r="A11" s="7">
        <v>10</v>
      </c>
      <c r="B11" s="7" t="s">
        <v>1520</v>
      </c>
      <c r="C11" s="7" t="s">
        <v>19</v>
      </c>
      <c r="D11" s="7" t="s">
        <v>1558</v>
      </c>
      <c r="E11" s="7" t="s">
        <v>1559</v>
      </c>
      <c r="F11" s="7" t="s">
        <v>1560</v>
      </c>
      <c r="G11" s="7" t="s">
        <v>1561</v>
      </c>
      <c r="J11" s="7" t="s">
        <v>2150</v>
      </c>
    </row>
    <row r="12" spans="1:10">
      <c r="A12" s="7">
        <v>11</v>
      </c>
      <c r="B12" s="7" t="s">
        <v>1520</v>
      </c>
      <c r="C12" s="7" t="s">
        <v>19</v>
      </c>
      <c r="D12" s="7" t="s">
        <v>1562</v>
      </c>
      <c r="E12" s="7" t="s">
        <v>1563</v>
      </c>
      <c r="F12" s="7" t="s">
        <v>1564</v>
      </c>
      <c r="G12" s="7" t="s">
        <v>1565</v>
      </c>
      <c r="H12" s="7" t="s">
        <v>1566</v>
      </c>
      <c r="J12" s="7" t="s">
        <v>2150</v>
      </c>
    </row>
    <row r="13" spans="1:10">
      <c r="A13" s="7">
        <v>12</v>
      </c>
      <c r="B13" s="7" t="s">
        <v>1520</v>
      </c>
      <c r="C13" s="7" t="s">
        <v>19</v>
      </c>
      <c r="D13" s="7" t="s">
        <v>1567</v>
      </c>
      <c r="E13" s="7" t="s">
        <v>1568</v>
      </c>
      <c r="F13" s="7" t="s">
        <v>1569</v>
      </c>
      <c r="G13" s="7" t="s">
        <v>1570</v>
      </c>
      <c r="J13" s="7" t="s">
        <v>2150</v>
      </c>
    </row>
    <row r="14" spans="1:10">
      <c r="A14" s="7">
        <v>13</v>
      </c>
      <c r="B14" s="7" t="s">
        <v>1520</v>
      </c>
      <c r="C14" s="7" t="s">
        <v>19</v>
      </c>
      <c r="D14" s="7" t="s">
        <v>1571</v>
      </c>
      <c r="E14" s="7" t="s">
        <v>1572</v>
      </c>
      <c r="F14" s="7" t="s">
        <v>1573</v>
      </c>
      <c r="G14" s="7" t="s">
        <v>1565</v>
      </c>
      <c r="J14" s="7" t="s">
        <v>2150</v>
      </c>
    </row>
    <row r="15" spans="1:10">
      <c r="A15" s="7">
        <v>14</v>
      </c>
      <c r="B15" s="7" t="s">
        <v>1520</v>
      </c>
      <c r="C15" s="7" t="s">
        <v>19</v>
      </c>
      <c r="D15" s="7" t="s">
        <v>1574</v>
      </c>
      <c r="E15" s="7" t="s">
        <v>1575</v>
      </c>
      <c r="F15" s="7" t="s">
        <v>1576</v>
      </c>
      <c r="G15" s="7" t="s">
        <v>1577</v>
      </c>
      <c r="J15" s="7" t="s">
        <v>2150</v>
      </c>
    </row>
    <row r="16" spans="1:10">
      <c r="A16" s="7">
        <v>15</v>
      </c>
      <c r="B16" s="7" t="s">
        <v>1520</v>
      </c>
      <c r="C16" s="7" t="s">
        <v>19</v>
      </c>
      <c r="D16" s="7" t="s">
        <v>1578</v>
      </c>
      <c r="E16" s="7" t="s">
        <v>1579</v>
      </c>
      <c r="F16" s="7" t="s">
        <v>1580</v>
      </c>
      <c r="G16" s="7" t="s">
        <v>1581</v>
      </c>
      <c r="J16" s="7" t="s">
        <v>2150</v>
      </c>
    </row>
    <row r="17" spans="1:10">
      <c r="A17" s="7">
        <v>16</v>
      </c>
      <c r="B17" s="7" t="s">
        <v>1520</v>
      </c>
      <c r="C17" s="7" t="s">
        <v>19</v>
      </c>
      <c r="D17" s="7" t="s">
        <v>1582</v>
      </c>
      <c r="E17" s="7" t="s">
        <v>1583</v>
      </c>
      <c r="F17" s="7" t="s">
        <v>1584</v>
      </c>
      <c r="G17" s="7" t="s">
        <v>1581</v>
      </c>
      <c r="J17" s="7" t="s">
        <v>2150</v>
      </c>
    </row>
    <row r="18" spans="1:10">
      <c r="A18" s="7">
        <v>17</v>
      </c>
      <c r="B18" s="7" t="s">
        <v>1520</v>
      </c>
      <c r="C18" s="7" t="s">
        <v>19</v>
      </c>
      <c r="D18" s="7" t="s">
        <v>1585</v>
      </c>
      <c r="E18" s="7" t="s">
        <v>1586</v>
      </c>
      <c r="F18" s="7" t="s">
        <v>1587</v>
      </c>
      <c r="G18" s="7" t="s">
        <v>1588</v>
      </c>
      <c r="H18" s="7" t="s">
        <v>1589</v>
      </c>
      <c r="J18" s="7" t="s">
        <v>2150</v>
      </c>
    </row>
    <row r="19" spans="1:10">
      <c r="A19" s="7">
        <v>18</v>
      </c>
      <c r="B19" s="7" t="s">
        <v>1520</v>
      </c>
      <c r="C19" s="7" t="s">
        <v>19</v>
      </c>
      <c r="D19" s="7" t="s">
        <v>1590</v>
      </c>
      <c r="E19" s="7" t="s">
        <v>1591</v>
      </c>
      <c r="F19" s="7" t="s">
        <v>1592</v>
      </c>
      <c r="G19" s="7" t="s">
        <v>1577</v>
      </c>
      <c r="J19" s="7" t="s">
        <v>2150</v>
      </c>
    </row>
    <row r="20" spans="1:10">
      <c r="A20" s="7">
        <v>19</v>
      </c>
      <c r="B20" s="7" t="s">
        <v>1520</v>
      </c>
      <c r="C20" s="7" t="s">
        <v>19</v>
      </c>
      <c r="D20" s="7" t="s">
        <v>1593</v>
      </c>
      <c r="E20" s="7" t="s">
        <v>1594</v>
      </c>
      <c r="F20" s="7" t="s">
        <v>1595</v>
      </c>
      <c r="G20" s="7" t="s">
        <v>1596</v>
      </c>
      <c r="I20" s="7" t="s">
        <v>1597</v>
      </c>
      <c r="J20" s="7" t="s">
        <v>2150</v>
      </c>
    </row>
    <row r="21" spans="1:10">
      <c r="A21" s="7">
        <v>20</v>
      </c>
      <c r="B21" s="7" t="s">
        <v>1520</v>
      </c>
      <c r="C21" s="7" t="s">
        <v>19</v>
      </c>
      <c r="D21" s="7" t="s">
        <v>1598</v>
      </c>
      <c r="E21" s="7" t="s">
        <v>1599</v>
      </c>
      <c r="F21" s="7" t="s">
        <v>1600</v>
      </c>
      <c r="G21" s="7" t="s">
        <v>1596</v>
      </c>
      <c r="J21" s="7" t="s">
        <v>2150</v>
      </c>
    </row>
    <row r="22" spans="1:10">
      <c r="A22" s="7">
        <v>21</v>
      </c>
      <c r="B22" s="7" t="s">
        <v>1520</v>
      </c>
      <c r="C22" s="7" t="s">
        <v>19</v>
      </c>
      <c r="D22" s="7" t="s">
        <v>1601</v>
      </c>
      <c r="E22" s="7" t="s">
        <v>1602</v>
      </c>
      <c r="F22" s="7" t="s">
        <v>1603</v>
      </c>
      <c r="G22" s="7" t="s">
        <v>1596</v>
      </c>
      <c r="I22" s="7" t="s">
        <v>1604</v>
      </c>
      <c r="J22" s="7" t="s">
        <v>2150</v>
      </c>
    </row>
    <row r="23" spans="1:10">
      <c r="A23" s="7">
        <v>22</v>
      </c>
      <c r="B23" s="7" t="s">
        <v>1520</v>
      </c>
      <c r="C23" s="7" t="s">
        <v>19</v>
      </c>
      <c r="D23" s="7" t="s">
        <v>1605</v>
      </c>
      <c r="E23" s="7" t="s">
        <v>1606</v>
      </c>
      <c r="F23" s="7" t="s">
        <v>1607</v>
      </c>
      <c r="G23" s="7" t="s">
        <v>1596</v>
      </c>
      <c r="H23" s="7" t="s">
        <v>1608</v>
      </c>
      <c r="J23" s="7" t="s">
        <v>2150</v>
      </c>
    </row>
    <row r="24" spans="1:10">
      <c r="A24" s="7">
        <v>23</v>
      </c>
      <c r="B24" s="7" t="s">
        <v>1520</v>
      </c>
      <c r="C24" s="7" t="s">
        <v>19</v>
      </c>
      <c r="D24" s="7" t="s">
        <v>1609</v>
      </c>
      <c r="E24" s="7" t="s">
        <v>1610</v>
      </c>
      <c r="F24" s="7" t="s">
        <v>1611</v>
      </c>
      <c r="G24" s="7" t="s">
        <v>1596</v>
      </c>
      <c r="J24" s="7" t="s">
        <v>2150</v>
      </c>
    </row>
    <row r="25" spans="1:10">
      <c r="A25" s="7">
        <v>24</v>
      </c>
      <c r="B25" s="7" t="s">
        <v>1520</v>
      </c>
      <c r="C25" s="7" t="s">
        <v>19</v>
      </c>
      <c r="D25" s="7" t="s">
        <v>1612</v>
      </c>
      <c r="E25" s="7" t="s">
        <v>1613</v>
      </c>
      <c r="F25" s="7" t="s">
        <v>1614</v>
      </c>
      <c r="G25" s="7" t="s">
        <v>1596</v>
      </c>
      <c r="I25" s="7" t="s">
        <v>1604</v>
      </c>
      <c r="J25" s="7" t="s">
        <v>2150</v>
      </c>
    </row>
    <row r="26" spans="1:10">
      <c r="A26" s="7">
        <v>25</v>
      </c>
      <c r="B26" s="7" t="s">
        <v>1520</v>
      </c>
      <c r="C26" s="7" t="s">
        <v>19</v>
      </c>
      <c r="D26" s="7" t="s">
        <v>1615</v>
      </c>
      <c r="E26" s="7" t="s">
        <v>1616</v>
      </c>
      <c r="F26" s="7" t="s">
        <v>1617</v>
      </c>
      <c r="G26" s="7" t="s">
        <v>1618</v>
      </c>
      <c r="H26" s="7" t="s">
        <v>1619</v>
      </c>
      <c r="J26" s="7" t="s">
        <v>2150</v>
      </c>
    </row>
    <row r="27" spans="1:10">
      <c r="A27" s="7">
        <v>26</v>
      </c>
      <c r="B27" s="7" t="s">
        <v>1520</v>
      </c>
      <c r="C27" s="7" t="s">
        <v>19</v>
      </c>
      <c r="D27" s="7" t="s">
        <v>1620</v>
      </c>
      <c r="E27" s="7" t="s">
        <v>1621</v>
      </c>
      <c r="F27" s="7" t="s">
        <v>1622</v>
      </c>
      <c r="G27" s="7" t="s">
        <v>1623</v>
      </c>
      <c r="J27" s="7" t="s">
        <v>2150</v>
      </c>
    </row>
    <row r="28" spans="1:10">
      <c r="A28" s="7">
        <v>27</v>
      </c>
      <c r="B28" s="7" t="s">
        <v>1520</v>
      </c>
      <c r="C28" s="7" t="s">
        <v>19</v>
      </c>
      <c r="D28" s="7" t="s">
        <v>1624</v>
      </c>
      <c r="E28" s="7" t="s">
        <v>1625</v>
      </c>
      <c r="F28" s="7" t="s">
        <v>1626</v>
      </c>
      <c r="G28" s="7" t="s">
        <v>1627</v>
      </c>
      <c r="J28" s="7" t="s">
        <v>2150</v>
      </c>
    </row>
    <row r="29" spans="1:10">
      <c r="A29" s="7">
        <v>28</v>
      </c>
      <c r="B29" s="7" t="s">
        <v>1520</v>
      </c>
      <c r="C29" s="7" t="s">
        <v>19</v>
      </c>
      <c r="D29" s="7" t="s">
        <v>1628</v>
      </c>
      <c r="E29" s="7" t="s">
        <v>1629</v>
      </c>
      <c r="F29" s="7" t="s">
        <v>1630</v>
      </c>
      <c r="G29" s="7" t="s">
        <v>1627</v>
      </c>
      <c r="H29" s="7" t="s">
        <v>1631</v>
      </c>
      <c r="I29" s="7" t="s">
        <v>1529</v>
      </c>
      <c r="J29" s="7" t="s">
        <v>2150</v>
      </c>
    </row>
    <row r="30" spans="1:10">
      <c r="A30" s="7">
        <v>29</v>
      </c>
      <c r="B30" s="7" t="s">
        <v>1520</v>
      </c>
      <c r="C30" s="7" t="s">
        <v>19</v>
      </c>
      <c r="D30" s="7" t="s">
        <v>1632</v>
      </c>
      <c r="E30" s="7" t="s">
        <v>1633</v>
      </c>
      <c r="F30" s="7" t="s">
        <v>1626</v>
      </c>
      <c r="G30" s="7" t="s">
        <v>1634</v>
      </c>
      <c r="J30" s="7" t="s">
        <v>2150</v>
      </c>
    </row>
    <row r="31" spans="1:10">
      <c r="A31" s="7">
        <v>30</v>
      </c>
      <c r="B31" s="7" t="s">
        <v>1520</v>
      </c>
      <c r="C31" s="7" t="s">
        <v>19</v>
      </c>
      <c r="D31" s="7" t="s">
        <v>1635</v>
      </c>
      <c r="E31" s="7" t="s">
        <v>1636</v>
      </c>
      <c r="F31" s="7" t="s">
        <v>1637</v>
      </c>
      <c r="G31" s="7" t="s">
        <v>1546</v>
      </c>
      <c r="J31" s="7" t="s">
        <v>2150</v>
      </c>
    </row>
    <row r="32" spans="1:10">
      <c r="A32" s="7">
        <v>31</v>
      </c>
      <c r="B32" s="7" t="s">
        <v>1520</v>
      </c>
      <c r="C32" s="7" t="s">
        <v>19</v>
      </c>
      <c r="D32" s="7" t="s">
        <v>1638</v>
      </c>
      <c r="E32" s="7" t="s">
        <v>1639</v>
      </c>
      <c r="F32" s="7" t="s">
        <v>1640</v>
      </c>
      <c r="G32" s="7" t="s">
        <v>1581</v>
      </c>
      <c r="H32" s="7" t="s">
        <v>1619</v>
      </c>
      <c r="J32" s="7" t="s">
        <v>2150</v>
      </c>
    </row>
    <row r="33" spans="1:10">
      <c r="A33" s="7">
        <v>32</v>
      </c>
      <c r="B33" s="7" t="s">
        <v>1520</v>
      </c>
      <c r="C33" s="7" t="s">
        <v>19</v>
      </c>
      <c r="D33" s="7" t="s">
        <v>1641</v>
      </c>
      <c r="E33" s="7" t="s">
        <v>1642</v>
      </c>
      <c r="F33" s="7" t="s">
        <v>1643</v>
      </c>
      <c r="G33" s="7" t="s">
        <v>1644</v>
      </c>
      <c r="J33" s="7" t="s">
        <v>2150</v>
      </c>
    </row>
    <row r="34" spans="1:10">
      <c r="A34" s="7">
        <v>33</v>
      </c>
      <c r="B34" s="7" t="s">
        <v>1520</v>
      </c>
      <c r="C34" s="7" t="s">
        <v>19</v>
      </c>
      <c r="D34" s="7" t="s">
        <v>1645</v>
      </c>
      <c r="E34" s="7" t="s">
        <v>1646</v>
      </c>
      <c r="F34" s="7" t="s">
        <v>1647</v>
      </c>
      <c r="G34" s="7" t="s">
        <v>1528</v>
      </c>
      <c r="J34" s="7" t="s">
        <v>2150</v>
      </c>
    </row>
    <row r="35" spans="1:10">
      <c r="A35" s="7">
        <v>34</v>
      </c>
      <c r="B35" s="7" t="s">
        <v>1520</v>
      </c>
      <c r="C35" s="7" t="s">
        <v>19</v>
      </c>
      <c r="D35" s="7" t="s">
        <v>1648</v>
      </c>
      <c r="E35" s="7" t="s">
        <v>1649</v>
      </c>
      <c r="F35" s="7" t="s">
        <v>1650</v>
      </c>
      <c r="G35" s="7" t="s">
        <v>1581</v>
      </c>
      <c r="I35" s="7" t="s">
        <v>1651</v>
      </c>
      <c r="J35" s="7" t="s">
        <v>2150</v>
      </c>
    </row>
    <row r="36" spans="1:10">
      <c r="A36" s="7">
        <v>35</v>
      </c>
      <c r="B36" s="7" t="s">
        <v>1520</v>
      </c>
      <c r="C36" s="7" t="s">
        <v>19</v>
      </c>
      <c r="D36" s="7" t="s">
        <v>1652</v>
      </c>
      <c r="E36" s="7" t="s">
        <v>1653</v>
      </c>
      <c r="F36" s="7" t="s">
        <v>1654</v>
      </c>
      <c r="G36" s="7" t="s">
        <v>1581</v>
      </c>
      <c r="J36" s="7" t="s">
        <v>2150</v>
      </c>
    </row>
    <row r="37" spans="1:10">
      <c r="A37" s="7">
        <v>36</v>
      </c>
      <c r="B37" s="7" t="s">
        <v>1520</v>
      </c>
      <c r="C37" s="7" t="s">
        <v>19</v>
      </c>
      <c r="D37" s="7" t="s">
        <v>1655</v>
      </c>
      <c r="E37" s="7" t="s">
        <v>1656</v>
      </c>
      <c r="F37" s="7" t="s">
        <v>1657</v>
      </c>
      <c r="G37" s="7" t="s">
        <v>1546</v>
      </c>
      <c r="J37" s="7" t="s">
        <v>2150</v>
      </c>
    </row>
    <row r="38" spans="1:10">
      <c r="A38" s="7">
        <v>37</v>
      </c>
      <c r="B38" s="7" t="s">
        <v>1520</v>
      </c>
      <c r="C38" s="7" t="s">
        <v>19</v>
      </c>
      <c r="D38" s="7" t="s">
        <v>1658</v>
      </c>
      <c r="E38" s="7" t="s">
        <v>1659</v>
      </c>
      <c r="F38" s="7" t="s">
        <v>1660</v>
      </c>
      <c r="G38" s="7" t="s">
        <v>1644</v>
      </c>
      <c r="J38" s="7" t="s">
        <v>2150</v>
      </c>
    </row>
    <row r="39" spans="1:10">
      <c r="A39" s="7">
        <v>38</v>
      </c>
      <c r="B39" s="7" t="s">
        <v>1520</v>
      </c>
      <c r="C39" s="7" t="s">
        <v>19</v>
      </c>
      <c r="D39" s="7" t="s">
        <v>1661</v>
      </c>
      <c r="E39" s="7" t="s">
        <v>1662</v>
      </c>
      <c r="F39" s="7" t="s">
        <v>1663</v>
      </c>
      <c r="G39" s="7" t="s">
        <v>1581</v>
      </c>
      <c r="J39" s="7" t="s">
        <v>2150</v>
      </c>
    </row>
    <row r="40" spans="1:10">
      <c r="A40" s="7">
        <v>39</v>
      </c>
      <c r="B40" s="7" t="s">
        <v>1520</v>
      </c>
      <c r="C40" s="7" t="s">
        <v>19</v>
      </c>
      <c r="D40" s="7" t="s">
        <v>1664</v>
      </c>
      <c r="E40" s="7" t="s">
        <v>1665</v>
      </c>
      <c r="F40" s="7" t="s">
        <v>1666</v>
      </c>
      <c r="G40" s="7" t="s">
        <v>1667</v>
      </c>
      <c r="J40" s="7" t="s">
        <v>2150</v>
      </c>
    </row>
    <row r="41" spans="1:10">
      <c r="A41" s="7">
        <v>40</v>
      </c>
      <c r="B41" s="7" t="s">
        <v>1520</v>
      </c>
      <c r="C41" s="7" t="s">
        <v>19</v>
      </c>
      <c r="D41" s="7" t="s">
        <v>1668</v>
      </c>
      <c r="E41" s="7" t="s">
        <v>1669</v>
      </c>
      <c r="F41" s="7" t="s">
        <v>1670</v>
      </c>
      <c r="G41" s="7" t="s">
        <v>1667</v>
      </c>
      <c r="H41" s="7" t="s">
        <v>1671</v>
      </c>
      <c r="J41" s="7" t="s">
        <v>2150</v>
      </c>
    </row>
    <row r="42" spans="1:10">
      <c r="A42" s="7">
        <v>41</v>
      </c>
      <c r="B42" s="7" t="s">
        <v>1520</v>
      </c>
      <c r="C42" s="7" t="s">
        <v>19</v>
      </c>
      <c r="D42" s="7" t="s">
        <v>1672</v>
      </c>
      <c r="E42" s="7" t="s">
        <v>1673</v>
      </c>
      <c r="F42" s="7" t="s">
        <v>1674</v>
      </c>
      <c r="G42" s="7" t="s">
        <v>1533</v>
      </c>
      <c r="H42" s="7" t="s">
        <v>1675</v>
      </c>
      <c r="J42" s="7" t="s">
        <v>2150</v>
      </c>
    </row>
    <row r="43" spans="1:10">
      <c r="A43" s="7">
        <v>42</v>
      </c>
      <c r="B43" s="7" t="s">
        <v>1520</v>
      </c>
      <c r="C43" s="7" t="s">
        <v>19</v>
      </c>
      <c r="D43" s="7" t="s">
        <v>1676</v>
      </c>
      <c r="E43" s="7" t="s">
        <v>1677</v>
      </c>
      <c r="F43" s="7" t="s">
        <v>1678</v>
      </c>
      <c r="G43" s="7" t="s">
        <v>1528</v>
      </c>
      <c r="J43" s="7" t="s">
        <v>2150</v>
      </c>
    </row>
    <row r="44" spans="1:10">
      <c r="A44" s="7">
        <v>43</v>
      </c>
      <c r="B44" s="7" t="s">
        <v>1520</v>
      </c>
      <c r="C44" s="7" t="s">
        <v>19</v>
      </c>
      <c r="D44" s="7" t="s">
        <v>1679</v>
      </c>
      <c r="E44" s="7" t="s">
        <v>1680</v>
      </c>
      <c r="F44" s="7" t="s">
        <v>1681</v>
      </c>
      <c r="G44" s="7" t="s">
        <v>1644</v>
      </c>
      <c r="H44" s="7" t="s">
        <v>1682</v>
      </c>
      <c r="J44" s="7" t="s">
        <v>2150</v>
      </c>
    </row>
    <row r="45" spans="1:10">
      <c r="A45" s="7">
        <v>44</v>
      </c>
      <c r="B45" s="7" t="s">
        <v>1520</v>
      </c>
      <c r="C45" s="7" t="s">
        <v>19</v>
      </c>
      <c r="D45" s="7" t="s">
        <v>1683</v>
      </c>
      <c r="E45" s="7" t="s">
        <v>1684</v>
      </c>
      <c r="F45" s="7" t="s">
        <v>1685</v>
      </c>
      <c r="G45" s="7" t="s">
        <v>1644</v>
      </c>
      <c r="J45" s="7" t="s">
        <v>2150</v>
      </c>
    </row>
    <row r="46" spans="1:10">
      <c r="A46" s="7">
        <v>45</v>
      </c>
      <c r="B46" s="7" t="s">
        <v>1520</v>
      </c>
      <c r="C46" s="7" t="s">
        <v>19</v>
      </c>
      <c r="D46" s="7" t="s">
        <v>1686</v>
      </c>
      <c r="E46" s="7" t="s">
        <v>1687</v>
      </c>
      <c r="F46" s="7" t="s">
        <v>1688</v>
      </c>
      <c r="G46" s="7" t="s">
        <v>1644</v>
      </c>
      <c r="I46" s="7" t="s">
        <v>1689</v>
      </c>
      <c r="J46" s="7" t="s">
        <v>2150</v>
      </c>
    </row>
    <row r="47" spans="1:10">
      <c r="A47" s="7">
        <v>46</v>
      </c>
      <c r="B47" s="7" t="s">
        <v>1520</v>
      </c>
      <c r="C47" s="7" t="s">
        <v>19</v>
      </c>
      <c r="D47" s="7" t="s">
        <v>1690</v>
      </c>
      <c r="E47" s="7" t="s">
        <v>1691</v>
      </c>
      <c r="F47" s="7" t="s">
        <v>1692</v>
      </c>
      <c r="G47" s="7" t="s">
        <v>1644</v>
      </c>
      <c r="I47" s="7" t="s">
        <v>1693</v>
      </c>
      <c r="J47" s="7" t="s">
        <v>2150</v>
      </c>
    </row>
    <row r="48" spans="1:10">
      <c r="A48" s="7">
        <v>47</v>
      </c>
      <c r="B48" s="7" t="s">
        <v>1520</v>
      </c>
      <c r="C48" s="7" t="s">
        <v>19</v>
      </c>
      <c r="D48" s="7" t="s">
        <v>1694</v>
      </c>
      <c r="E48" s="7" t="s">
        <v>1695</v>
      </c>
      <c r="F48" s="7" t="s">
        <v>1696</v>
      </c>
      <c r="G48" s="7" t="s">
        <v>1644</v>
      </c>
      <c r="J48" s="7" t="s">
        <v>2150</v>
      </c>
    </row>
    <row r="49" spans="1:10">
      <c r="A49" s="7">
        <v>48</v>
      </c>
      <c r="B49" s="7" t="s">
        <v>1520</v>
      </c>
      <c r="C49" s="7" t="s">
        <v>19</v>
      </c>
      <c r="D49" s="7" t="s">
        <v>1697</v>
      </c>
      <c r="E49" s="7" t="s">
        <v>1698</v>
      </c>
      <c r="F49" s="7" t="s">
        <v>1699</v>
      </c>
      <c r="G49" s="7" t="s">
        <v>1644</v>
      </c>
      <c r="I49" s="7" t="s">
        <v>1700</v>
      </c>
      <c r="J49" s="7" t="s">
        <v>2150</v>
      </c>
    </row>
    <row r="50" spans="1:10">
      <c r="A50" s="7">
        <v>49</v>
      </c>
      <c r="B50" s="7" t="s">
        <v>1520</v>
      </c>
      <c r="C50" s="7" t="s">
        <v>19</v>
      </c>
      <c r="D50" s="7" t="s">
        <v>1701</v>
      </c>
      <c r="E50" s="7" t="s">
        <v>1698</v>
      </c>
      <c r="F50" s="7" t="s">
        <v>1702</v>
      </c>
      <c r="G50" s="7" t="s">
        <v>1644</v>
      </c>
      <c r="J50" s="7" t="s">
        <v>2150</v>
      </c>
    </row>
    <row r="51" spans="1:10">
      <c r="A51" s="7">
        <v>50</v>
      </c>
      <c r="B51" s="7" t="s">
        <v>1520</v>
      </c>
      <c r="C51" s="7" t="s">
        <v>19</v>
      </c>
      <c r="D51" s="7" t="s">
        <v>1703</v>
      </c>
      <c r="E51" s="7" t="s">
        <v>1698</v>
      </c>
      <c r="F51" s="7" t="s">
        <v>1704</v>
      </c>
      <c r="G51" s="7" t="s">
        <v>1581</v>
      </c>
      <c r="J51" s="7" t="s">
        <v>2150</v>
      </c>
    </row>
    <row r="52" spans="1:10">
      <c r="A52" s="7">
        <v>51</v>
      </c>
      <c r="B52" s="7" t="s">
        <v>1520</v>
      </c>
      <c r="C52" s="7" t="s">
        <v>19</v>
      </c>
      <c r="D52" s="7" t="s">
        <v>1705</v>
      </c>
      <c r="E52" s="7" t="s">
        <v>1706</v>
      </c>
      <c r="F52" s="7" t="s">
        <v>1707</v>
      </c>
      <c r="G52" s="7" t="s">
        <v>1581</v>
      </c>
      <c r="H52" s="7" t="s">
        <v>1708</v>
      </c>
      <c r="I52" s="7" t="s">
        <v>1709</v>
      </c>
      <c r="J52" s="7" t="s">
        <v>2150</v>
      </c>
    </row>
    <row r="53" spans="1:10">
      <c r="A53" s="7">
        <v>52</v>
      </c>
      <c r="B53" s="7" t="s">
        <v>1520</v>
      </c>
      <c r="C53" s="7" t="s">
        <v>19</v>
      </c>
      <c r="D53" s="7" t="s">
        <v>1710</v>
      </c>
      <c r="E53" s="7" t="s">
        <v>1711</v>
      </c>
      <c r="F53" s="7" t="s">
        <v>1712</v>
      </c>
      <c r="G53" s="7" t="s">
        <v>1713</v>
      </c>
      <c r="J53" s="7" t="s">
        <v>2150</v>
      </c>
    </row>
    <row r="54" spans="1:10">
      <c r="A54" s="7">
        <v>53</v>
      </c>
      <c r="B54" s="7" t="s">
        <v>1520</v>
      </c>
      <c r="C54" s="7" t="s">
        <v>19</v>
      </c>
      <c r="D54" s="7" t="s">
        <v>1714</v>
      </c>
      <c r="E54" s="7" t="s">
        <v>1715</v>
      </c>
      <c r="F54" s="7" t="s">
        <v>1716</v>
      </c>
      <c r="G54" s="7" t="s">
        <v>1667</v>
      </c>
      <c r="H54" s="7" t="s">
        <v>1717</v>
      </c>
      <c r="J54" s="7" t="s">
        <v>2150</v>
      </c>
    </row>
    <row r="55" spans="1:10">
      <c r="A55" s="7">
        <v>54</v>
      </c>
      <c r="B55" s="7" t="s">
        <v>1520</v>
      </c>
      <c r="C55" s="7" t="s">
        <v>19</v>
      </c>
      <c r="D55" s="7" t="s">
        <v>1718</v>
      </c>
      <c r="E55" s="7" t="s">
        <v>1719</v>
      </c>
      <c r="F55" s="7" t="s">
        <v>1720</v>
      </c>
      <c r="G55" s="7" t="s">
        <v>1713</v>
      </c>
      <c r="J55" s="7" t="s">
        <v>2150</v>
      </c>
    </row>
    <row r="56" spans="1:10">
      <c r="A56" s="7">
        <v>55</v>
      </c>
      <c r="B56" s="7" t="s">
        <v>1520</v>
      </c>
      <c r="C56" s="7" t="s">
        <v>19</v>
      </c>
      <c r="D56" s="7" t="s">
        <v>1721</v>
      </c>
      <c r="E56" s="7" t="s">
        <v>1722</v>
      </c>
      <c r="F56" s="7" t="s">
        <v>1723</v>
      </c>
      <c r="G56" s="7" t="s">
        <v>1644</v>
      </c>
      <c r="H56" s="7" t="s">
        <v>1724</v>
      </c>
      <c r="I56" s="7" t="s">
        <v>1725</v>
      </c>
      <c r="J56" s="7" t="s">
        <v>2150</v>
      </c>
    </row>
    <row r="57" spans="1:10">
      <c r="A57" s="7">
        <v>56</v>
      </c>
      <c r="B57" s="7" t="s">
        <v>1520</v>
      </c>
      <c r="C57" s="7" t="s">
        <v>19</v>
      </c>
      <c r="D57" s="7" t="s">
        <v>1726</v>
      </c>
      <c r="E57" s="7" t="s">
        <v>1727</v>
      </c>
      <c r="F57" s="7" t="s">
        <v>1728</v>
      </c>
      <c r="G57" s="7" t="s">
        <v>1644</v>
      </c>
      <c r="J57" s="7" t="s">
        <v>2150</v>
      </c>
    </row>
    <row r="58" spans="1:10">
      <c r="A58" s="7">
        <v>57</v>
      </c>
      <c r="B58" s="7" t="s">
        <v>1520</v>
      </c>
      <c r="C58" s="7" t="s">
        <v>19</v>
      </c>
      <c r="D58" s="7" t="s">
        <v>1729</v>
      </c>
      <c r="E58" s="7" t="s">
        <v>1730</v>
      </c>
      <c r="F58" s="7" t="s">
        <v>1731</v>
      </c>
      <c r="G58" s="7" t="s">
        <v>1644</v>
      </c>
      <c r="J58" s="7" t="s">
        <v>2150</v>
      </c>
    </row>
    <row r="59" spans="1:10">
      <c r="A59" s="7">
        <v>58</v>
      </c>
      <c r="B59" s="7" t="s">
        <v>1520</v>
      </c>
      <c r="C59" s="7" t="s">
        <v>19</v>
      </c>
      <c r="D59" s="7" t="s">
        <v>1732</v>
      </c>
      <c r="E59" s="7" t="s">
        <v>1733</v>
      </c>
      <c r="F59" s="7" t="s">
        <v>1734</v>
      </c>
      <c r="G59" s="7" t="s">
        <v>1644</v>
      </c>
      <c r="I59" s="7" t="s">
        <v>1735</v>
      </c>
      <c r="J59" s="7" t="s">
        <v>2150</v>
      </c>
    </row>
    <row r="60" spans="1:10">
      <c r="A60" s="7">
        <v>59</v>
      </c>
      <c r="B60" s="7" t="s">
        <v>1520</v>
      </c>
      <c r="C60" s="7" t="s">
        <v>19</v>
      </c>
      <c r="D60" s="7" t="s">
        <v>1736</v>
      </c>
      <c r="E60" s="7" t="s">
        <v>1737</v>
      </c>
      <c r="F60" s="7" t="s">
        <v>1738</v>
      </c>
      <c r="G60" s="7" t="s">
        <v>1644</v>
      </c>
      <c r="I60" s="7" t="s">
        <v>1739</v>
      </c>
      <c r="J60" s="7" t="s">
        <v>2150</v>
      </c>
    </row>
    <row r="61" spans="1:10">
      <c r="A61" s="7">
        <v>60</v>
      </c>
      <c r="B61" s="7" t="s">
        <v>1520</v>
      </c>
      <c r="C61" s="7" t="s">
        <v>19</v>
      </c>
      <c r="D61" s="7" t="s">
        <v>1740</v>
      </c>
      <c r="E61" s="7" t="s">
        <v>1741</v>
      </c>
      <c r="F61" s="7" t="s">
        <v>1742</v>
      </c>
      <c r="G61" s="7" t="s">
        <v>1743</v>
      </c>
      <c r="J61" s="7" t="s">
        <v>2150</v>
      </c>
    </row>
    <row r="62" spans="1:10">
      <c r="A62" s="7">
        <v>61</v>
      </c>
      <c r="B62" s="7" t="s">
        <v>1520</v>
      </c>
      <c r="C62" s="7" t="s">
        <v>19</v>
      </c>
      <c r="D62" s="7" t="s">
        <v>1744</v>
      </c>
      <c r="E62" s="7" t="s">
        <v>1745</v>
      </c>
      <c r="F62" s="7" t="s">
        <v>1746</v>
      </c>
      <c r="G62" s="7" t="s">
        <v>1588</v>
      </c>
      <c r="J62" s="7" t="s">
        <v>2150</v>
      </c>
    </row>
    <row r="63" spans="1:10">
      <c r="A63" s="7">
        <v>62</v>
      </c>
      <c r="B63" s="7" t="s">
        <v>1520</v>
      </c>
      <c r="C63" s="7" t="s">
        <v>19</v>
      </c>
      <c r="D63" s="7" t="s">
        <v>1747</v>
      </c>
      <c r="E63" s="7" t="s">
        <v>1748</v>
      </c>
      <c r="F63" s="7" t="s">
        <v>1749</v>
      </c>
      <c r="G63" s="7" t="s">
        <v>1588</v>
      </c>
      <c r="J63" s="7" t="s">
        <v>2150</v>
      </c>
    </row>
    <row r="64" spans="1:10">
      <c r="A64" s="7">
        <v>63</v>
      </c>
      <c r="B64" s="7" t="s">
        <v>1520</v>
      </c>
      <c r="C64" s="7" t="s">
        <v>19</v>
      </c>
      <c r="D64" s="7" t="s">
        <v>1750</v>
      </c>
      <c r="E64" s="7" t="s">
        <v>1751</v>
      </c>
      <c r="F64" s="7" t="s">
        <v>1752</v>
      </c>
      <c r="G64" s="7" t="s">
        <v>1644</v>
      </c>
      <c r="J64" s="7" t="s">
        <v>2150</v>
      </c>
    </row>
    <row r="65" spans="1:10">
      <c r="A65" s="7">
        <v>64</v>
      </c>
      <c r="B65" s="7" t="s">
        <v>1520</v>
      </c>
      <c r="C65" s="7" t="s">
        <v>19</v>
      </c>
      <c r="D65" s="7" t="s">
        <v>1753</v>
      </c>
      <c r="E65" s="7" t="s">
        <v>1754</v>
      </c>
      <c r="F65" s="7" t="s">
        <v>1755</v>
      </c>
      <c r="G65" s="7" t="s">
        <v>1644</v>
      </c>
      <c r="I65" s="7" t="s">
        <v>1756</v>
      </c>
      <c r="J65" s="7" t="s">
        <v>2150</v>
      </c>
    </row>
    <row r="66" spans="1:10">
      <c r="A66" s="7">
        <v>65</v>
      </c>
      <c r="B66" s="7" t="s">
        <v>1520</v>
      </c>
      <c r="C66" s="7" t="s">
        <v>19</v>
      </c>
      <c r="D66" s="7" t="s">
        <v>1757</v>
      </c>
      <c r="E66" s="7" t="s">
        <v>1758</v>
      </c>
      <c r="F66" s="7" t="s">
        <v>1759</v>
      </c>
      <c r="G66" s="7" t="s">
        <v>1588</v>
      </c>
      <c r="J66" s="7" t="s">
        <v>2150</v>
      </c>
    </row>
    <row r="67" spans="1:10">
      <c r="A67" s="7">
        <v>66</v>
      </c>
      <c r="B67" s="7" t="s">
        <v>1520</v>
      </c>
      <c r="C67" s="7" t="s">
        <v>19</v>
      </c>
      <c r="D67" s="7" t="s">
        <v>1760</v>
      </c>
      <c r="E67" s="7" t="s">
        <v>1761</v>
      </c>
      <c r="F67" s="7" t="s">
        <v>1762</v>
      </c>
      <c r="G67" s="7" t="s">
        <v>1588</v>
      </c>
      <c r="J67" s="7" t="s">
        <v>2150</v>
      </c>
    </row>
    <row r="68" spans="1:10">
      <c r="A68" s="7">
        <v>67</v>
      </c>
      <c r="B68" s="7" t="s">
        <v>1520</v>
      </c>
      <c r="C68" s="7" t="s">
        <v>19</v>
      </c>
      <c r="D68" s="7" t="s">
        <v>1763</v>
      </c>
      <c r="E68" s="7" t="s">
        <v>1761</v>
      </c>
      <c r="F68" s="7" t="s">
        <v>1764</v>
      </c>
      <c r="G68" s="7" t="s">
        <v>1644</v>
      </c>
      <c r="J68" s="7" t="s">
        <v>2150</v>
      </c>
    </row>
    <row r="69" spans="1:10">
      <c r="A69" s="7">
        <v>68</v>
      </c>
      <c r="B69" s="7" t="s">
        <v>1520</v>
      </c>
      <c r="C69" s="7" t="s">
        <v>19</v>
      </c>
      <c r="D69" s="7" t="s">
        <v>1765</v>
      </c>
      <c r="E69" s="7" t="s">
        <v>1761</v>
      </c>
      <c r="F69" s="7" t="s">
        <v>1766</v>
      </c>
      <c r="G69" s="7" t="s">
        <v>1528</v>
      </c>
      <c r="J69" s="7" t="s">
        <v>2150</v>
      </c>
    </row>
    <row r="70" spans="1:10">
      <c r="A70" s="7">
        <v>69</v>
      </c>
      <c r="B70" s="7" t="s">
        <v>1520</v>
      </c>
      <c r="C70" s="7" t="s">
        <v>19</v>
      </c>
      <c r="D70" s="7" t="s">
        <v>1767</v>
      </c>
      <c r="E70" s="7" t="s">
        <v>1768</v>
      </c>
      <c r="F70" s="7" t="s">
        <v>1769</v>
      </c>
      <c r="G70" s="7" t="s">
        <v>1588</v>
      </c>
      <c r="H70" s="7" t="s">
        <v>1770</v>
      </c>
      <c r="I70" s="7" t="s">
        <v>1771</v>
      </c>
      <c r="J70" s="7" t="s">
        <v>2150</v>
      </c>
    </row>
    <row r="71" spans="1:10">
      <c r="A71" s="7">
        <v>70</v>
      </c>
      <c r="B71" s="7" t="s">
        <v>1520</v>
      </c>
      <c r="C71" s="7" t="s">
        <v>19</v>
      </c>
      <c r="D71" s="7" t="s">
        <v>1772</v>
      </c>
      <c r="E71" s="7" t="s">
        <v>1773</v>
      </c>
      <c r="F71" s="7" t="s">
        <v>1774</v>
      </c>
      <c r="G71" s="7" t="s">
        <v>1581</v>
      </c>
      <c r="J71" s="7" t="s">
        <v>2150</v>
      </c>
    </row>
    <row r="72" spans="1:10">
      <c r="A72" s="7">
        <v>71</v>
      </c>
      <c r="B72" s="7" t="s">
        <v>1520</v>
      </c>
      <c r="C72" s="7" t="s">
        <v>19</v>
      </c>
      <c r="D72" s="7" t="s">
        <v>1775</v>
      </c>
      <c r="E72" s="7" t="s">
        <v>1776</v>
      </c>
      <c r="F72" s="7" t="s">
        <v>1777</v>
      </c>
      <c r="G72" s="7" t="s">
        <v>1743</v>
      </c>
      <c r="I72" s="7" t="s">
        <v>1778</v>
      </c>
      <c r="J72" s="7" t="s">
        <v>2150</v>
      </c>
    </row>
    <row r="73" spans="1:10">
      <c r="A73" s="7">
        <v>72</v>
      </c>
      <c r="B73" s="7" t="s">
        <v>1520</v>
      </c>
      <c r="C73" s="7" t="s">
        <v>19</v>
      </c>
      <c r="D73" s="7" t="s">
        <v>1779</v>
      </c>
      <c r="E73" s="7" t="s">
        <v>1780</v>
      </c>
      <c r="F73" s="7" t="s">
        <v>1781</v>
      </c>
      <c r="G73" s="7" t="s">
        <v>1528</v>
      </c>
      <c r="J73" s="7" t="s">
        <v>2150</v>
      </c>
    </row>
    <row r="74" spans="1:10">
      <c r="A74" s="7">
        <v>73</v>
      </c>
      <c r="B74" s="7" t="s">
        <v>1520</v>
      </c>
      <c r="C74" s="7" t="s">
        <v>19</v>
      </c>
      <c r="D74" s="7" t="s">
        <v>1782</v>
      </c>
      <c r="E74" s="7" t="s">
        <v>1783</v>
      </c>
      <c r="F74" s="7" t="s">
        <v>1784</v>
      </c>
      <c r="G74" s="7" t="s">
        <v>1588</v>
      </c>
      <c r="J74" s="7" t="s">
        <v>2150</v>
      </c>
    </row>
    <row r="75" spans="1:10">
      <c r="A75" s="7">
        <v>74</v>
      </c>
      <c r="B75" s="7" t="s">
        <v>1520</v>
      </c>
      <c r="C75" s="7" t="s">
        <v>19</v>
      </c>
      <c r="D75" s="7" t="s">
        <v>1785</v>
      </c>
      <c r="E75" s="7" t="s">
        <v>1786</v>
      </c>
      <c r="F75" s="7" t="s">
        <v>1787</v>
      </c>
      <c r="G75" s="7" t="s">
        <v>1788</v>
      </c>
      <c r="I75" s="7" t="s">
        <v>1789</v>
      </c>
      <c r="J75" s="7" t="s">
        <v>2150</v>
      </c>
    </row>
    <row r="76" spans="1:10">
      <c r="A76" s="7">
        <v>75</v>
      </c>
      <c r="B76" s="7" t="s">
        <v>1520</v>
      </c>
      <c r="C76" s="7" t="s">
        <v>19</v>
      </c>
      <c r="D76" s="7" t="s">
        <v>1790</v>
      </c>
      <c r="E76" s="7" t="s">
        <v>1791</v>
      </c>
      <c r="F76" s="7" t="s">
        <v>1792</v>
      </c>
      <c r="G76" s="7" t="s">
        <v>1644</v>
      </c>
      <c r="J76" s="7" t="s">
        <v>2150</v>
      </c>
    </row>
    <row r="77" spans="1:10">
      <c r="A77" s="7">
        <v>76</v>
      </c>
      <c r="B77" s="7" t="s">
        <v>1520</v>
      </c>
      <c r="C77" s="7" t="s">
        <v>19</v>
      </c>
      <c r="D77" s="7" t="s">
        <v>1793</v>
      </c>
      <c r="E77" s="7" t="s">
        <v>1794</v>
      </c>
      <c r="F77" s="7" t="s">
        <v>1795</v>
      </c>
      <c r="G77" s="7" t="s">
        <v>1644</v>
      </c>
      <c r="J77" s="7" t="s">
        <v>2150</v>
      </c>
    </row>
    <row r="78" spans="1:10">
      <c r="A78" s="7">
        <v>77</v>
      </c>
      <c r="B78" s="7" t="s">
        <v>1520</v>
      </c>
      <c r="C78" s="7" t="s">
        <v>19</v>
      </c>
      <c r="D78" s="7" t="s">
        <v>1796</v>
      </c>
      <c r="E78" s="7" t="s">
        <v>1797</v>
      </c>
      <c r="F78" s="7" t="s">
        <v>1798</v>
      </c>
      <c r="G78" s="7" t="s">
        <v>1667</v>
      </c>
      <c r="J78" s="7" t="s">
        <v>2150</v>
      </c>
    </row>
    <row r="79" spans="1:10">
      <c r="A79" s="7">
        <v>78</v>
      </c>
      <c r="B79" s="7" t="s">
        <v>1520</v>
      </c>
      <c r="C79" s="7" t="s">
        <v>19</v>
      </c>
      <c r="D79" s="7" t="s">
        <v>1799</v>
      </c>
      <c r="E79" s="7" t="s">
        <v>1800</v>
      </c>
      <c r="F79" s="7" t="s">
        <v>1801</v>
      </c>
      <c r="G79" s="7" t="s">
        <v>1713</v>
      </c>
      <c r="J79" s="7" t="s">
        <v>2150</v>
      </c>
    </row>
    <row r="80" spans="1:10">
      <c r="A80" s="7">
        <v>79</v>
      </c>
      <c r="B80" s="7" t="s">
        <v>1520</v>
      </c>
      <c r="C80" s="7" t="s">
        <v>19</v>
      </c>
      <c r="D80" s="7" t="s">
        <v>1802</v>
      </c>
      <c r="E80" s="7" t="s">
        <v>1803</v>
      </c>
      <c r="F80" s="7" t="s">
        <v>1804</v>
      </c>
      <c r="G80" s="7" t="s">
        <v>1644</v>
      </c>
      <c r="H80" s="7" t="s">
        <v>1805</v>
      </c>
      <c r="J80" s="7" t="s">
        <v>2150</v>
      </c>
    </row>
    <row r="81" spans="1:10">
      <c r="A81" s="7">
        <v>80</v>
      </c>
      <c r="B81" s="7" t="s">
        <v>1520</v>
      </c>
      <c r="C81" s="7" t="s">
        <v>19</v>
      </c>
      <c r="D81" s="7" t="s">
        <v>1806</v>
      </c>
      <c r="E81" s="7" t="s">
        <v>1807</v>
      </c>
      <c r="F81" s="7" t="s">
        <v>1808</v>
      </c>
      <c r="G81" s="7" t="s">
        <v>1528</v>
      </c>
      <c r="J81" s="7" t="s">
        <v>2150</v>
      </c>
    </row>
    <row r="82" spans="1:10">
      <c r="A82" s="7">
        <v>81</v>
      </c>
      <c r="B82" s="7" t="s">
        <v>1520</v>
      </c>
      <c r="C82" s="7" t="s">
        <v>19</v>
      </c>
      <c r="D82" s="7" t="s">
        <v>1809</v>
      </c>
      <c r="E82" s="7" t="s">
        <v>1810</v>
      </c>
      <c r="F82" s="7" t="s">
        <v>1811</v>
      </c>
      <c r="G82" s="7" t="s">
        <v>1581</v>
      </c>
      <c r="J82" s="7" t="s">
        <v>2150</v>
      </c>
    </row>
    <row r="83" spans="1:10">
      <c r="A83" s="7">
        <v>82</v>
      </c>
      <c r="B83" s="7" t="s">
        <v>1520</v>
      </c>
      <c r="C83" s="7" t="s">
        <v>19</v>
      </c>
      <c r="D83" s="7" t="s">
        <v>1812</v>
      </c>
      <c r="E83" s="7" t="s">
        <v>1813</v>
      </c>
      <c r="F83" s="7" t="s">
        <v>1814</v>
      </c>
      <c r="G83" s="7" t="s">
        <v>1581</v>
      </c>
      <c r="I83" s="7" t="s">
        <v>1815</v>
      </c>
      <c r="J83" s="7" t="s">
        <v>2150</v>
      </c>
    </row>
    <row r="84" spans="1:10">
      <c r="A84" s="7">
        <v>83</v>
      </c>
      <c r="B84" s="7" t="s">
        <v>1520</v>
      </c>
      <c r="C84" s="7" t="s">
        <v>19</v>
      </c>
      <c r="D84" s="7" t="s">
        <v>1816</v>
      </c>
      <c r="E84" s="7" t="s">
        <v>1817</v>
      </c>
      <c r="F84" s="7" t="s">
        <v>1818</v>
      </c>
      <c r="G84" s="7" t="s">
        <v>1588</v>
      </c>
      <c r="J84" s="7" t="s">
        <v>2150</v>
      </c>
    </row>
    <row r="85" spans="1:10">
      <c r="A85" s="7">
        <v>84</v>
      </c>
      <c r="B85" s="7" t="s">
        <v>1520</v>
      </c>
      <c r="C85" s="7" t="s">
        <v>19</v>
      </c>
      <c r="D85" s="7" t="s">
        <v>1819</v>
      </c>
      <c r="E85" s="7" t="s">
        <v>1820</v>
      </c>
      <c r="F85" s="7" t="s">
        <v>1821</v>
      </c>
      <c r="G85" s="7" t="s">
        <v>1533</v>
      </c>
      <c r="J85" s="7" t="s">
        <v>2150</v>
      </c>
    </row>
    <row r="86" spans="1:10">
      <c r="A86" s="7">
        <v>85</v>
      </c>
      <c r="B86" s="7" t="s">
        <v>1520</v>
      </c>
      <c r="C86" s="7" t="s">
        <v>19</v>
      </c>
      <c r="D86" s="7" t="s">
        <v>1822</v>
      </c>
      <c r="E86" s="7" t="s">
        <v>1823</v>
      </c>
      <c r="F86" s="7" t="s">
        <v>1824</v>
      </c>
      <c r="G86" s="7" t="s">
        <v>1546</v>
      </c>
      <c r="I86" s="7" t="s">
        <v>1825</v>
      </c>
      <c r="J86" s="7" t="s">
        <v>2150</v>
      </c>
    </row>
    <row r="87" spans="1:10">
      <c r="A87" s="7">
        <v>86</v>
      </c>
      <c r="B87" s="7" t="s">
        <v>1520</v>
      </c>
      <c r="C87" s="7" t="s">
        <v>19</v>
      </c>
      <c r="D87" s="7" t="s">
        <v>1826</v>
      </c>
      <c r="E87" s="7" t="s">
        <v>1827</v>
      </c>
      <c r="F87" s="7" t="s">
        <v>1828</v>
      </c>
      <c r="G87" s="7" t="s">
        <v>1644</v>
      </c>
      <c r="J87" s="7" t="s">
        <v>2150</v>
      </c>
    </row>
    <row r="88" spans="1:10">
      <c r="A88" s="7">
        <v>87</v>
      </c>
      <c r="B88" s="7" t="s">
        <v>1520</v>
      </c>
      <c r="C88" s="7" t="s">
        <v>19</v>
      </c>
      <c r="D88" s="7" t="s">
        <v>1829</v>
      </c>
      <c r="E88" s="7" t="s">
        <v>1830</v>
      </c>
      <c r="F88" s="7" t="s">
        <v>1831</v>
      </c>
      <c r="G88" s="7" t="s">
        <v>1644</v>
      </c>
      <c r="J88" s="7" t="s">
        <v>2150</v>
      </c>
    </row>
    <row r="89" spans="1:10">
      <c r="A89" s="7">
        <v>88</v>
      </c>
      <c r="B89" s="7" t="s">
        <v>1520</v>
      </c>
      <c r="C89" s="7" t="s">
        <v>19</v>
      </c>
      <c r="D89" s="7" t="s">
        <v>1832</v>
      </c>
      <c r="E89" s="7" t="s">
        <v>1833</v>
      </c>
      <c r="F89" s="7" t="s">
        <v>1834</v>
      </c>
      <c r="G89" s="7" t="s">
        <v>1546</v>
      </c>
      <c r="J89" s="7" t="s">
        <v>2150</v>
      </c>
    </row>
    <row r="90" spans="1:10">
      <c r="A90" s="7">
        <v>89</v>
      </c>
      <c r="B90" s="7" t="s">
        <v>1520</v>
      </c>
      <c r="C90" s="7" t="s">
        <v>19</v>
      </c>
      <c r="D90" s="7" t="s">
        <v>1835</v>
      </c>
      <c r="E90" s="7" t="s">
        <v>1836</v>
      </c>
      <c r="F90" s="7" t="s">
        <v>1837</v>
      </c>
      <c r="G90" s="7" t="s">
        <v>1644</v>
      </c>
      <c r="H90" s="7" t="s">
        <v>1838</v>
      </c>
      <c r="J90" s="7" t="s">
        <v>2150</v>
      </c>
    </row>
    <row r="91" spans="1:10">
      <c r="A91" s="7">
        <v>90</v>
      </c>
      <c r="B91" s="7" t="s">
        <v>1520</v>
      </c>
      <c r="C91" s="7" t="s">
        <v>19</v>
      </c>
      <c r="D91" s="7" t="s">
        <v>1839</v>
      </c>
      <c r="E91" s="7" t="s">
        <v>1840</v>
      </c>
      <c r="F91" s="7" t="s">
        <v>1841</v>
      </c>
      <c r="G91" s="7" t="s">
        <v>1533</v>
      </c>
      <c r="J91" s="7" t="s">
        <v>2150</v>
      </c>
    </row>
    <row r="92" spans="1:10">
      <c r="A92" s="7">
        <v>91</v>
      </c>
      <c r="B92" s="7" t="s">
        <v>1520</v>
      </c>
      <c r="C92" s="7" t="s">
        <v>19</v>
      </c>
      <c r="D92" s="7" t="s">
        <v>1842</v>
      </c>
      <c r="E92" s="7" t="s">
        <v>1843</v>
      </c>
      <c r="F92" s="7" t="s">
        <v>1844</v>
      </c>
      <c r="G92" s="7" t="s">
        <v>1743</v>
      </c>
      <c r="J92" s="7" t="s">
        <v>2150</v>
      </c>
    </row>
    <row r="93" spans="1:10">
      <c r="A93" s="7">
        <v>92</v>
      </c>
      <c r="B93" s="7" t="s">
        <v>1520</v>
      </c>
      <c r="C93" s="7" t="s">
        <v>19</v>
      </c>
      <c r="D93" s="7" t="s">
        <v>1845</v>
      </c>
      <c r="E93" s="7" t="s">
        <v>1846</v>
      </c>
      <c r="F93" s="7" t="s">
        <v>1847</v>
      </c>
      <c r="G93" s="7" t="s">
        <v>1533</v>
      </c>
      <c r="I93" s="7" t="s">
        <v>1848</v>
      </c>
      <c r="J93" s="7" t="s">
        <v>2150</v>
      </c>
    </row>
    <row r="94" spans="1:10">
      <c r="A94" s="7">
        <v>93</v>
      </c>
      <c r="B94" s="7" t="s">
        <v>1520</v>
      </c>
      <c r="C94" s="7" t="s">
        <v>19</v>
      </c>
      <c r="D94" s="7" t="s">
        <v>1849</v>
      </c>
      <c r="E94" s="7" t="s">
        <v>1850</v>
      </c>
      <c r="F94" s="7" t="s">
        <v>1851</v>
      </c>
      <c r="G94" s="7" t="s">
        <v>1644</v>
      </c>
      <c r="H94" s="7" t="s">
        <v>1852</v>
      </c>
      <c r="J94" s="7" t="s">
        <v>2150</v>
      </c>
    </row>
    <row r="95" spans="1:10">
      <c r="A95" s="7">
        <v>94</v>
      </c>
      <c r="B95" s="7" t="s">
        <v>1520</v>
      </c>
      <c r="C95" s="7" t="s">
        <v>19</v>
      </c>
      <c r="D95" s="7" t="s">
        <v>1853</v>
      </c>
      <c r="E95" s="7" t="s">
        <v>1854</v>
      </c>
      <c r="F95" s="7" t="s">
        <v>1855</v>
      </c>
      <c r="G95" s="7" t="s">
        <v>1644</v>
      </c>
      <c r="H95" s="7" t="s">
        <v>1856</v>
      </c>
      <c r="I95" s="7" t="s">
        <v>1857</v>
      </c>
      <c r="J95" s="7" t="s">
        <v>2150</v>
      </c>
    </row>
    <row r="96" spans="1:10">
      <c r="A96" s="7">
        <v>95</v>
      </c>
      <c r="B96" s="7" t="s">
        <v>1520</v>
      </c>
      <c r="C96" s="7" t="s">
        <v>19</v>
      </c>
      <c r="D96" s="7" t="s">
        <v>1858</v>
      </c>
      <c r="E96" s="7" t="s">
        <v>1859</v>
      </c>
      <c r="F96" s="7" t="s">
        <v>1860</v>
      </c>
      <c r="G96" s="7" t="s">
        <v>1533</v>
      </c>
      <c r="J96" s="7" t="s">
        <v>2150</v>
      </c>
    </row>
    <row r="97" spans="1:10">
      <c r="A97" s="7">
        <v>96</v>
      </c>
      <c r="B97" s="7" t="s">
        <v>1520</v>
      </c>
      <c r="C97" s="7" t="s">
        <v>19</v>
      </c>
      <c r="D97" s="7" t="s">
        <v>1861</v>
      </c>
      <c r="E97" s="7" t="s">
        <v>1862</v>
      </c>
      <c r="F97" s="7" t="s">
        <v>1863</v>
      </c>
      <c r="G97" s="7" t="s">
        <v>1588</v>
      </c>
      <c r="J97" s="7" t="s">
        <v>2150</v>
      </c>
    </row>
    <row r="98" spans="1:10">
      <c r="A98" s="7">
        <v>97</v>
      </c>
      <c r="B98" s="7" t="s">
        <v>1520</v>
      </c>
      <c r="C98" s="7" t="s">
        <v>19</v>
      </c>
      <c r="D98" s="7" t="s">
        <v>1864</v>
      </c>
      <c r="E98" s="7" t="s">
        <v>1865</v>
      </c>
      <c r="F98" s="7" t="s">
        <v>1866</v>
      </c>
      <c r="G98" s="7" t="s">
        <v>1528</v>
      </c>
      <c r="I98" s="7" t="s">
        <v>1867</v>
      </c>
      <c r="J98" s="7" t="s">
        <v>2150</v>
      </c>
    </row>
    <row r="99" spans="1:10">
      <c r="A99" s="7">
        <v>98</v>
      </c>
      <c r="B99" s="7" t="s">
        <v>1520</v>
      </c>
      <c r="C99" s="7" t="s">
        <v>19</v>
      </c>
      <c r="D99" s="7" t="s">
        <v>1868</v>
      </c>
      <c r="E99" s="7" t="s">
        <v>1869</v>
      </c>
      <c r="F99" s="7" t="s">
        <v>1870</v>
      </c>
      <c r="G99" s="7" t="s">
        <v>1667</v>
      </c>
      <c r="J99" s="7" t="s">
        <v>2150</v>
      </c>
    </row>
    <row r="100" spans="1:10">
      <c r="A100" s="7">
        <v>99</v>
      </c>
      <c r="B100" s="7" t="s">
        <v>1520</v>
      </c>
      <c r="C100" s="7" t="s">
        <v>19</v>
      </c>
      <c r="D100" s="7" t="s">
        <v>1871</v>
      </c>
      <c r="E100" s="7" t="s">
        <v>1872</v>
      </c>
      <c r="F100" s="7" t="s">
        <v>1873</v>
      </c>
      <c r="G100" s="7" t="s">
        <v>1874</v>
      </c>
      <c r="J100" s="7" t="s">
        <v>2150</v>
      </c>
    </row>
    <row r="101" spans="1:10">
      <c r="A101" s="7">
        <v>100</v>
      </c>
      <c r="B101" s="7" t="s">
        <v>1520</v>
      </c>
      <c r="C101" s="7" t="s">
        <v>19</v>
      </c>
      <c r="D101" s="7" t="s">
        <v>1875</v>
      </c>
      <c r="E101" s="7" t="s">
        <v>1876</v>
      </c>
      <c r="F101" s="7" t="s">
        <v>1877</v>
      </c>
      <c r="G101" s="7" t="s">
        <v>1581</v>
      </c>
      <c r="J101" s="7" t="s">
        <v>2150</v>
      </c>
    </row>
    <row r="102" spans="1:10">
      <c r="A102" s="7">
        <v>101</v>
      </c>
      <c r="B102" s="7" t="s">
        <v>1520</v>
      </c>
      <c r="C102" s="7" t="s">
        <v>19</v>
      </c>
      <c r="D102" s="7" t="s">
        <v>1878</v>
      </c>
      <c r="E102" s="7" t="s">
        <v>1879</v>
      </c>
      <c r="F102" s="7" t="s">
        <v>1880</v>
      </c>
      <c r="G102" s="7" t="s">
        <v>1788</v>
      </c>
      <c r="J102" s="7" t="s">
        <v>2150</v>
      </c>
    </row>
    <row r="103" spans="1:10">
      <c r="A103" s="7">
        <v>102</v>
      </c>
      <c r="B103" s="7" t="s">
        <v>1520</v>
      </c>
      <c r="C103" s="7" t="s">
        <v>19</v>
      </c>
      <c r="D103" s="7" t="s">
        <v>1881</v>
      </c>
      <c r="E103" s="7" t="s">
        <v>1882</v>
      </c>
      <c r="F103" s="7" t="s">
        <v>1883</v>
      </c>
      <c r="G103" s="7" t="s">
        <v>1546</v>
      </c>
      <c r="J103" s="7" t="s">
        <v>2150</v>
      </c>
    </row>
    <row r="104" spans="1:10">
      <c r="A104" s="7">
        <v>103</v>
      </c>
      <c r="B104" s="7" t="s">
        <v>1520</v>
      </c>
      <c r="C104" s="7" t="s">
        <v>19</v>
      </c>
      <c r="D104" s="7" t="s">
        <v>1884</v>
      </c>
      <c r="E104" s="7" t="s">
        <v>1885</v>
      </c>
      <c r="F104" s="7" t="s">
        <v>1886</v>
      </c>
      <c r="G104" s="7" t="s">
        <v>1581</v>
      </c>
      <c r="H104" s="7" t="s">
        <v>1887</v>
      </c>
      <c r="I104" s="7" t="s">
        <v>1888</v>
      </c>
      <c r="J104" s="7" t="s">
        <v>2150</v>
      </c>
    </row>
    <row r="105" spans="1:10">
      <c r="A105" s="7">
        <v>104</v>
      </c>
      <c r="B105" s="7" t="s">
        <v>1520</v>
      </c>
      <c r="C105" s="7" t="s">
        <v>19</v>
      </c>
      <c r="D105" s="7" t="s">
        <v>1889</v>
      </c>
      <c r="E105" s="7" t="s">
        <v>1890</v>
      </c>
      <c r="F105" s="7" t="s">
        <v>1891</v>
      </c>
      <c r="G105" s="7" t="s">
        <v>1588</v>
      </c>
      <c r="J105" s="7" t="s">
        <v>2150</v>
      </c>
    </row>
    <row r="106" spans="1:10">
      <c r="A106" s="7">
        <v>105</v>
      </c>
      <c r="B106" s="7" t="s">
        <v>1520</v>
      </c>
      <c r="C106" s="7" t="s">
        <v>19</v>
      </c>
      <c r="D106" s="7" t="s">
        <v>1892</v>
      </c>
      <c r="E106" s="7" t="s">
        <v>1893</v>
      </c>
      <c r="F106" s="7" t="s">
        <v>1894</v>
      </c>
      <c r="G106" s="7" t="s">
        <v>1565</v>
      </c>
      <c r="I106" s="7" t="s">
        <v>1895</v>
      </c>
      <c r="J106" s="7" t="s">
        <v>2150</v>
      </c>
    </row>
    <row r="107" spans="1:10">
      <c r="A107" s="7">
        <v>106</v>
      </c>
      <c r="B107" s="7" t="s">
        <v>1520</v>
      </c>
      <c r="C107" s="7" t="s">
        <v>19</v>
      </c>
      <c r="D107" s="7" t="s">
        <v>1896</v>
      </c>
      <c r="E107" s="7" t="s">
        <v>1897</v>
      </c>
      <c r="F107" s="7" t="s">
        <v>1898</v>
      </c>
      <c r="G107" s="7" t="s">
        <v>1644</v>
      </c>
      <c r="I107" s="7" t="s">
        <v>1899</v>
      </c>
      <c r="J107" s="7" t="s">
        <v>2150</v>
      </c>
    </row>
    <row r="108" spans="1:10">
      <c r="A108" s="7">
        <v>107</v>
      </c>
      <c r="B108" s="7" t="s">
        <v>1520</v>
      </c>
      <c r="C108" s="7" t="s">
        <v>19</v>
      </c>
      <c r="D108" s="7" t="s">
        <v>1900</v>
      </c>
      <c r="E108" s="7" t="s">
        <v>1901</v>
      </c>
      <c r="F108" s="7" t="s">
        <v>1902</v>
      </c>
      <c r="G108" s="7" t="s">
        <v>1588</v>
      </c>
      <c r="J108" s="7" t="s">
        <v>2150</v>
      </c>
    </row>
    <row r="109" spans="1:10">
      <c r="A109" s="7">
        <v>108</v>
      </c>
      <c r="B109" s="7" t="s">
        <v>1520</v>
      </c>
      <c r="C109" s="7" t="s">
        <v>19</v>
      </c>
      <c r="D109" s="7" t="s">
        <v>1903</v>
      </c>
      <c r="E109" s="7" t="s">
        <v>1901</v>
      </c>
      <c r="F109" s="7" t="s">
        <v>1904</v>
      </c>
      <c r="G109" s="7" t="s">
        <v>1905</v>
      </c>
      <c r="H109" s="7" t="s">
        <v>1906</v>
      </c>
      <c r="J109" s="7" t="s">
        <v>2150</v>
      </c>
    </row>
    <row r="110" spans="1:10">
      <c r="A110" s="7">
        <v>109</v>
      </c>
      <c r="B110" s="7" t="s">
        <v>1520</v>
      </c>
      <c r="C110" s="7" t="s">
        <v>19</v>
      </c>
      <c r="D110" s="7" t="s">
        <v>1907</v>
      </c>
      <c r="E110" s="7" t="s">
        <v>1908</v>
      </c>
      <c r="F110" s="7" t="s">
        <v>1909</v>
      </c>
      <c r="G110" s="7" t="s">
        <v>1546</v>
      </c>
      <c r="I110" s="7" t="s">
        <v>1689</v>
      </c>
      <c r="J110" s="7" t="s">
        <v>2150</v>
      </c>
    </row>
    <row r="111" spans="1:10">
      <c r="A111" s="7">
        <v>110</v>
      </c>
      <c r="B111" s="7" t="s">
        <v>1520</v>
      </c>
      <c r="C111" s="7" t="s">
        <v>19</v>
      </c>
      <c r="D111" s="7" t="s">
        <v>1910</v>
      </c>
      <c r="E111" s="7" t="s">
        <v>1911</v>
      </c>
      <c r="F111" s="7" t="s">
        <v>1912</v>
      </c>
      <c r="G111" s="7" t="s">
        <v>1913</v>
      </c>
      <c r="J111" s="7" t="s">
        <v>2150</v>
      </c>
    </row>
    <row r="112" spans="1:10">
      <c r="A112" s="7">
        <v>111</v>
      </c>
      <c r="B112" s="7" t="s">
        <v>1520</v>
      </c>
      <c r="C112" s="7" t="s">
        <v>19</v>
      </c>
      <c r="D112" s="7" t="s">
        <v>1914</v>
      </c>
      <c r="E112" s="7" t="s">
        <v>1915</v>
      </c>
      <c r="F112" s="7" t="s">
        <v>1916</v>
      </c>
      <c r="G112" s="7" t="s">
        <v>1581</v>
      </c>
      <c r="J112" s="7" t="s">
        <v>2150</v>
      </c>
    </row>
    <row r="113" spans="1:10">
      <c r="A113" s="7">
        <v>112</v>
      </c>
      <c r="B113" s="7" t="s">
        <v>1520</v>
      </c>
      <c r="C113" s="7" t="s">
        <v>19</v>
      </c>
      <c r="D113" s="7" t="s">
        <v>1917</v>
      </c>
      <c r="E113" s="7" t="s">
        <v>1918</v>
      </c>
      <c r="F113" s="7" t="s">
        <v>1919</v>
      </c>
      <c r="G113" s="7" t="s">
        <v>1644</v>
      </c>
      <c r="I113" s="7" t="s">
        <v>1920</v>
      </c>
      <c r="J113" s="7" t="s">
        <v>2150</v>
      </c>
    </row>
    <row r="114" spans="1:10">
      <c r="A114" s="7">
        <v>113</v>
      </c>
      <c r="B114" s="7" t="s">
        <v>1520</v>
      </c>
      <c r="C114" s="7" t="s">
        <v>19</v>
      </c>
      <c r="D114" s="7" t="s">
        <v>1921</v>
      </c>
      <c r="E114" s="7" t="s">
        <v>1922</v>
      </c>
      <c r="F114" s="7" t="s">
        <v>1923</v>
      </c>
      <c r="G114" s="7" t="s">
        <v>1644</v>
      </c>
      <c r="I114" s="7" t="s">
        <v>1924</v>
      </c>
      <c r="J114" s="7" t="s">
        <v>2150</v>
      </c>
    </row>
    <row r="115" spans="1:10">
      <c r="A115" s="7">
        <v>114</v>
      </c>
      <c r="B115" s="7" t="s">
        <v>1520</v>
      </c>
      <c r="C115" s="7" t="s">
        <v>19</v>
      </c>
      <c r="D115" s="7" t="s">
        <v>1925</v>
      </c>
      <c r="E115" s="7" t="s">
        <v>1926</v>
      </c>
      <c r="F115" s="7" t="s">
        <v>1927</v>
      </c>
      <c r="G115" s="7" t="s">
        <v>1618</v>
      </c>
      <c r="J115" s="7" t="s">
        <v>2150</v>
      </c>
    </row>
    <row r="116" spans="1:10">
      <c r="A116" s="7">
        <v>115</v>
      </c>
      <c r="B116" s="7" t="s">
        <v>1520</v>
      </c>
      <c r="C116" s="7" t="s">
        <v>19</v>
      </c>
      <c r="D116" s="7" t="s">
        <v>1928</v>
      </c>
      <c r="E116" s="7" t="s">
        <v>1929</v>
      </c>
      <c r="F116" s="7" t="s">
        <v>1930</v>
      </c>
      <c r="G116" s="7" t="s">
        <v>1533</v>
      </c>
      <c r="I116" s="7" t="s">
        <v>1931</v>
      </c>
      <c r="J116" s="7" t="s">
        <v>2150</v>
      </c>
    </row>
    <row r="117" spans="1:10">
      <c r="A117" s="7">
        <v>116</v>
      </c>
      <c r="B117" s="7" t="s">
        <v>1520</v>
      </c>
      <c r="C117" s="7" t="s">
        <v>19</v>
      </c>
      <c r="D117" s="7" t="s">
        <v>1932</v>
      </c>
      <c r="E117" s="7" t="s">
        <v>1933</v>
      </c>
      <c r="F117" s="7" t="s">
        <v>1934</v>
      </c>
      <c r="G117" s="7" t="s">
        <v>1546</v>
      </c>
      <c r="H117" s="7" t="s">
        <v>1935</v>
      </c>
      <c r="J117" s="7" t="s">
        <v>2150</v>
      </c>
    </row>
    <row r="118" spans="1:10">
      <c r="A118" s="7">
        <v>117</v>
      </c>
      <c r="B118" s="7" t="s">
        <v>1520</v>
      </c>
      <c r="C118" s="7" t="s">
        <v>19</v>
      </c>
      <c r="D118" s="7" t="s">
        <v>1936</v>
      </c>
      <c r="E118" s="7" t="s">
        <v>1937</v>
      </c>
      <c r="F118" s="7" t="s">
        <v>1938</v>
      </c>
      <c r="G118" s="7" t="s">
        <v>1533</v>
      </c>
      <c r="H118" s="7" t="s">
        <v>1939</v>
      </c>
      <c r="J118" s="7" t="s">
        <v>2150</v>
      </c>
    </row>
    <row r="119" spans="1:10">
      <c r="A119" s="7">
        <v>118</v>
      </c>
      <c r="B119" s="7" t="s">
        <v>1520</v>
      </c>
      <c r="C119" s="7" t="s">
        <v>19</v>
      </c>
      <c r="D119" s="7" t="s">
        <v>1940</v>
      </c>
      <c r="E119" s="7" t="s">
        <v>1941</v>
      </c>
      <c r="F119" s="7" t="s">
        <v>1942</v>
      </c>
      <c r="G119" s="7" t="s">
        <v>1581</v>
      </c>
      <c r="H119" s="7" t="s">
        <v>1943</v>
      </c>
      <c r="I119" s="7" t="s">
        <v>1944</v>
      </c>
      <c r="J119" s="7" t="s">
        <v>2150</v>
      </c>
    </row>
    <row r="120" spans="1:10">
      <c r="A120" s="7">
        <v>119</v>
      </c>
      <c r="B120" s="7" t="s">
        <v>1520</v>
      </c>
      <c r="C120" s="7" t="s">
        <v>19</v>
      </c>
      <c r="D120" s="7" t="s">
        <v>1945</v>
      </c>
      <c r="E120" s="7" t="s">
        <v>1941</v>
      </c>
      <c r="F120" s="7" t="s">
        <v>1946</v>
      </c>
      <c r="G120" s="7" t="s">
        <v>1581</v>
      </c>
      <c r="J120" s="7" t="s">
        <v>2150</v>
      </c>
    </row>
    <row r="121" spans="1:10">
      <c r="A121" s="7">
        <v>120</v>
      </c>
      <c r="B121" s="7" t="s">
        <v>1520</v>
      </c>
      <c r="C121" s="7" t="s">
        <v>19</v>
      </c>
      <c r="D121" s="7" t="s">
        <v>1947</v>
      </c>
      <c r="E121" s="7" t="s">
        <v>1941</v>
      </c>
      <c r="F121" s="7" t="s">
        <v>1948</v>
      </c>
      <c r="G121" s="7" t="s">
        <v>1565</v>
      </c>
      <c r="J121" s="7" t="s">
        <v>2150</v>
      </c>
    </row>
    <row r="122" spans="1:10">
      <c r="A122" s="7">
        <v>121</v>
      </c>
      <c r="B122" s="7" t="s">
        <v>1520</v>
      </c>
      <c r="C122" s="7" t="s">
        <v>19</v>
      </c>
      <c r="D122" s="7" t="s">
        <v>1949</v>
      </c>
      <c r="E122" s="7" t="s">
        <v>1950</v>
      </c>
      <c r="F122" s="7" t="s">
        <v>1951</v>
      </c>
      <c r="G122" s="7" t="s">
        <v>1581</v>
      </c>
      <c r="J122" s="7" t="s">
        <v>2150</v>
      </c>
    </row>
    <row r="123" spans="1:10">
      <c r="A123" s="7">
        <v>122</v>
      </c>
      <c r="B123" s="7" t="s">
        <v>1520</v>
      </c>
      <c r="C123" s="7" t="s">
        <v>19</v>
      </c>
      <c r="D123" s="7" t="s">
        <v>1952</v>
      </c>
      <c r="E123" s="7" t="s">
        <v>1953</v>
      </c>
      <c r="F123" s="7" t="s">
        <v>1954</v>
      </c>
      <c r="G123" s="7" t="s">
        <v>1528</v>
      </c>
      <c r="I123" s="7" t="s">
        <v>1955</v>
      </c>
      <c r="J123" s="7" t="s">
        <v>2150</v>
      </c>
    </row>
    <row r="124" spans="1:10">
      <c r="A124" s="7">
        <v>123</v>
      </c>
      <c r="B124" s="7" t="s">
        <v>1520</v>
      </c>
      <c r="C124" s="7" t="s">
        <v>19</v>
      </c>
      <c r="D124" s="7" t="s">
        <v>1956</v>
      </c>
      <c r="E124" s="7" t="s">
        <v>1957</v>
      </c>
      <c r="F124" s="7" t="s">
        <v>1958</v>
      </c>
      <c r="G124" s="7" t="s">
        <v>1644</v>
      </c>
      <c r="J124" s="7" t="s">
        <v>2150</v>
      </c>
    </row>
    <row r="125" spans="1:10">
      <c r="A125" s="7">
        <v>124</v>
      </c>
      <c r="B125" s="7" t="s">
        <v>1520</v>
      </c>
      <c r="C125" s="7" t="s">
        <v>19</v>
      </c>
      <c r="D125" s="7" t="s">
        <v>1959</v>
      </c>
      <c r="E125" s="7" t="s">
        <v>1960</v>
      </c>
      <c r="F125" s="7" t="s">
        <v>1961</v>
      </c>
      <c r="G125" s="7" t="s">
        <v>1588</v>
      </c>
      <c r="J125" s="7" t="s">
        <v>2150</v>
      </c>
    </row>
    <row r="126" spans="1:10">
      <c r="A126" s="7">
        <v>125</v>
      </c>
      <c r="B126" s="7" t="s">
        <v>1520</v>
      </c>
      <c r="C126" s="7" t="s">
        <v>19</v>
      </c>
      <c r="D126" s="7" t="s">
        <v>1962</v>
      </c>
      <c r="E126" s="7" t="s">
        <v>1963</v>
      </c>
      <c r="F126" s="7" t="s">
        <v>1964</v>
      </c>
      <c r="G126" s="7" t="s">
        <v>1546</v>
      </c>
      <c r="H126" s="7" t="s">
        <v>1965</v>
      </c>
      <c r="J126" s="7" t="s">
        <v>2150</v>
      </c>
    </row>
    <row r="127" spans="1:10">
      <c r="A127" s="7">
        <v>126</v>
      </c>
      <c r="B127" s="7" t="s">
        <v>1520</v>
      </c>
      <c r="C127" s="7" t="s">
        <v>19</v>
      </c>
      <c r="D127" s="7" t="s">
        <v>1966</v>
      </c>
      <c r="E127" s="7" t="s">
        <v>1967</v>
      </c>
      <c r="F127" s="7" t="s">
        <v>1968</v>
      </c>
      <c r="G127" s="7" t="s">
        <v>1546</v>
      </c>
      <c r="I127" s="7" t="s">
        <v>1867</v>
      </c>
      <c r="J127" s="7" t="s">
        <v>2150</v>
      </c>
    </row>
    <row r="128" spans="1:10">
      <c r="A128" s="7">
        <v>127</v>
      </c>
      <c r="B128" s="7" t="s">
        <v>1520</v>
      </c>
      <c r="C128" s="7" t="s">
        <v>19</v>
      </c>
      <c r="D128" s="7" t="s">
        <v>1969</v>
      </c>
      <c r="E128" s="7" t="s">
        <v>1967</v>
      </c>
      <c r="F128" s="7" t="s">
        <v>1970</v>
      </c>
      <c r="G128" s="7" t="s">
        <v>1533</v>
      </c>
      <c r="H128" s="7" t="s">
        <v>1971</v>
      </c>
      <c r="J128" s="7" t="s">
        <v>2150</v>
      </c>
    </row>
    <row r="129" spans="1:10">
      <c r="A129" s="7">
        <v>128</v>
      </c>
      <c r="B129" s="7" t="s">
        <v>1520</v>
      </c>
      <c r="C129" s="7" t="s">
        <v>19</v>
      </c>
      <c r="D129" s="7" t="s">
        <v>1972</v>
      </c>
      <c r="E129" s="7" t="s">
        <v>1973</v>
      </c>
      <c r="F129" s="7" t="s">
        <v>1974</v>
      </c>
      <c r="G129" s="7" t="s">
        <v>1528</v>
      </c>
      <c r="H129" s="7" t="s">
        <v>1975</v>
      </c>
      <c r="J129" s="7" t="s">
        <v>2150</v>
      </c>
    </row>
    <row r="130" spans="1:10">
      <c r="A130" s="7">
        <v>129</v>
      </c>
      <c r="B130" s="7" t="s">
        <v>1520</v>
      </c>
      <c r="C130" s="7" t="s">
        <v>19</v>
      </c>
      <c r="D130" s="7" t="s">
        <v>1976</v>
      </c>
      <c r="E130" s="7" t="s">
        <v>1973</v>
      </c>
      <c r="F130" s="7" t="s">
        <v>1977</v>
      </c>
      <c r="G130" s="7" t="s">
        <v>1788</v>
      </c>
      <c r="J130" s="7" t="s">
        <v>2150</v>
      </c>
    </row>
    <row r="131" spans="1:10">
      <c r="A131" s="7">
        <v>130</v>
      </c>
      <c r="B131" s="7" t="s">
        <v>1520</v>
      </c>
      <c r="C131" s="7" t="s">
        <v>19</v>
      </c>
      <c r="D131" s="7" t="s">
        <v>1978</v>
      </c>
      <c r="E131" s="7" t="s">
        <v>1979</v>
      </c>
      <c r="F131" s="7" t="s">
        <v>1980</v>
      </c>
      <c r="G131" s="7" t="s">
        <v>1588</v>
      </c>
      <c r="J131" s="7" t="s">
        <v>2150</v>
      </c>
    </row>
    <row r="132" spans="1:10">
      <c r="A132" s="7">
        <v>131</v>
      </c>
      <c r="B132" s="7" t="s">
        <v>1520</v>
      </c>
      <c r="C132" s="7" t="s">
        <v>19</v>
      </c>
      <c r="D132" s="7" t="s">
        <v>1981</v>
      </c>
      <c r="E132" s="7" t="s">
        <v>1982</v>
      </c>
      <c r="F132" s="7" t="s">
        <v>1983</v>
      </c>
      <c r="G132" s="7" t="s">
        <v>1546</v>
      </c>
      <c r="J132" s="7" t="s">
        <v>2150</v>
      </c>
    </row>
    <row r="133" spans="1:10">
      <c r="A133" s="7">
        <v>132</v>
      </c>
      <c r="B133" s="7" t="s">
        <v>1520</v>
      </c>
      <c r="C133" s="7" t="s">
        <v>19</v>
      </c>
      <c r="D133" s="7" t="s">
        <v>1984</v>
      </c>
      <c r="E133" s="7" t="s">
        <v>1985</v>
      </c>
      <c r="F133" s="7" t="s">
        <v>1986</v>
      </c>
      <c r="G133" s="7" t="s">
        <v>1538</v>
      </c>
      <c r="J133" s="7" t="s">
        <v>2150</v>
      </c>
    </row>
    <row r="134" spans="1:10">
      <c r="A134" s="7">
        <v>133</v>
      </c>
      <c r="B134" s="7" t="s">
        <v>1520</v>
      </c>
      <c r="C134" s="7" t="s">
        <v>19</v>
      </c>
      <c r="D134" s="7" t="s">
        <v>1987</v>
      </c>
      <c r="E134" s="7" t="s">
        <v>1988</v>
      </c>
      <c r="F134" s="7" t="s">
        <v>1989</v>
      </c>
      <c r="G134" s="7" t="s">
        <v>1581</v>
      </c>
      <c r="I134" s="7" t="s">
        <v>1990</v>
      </c>
      <c r="J134" s="7" t="s">
        <v>2150</v>
      </c>
    </row>
    <row r="135" spans="1:10">
      <c r="A135" s="7">
        <v>134</v>
      </c>
      <c r="B135" s="7" t="s">
        <v>1520</v>
      </c>
      <c r="C135" s="7" t="s">
        <v>19</v>
      </c>
      <c r="D135" s="7" t="s">
        <v>1991</v>
      </c>
      <c r="E135" s="7" t="s">
        <v>1992</v>
      </c>
      <c r="F135" s="7" t="s">
        <v>1993</v>
      </c>
      <c r="G135" s="7" t="s">
        <v>1581</v>
      </c>
      <c r="J135" s="7" t="s">
        <v>2150</v>
      </c>
    </row>
    <row r="136" spans="1:10">
      <c r="A136" s="7">
        <v>135</v>
      </c>
      <c r="B136" s="7" t="s">
        <v>1520</v>
      </c>
      <c r="C136" s="7" t="s">
        <v>19</v>
      </c>
      <c r="D136" s="7" t="s">
        <v>1994</v>
      </c>
      <c r="E136" s="7" t="s">
        <v>1995</v>
      </c>
      <c r="F136" s="7" t="s">
        <v>1996</v>
      </c>
      <c r="G136" s="7" t="s">
        <v>1997</v>
      </c>
      <c r="J136" s="7" t="s">
        <v>2150</v>
      </c>
    </row>
    <row r="137" spans="1:10">
      <c r="A137" s="7">
        <v>136</v>
      </c>
      <c r="B137" s="7" t="s">
        <v>1520</v>
      </c>
      <c r="C137" s="7" t="s">
        <v>19</v>
      </c>
      <c r="D137" s="7" t="s">
        <v>1998</v>
      </c>
      <c r="E137" s="7" t="s">
        <v>1999</v>
      </c>
      <c r="F137" s="7" t="s">
        <v>2000</v>
      </c>
      <c r="G137" s="7" t="s">
        <v>1588</v>
      </c>
      <c r="H137" s="7" t="s">
        <v>2001</v>
      </c>
      <c r="J137" s="7" t="s">
        <v>2150</v>
      </c>
    </row>
    <row r="138" spans="1:10">
      <c r="A138" s="7">
        <v>137</v>
      </c>
      <c r="B138" s="7" t="s">
        <v>1520</v>
      </c>
      <c r="C138" s="7" t="s">
        <v>19</v>
      </c>
      <c r="D138" s="7" t="s">
        <v>2002</v>
      </c>
      <c r="E138" s="7" t="s">
        <v>2003</v>
      </c>
      <c r="F138" s="7" t="s">
        <v>2004</v>
      </c>
      <c r="G138" s="7" t="s">
        <v>1570</v>
      </c>
      <c r="J138" s="7" t="s">
        <v>2150</v>
      </c>
    </row>
    <row r="139" spans="1:10">
      <c r="A139" s="7">
        <v>138</v>
      </c>
      <c r="B139" s="7" t="s">
        <v>1520</v>
      </c>
      <c r="C139" s="7" t="s">
        <v>19</v>
      </c>
      <c r="D139" s="7" t="s">
        <v>2005</v>
      </c>
      <c r="E139" s="7" t="s">
        <v>2006</v>
      </c>
      <c r="F139" s="7" t="s">
        <v>2007</v>
      </c>
      <c r="G139" s="7" t="s">
        <v>1644</v>
      </c>
      <c r="H139" s="7" t="s">
        <v>2008</v>
      </c>
      <c r="J139" s="7" t="s">
        <v>2150</v>
      </c>
    </row>
    <row r="140" spans="1:10">
      <c r="A140" s="7">
        <v>139</v>
      </c>
      <c r="B140" s="7" t="s">
        <v>1520</v>
      </c>
      <c r="C140" s="7" t="s">
        <v>19</v>
      </c>
      <c r="D140" s="7" t="s">
        <v>2009</v>
      </c>
      <c r="E140" s="7" t="s">
        <v>2010</v>
      </c>
      <c r="F140" s="7" t="s">
        <v>2011</v>
      </c>
      <c r="G140" s="7" t="s">
        <v>1546</v>
      </c>
      <c r="J140" s="7" t="s">
        <v>2150</v>
      </c>
    </row>
    <row r="141" spans="1:10">
      <c r="A141" s="7">
        <v>140</v>
      </c>
      <c r="B141" s="7" t="s">
        <v>1520</v>
      </c>
      <c r="C141" s="7" t="s">
        <v>19</v>
      </c>
      <c r="D141" s="7" t="s">
        <v>2012</v>
      </c>
      <c r="E141" s="7" t="s">
        <v>2013</v>
      </c>
      <c r="F141" s="7" t="s">
        <v>2014</v>
      </c>
      <c r="G141" s="7" t="s">
        <v>1546</v>
      </c>
      <c r="J141" s="7" t="s">
        <v>2150</v>
      </c>
    </row>
    <row r="142" spans="1:10">
      <c r="A142" s="7">
        <v>141</v>
      </c>
      <c r="B142" s="7" t="s">
        <v>1520</v>
      </c>
      <c r="C142" s="7" t="s">
        <v>19</v>
      </c>
      <c r="D142" s="7" t="s">
        <v>2015</v>
      </c>
      <c r="E142" s="7" t="s">
        <v>2016</v>
      </c>
      <c r="F142" s="7" t="s">
        <v>2017</v>
      </c>
      <c r="G142" s="7" t="s">
        <v>1618</v>
      </c>
      <c r="J142" s="7" t="s">
        <v>2150</v>
      </c>
    </row>
    <row r="143" spans="1:10">
      <c r="A143" s="7">
        <v>142</v>
      </c>
      <c r="B143" s="7" t="s">
        <v>1520</v>
      </c>
      <c r="C143" s="7" t="s">
        <v>19</v>
      </c>
      <c r="D143" s="7" t="s">
        <v>2018</v>
      </c>
      <c r="E143" s="7" t="s">
        <v>2019</v>
      </c>
      <c r="F143" s="7" t="s">
        <v>2020</v>
      </c>
      <c r="G143" s="7" t="s">
        <v>1546</v>
      </c>
      <c r="J143" s="7" t="s">
        <v>2150</v>
      </c>
    </row>
    <row r="144" spans="1:10">
      <c r="A144" s="7">
        <v>143</v>
      </c>
      <c r="B144" s="7" t="s">
        <v>1520</v>
      </c>
      <c r="C144" s="7" t="s">
        <v>19</v>
      </c>
      <c r="D144" s="7" t="s">
        <v>2021</v>
      </c>
      <c r="E144" s="7" t="s">
        <v>2022</v>
      </c>
      <c r="F144" s="7" t="s">
        <v>2023</v>
      </c>
      <c r="G144" s="7" t="s">
        <v>1581</v>
      </c>
      <c r="H144" s="7" t="s">
        <v>2024</v>
      </c>
      <c r="J144" s="7" t="s">
        <v>2150</v>
      </c>
    </row>
    <row r="145" spans="1:10">
      <c r="A145" s="7">
        <v>144</v>
      </c>
      <c r="B145" s="7" t="s">
        <v>1520</v>
      </c>
      <c r="C145" s="7" t="s">
        <v>19</v>
      </c>
      <c r="D145" s="7" t="s">
        <v>2025</v>
      </c>
      <c r="E145" s="7" t="s">
        <v>2026</v>
      </c>
      <c r="F145" s="7" t="s">
        <v>2027</v>
      </c>
      <c r="G145" s="7" t="s">
        <v>1546</v>
      </c>
      <c r="J145" s="7" t="s">
        <v>2150</v>
      </c>
    </row>
    <row r="146" spans="1:10">
      <c r="A146" s="7">
        <v>145</v>
      </c>
      <c r="B146" s="7" t="s">
        <v>1520</v>
      </c>
      <c r="C146" s="7" t="s">
        <v>19</v>
      </c>
      <c r="D146" s="7" t="s">
        <v>2028</v>
      </c>
      <c r="E146" s="7" t="s">
        <v>2029</v>
      </c>
      <c r="F146" s="7" t="s">
        <v>2030</v>
      </c>
      <c r="G146" s="7" t="s">
        <v>1570</v>
      </c>
      <c r="J146" s="7" t="s">
        <v>2150</v>
      </c>
    </row>
    <row r="147" spans="1:10">
      <c r="A147" s="7">
        <v>146</v>
      </c>
      <c r="B147" s="7" t="s">
        <v>1520</v>
      </c>
      <c r="C147" s="7" t="s">
        <v>19</v>
      </c>
      <c r="D147" s="7" t="s">
        <v>2031</v>
      </c>
      <c r="E147" s="7" t="s">
        <v>2032</v>
      </c>
      <c r="F147" s="7" t="s">
        <v>2033</v>
      </c>
      <c r="G147" s="7" t="s">
        <v>1528</v>
      </c>
      <c r="J147" s="7" t="s">
        <v>2150</v>
      </c>
    </row>
    <row r="148" spans="1:10">
      <c r="A148" s="7">
        <v>147</v>
      </c>
      <c r="B148" s="7" t="s">
        <v>1520</v>
      </c>
      <c r="C148" s="7" t="s">
        <v>19</v>
      </c>
      <c r="D148" s="7" t="s">
        <v>2034</v>
      </c>
      <c r="E148" s="7" t="s">
        <v>2035</v>
      </c>
      <c r="F148" s="7" t="s">
        <v>2036</v>
      </c>
      <c r="G148" s="7" t="s">
        <v>1528</v>
      </c>
      <c r="J148" s="7" t="s">
        <v>2150</v>
      </c>
    </row>
    <row r="149" spans="1:10">
      <c r="A149" s="7">
        <v>148</v>
      </c>
      <c r="B149" s="7" t="s">
        <v>1520</v>
      </c>
      <c r="C149" s="7" t="s">
        <v>19</v>
      </c>
      <c r="D149" s="7" t="s">
        <v>2037</v>
      </c>
      <c r="E149" s="7" t="s">
        <v>2038</v>
      </c>
      <c r="F149" s="7" t="s">
        <v>2039</v>
      </c>
      <c r="G149" s="7" t="s">
        <v>1581</v>
      </c>
      <c r="J149" s="7" t="s">
        <v>2150</v>
      </c>
    </row>
    <row r="150" spans="1:10">
      <c r="A150" s="7">
        <v>149</v>
      </c>
      <c r="B150" s="7" t="s">
        <v>1520</v>
      </c>
      <c r="C150" s="7" t="s">
        <v>19</v>
      </c>
      <c r="D150" s="7" t="s">
        <v>2040</v>
      </c>
      <c r="E150" s="7" t="s">
        <v>2041</v>
      </c>
      <c r="F150" s="7" t="s">
        <v>2042</v>
      </c>
      <c r="G150" s="7" t="s">
        <v>2043</v>
      </c>
      <c r="H150" s="7" t="s">
        <v>2044</v>
      </c>
      <c r="J150" s="7" t="s">
        <v>2150</v>
      </c>
    </row>
    <row r="151" spans="1:10">
      <c r="A151" s="7">
        <v>150</v>
      </c>
      <c r="B151" s="7" t="s">
        <v>1520</v>
      </c>
      <c r="C151" s="7" t="s">
        <v>19</v>
      </c>
      <c r="D151" s="7" t="s">
        <v>2045</v>
      </c>
      <c r="E151" s="7" t="s">
        <v>2046</v>
      </c>
      <c r="F151" s="7" t="s">
        <v>2047</v>
      </c>
      <c r="G151" s="7" t="s">
        <v>1565</v>
      </c>
      <c r="J151" s="7" t="s">
        <v>2150</v>
      </c>
    </row>
    <row r="152" spans="1:10">
      <c r="A152" s="7">
        <v>151</v>
      </c>
      <c r="B152" s="7" t="s">
        <v>1520</v>
      </c>
      <c r="C152" s="7" t="s">
        <v>19</v>
      </c>
      <c r="D152" s="7" t="s">
        <v>2048</v>
      </c>
      <c r="E152" s="7" t="s">
        <v>2049</v>
      </c>
      <c r="F152" s="7" t="s">
        <v>2050</v>
      </c>
      <c r="G152" s="7" t="s">
        <v>1644</v>
      </c>
      <c r="H152" s="7" t="s">
        <v>2051</v>
      </c>
      <c r="J152" s="7" t="s">
        <v>2150</v>
      </c>
    </row>
    <row r="153" spans="1:10">
      <c r="A153" s="7">
        <v>152</v>
      </c>
      <c r="B153" s="7" t="s">
        <v>1520</v>
      </c>
      <c r="C153" s="7" t="s">
        <v>19</v>
      </c>
      <c r="D153" s="7" t="s">
        <v>2052</v>
      </c>
      <c r="E153" s="7" t="s">
        <v>2053</v>
      </c>
      <c r="F153" s="7" t="s">
        <v>2054</v>
      </c>
      <c r="G153" s="7" t="s">
        <v>1644</v>
      </c>
      <c r="I153" s="7" t="s">
        <v>1931</v>
      </c>
      <c r="J153" s="7" t="s">
        <v>2150</v>
      </c>
    </row>
    <row r="154" spans="1:10">
      <c r="A154" s="7">
        <v>153</v>
      </c>
      <c r="B154" s="7" t="s">
        <v>1520</v>
      </c>
      <c r="C154" s="7" t="s">
        <v>19</v>
      </c>
      <c r="D154" s="7" t="s">
        <v>2055</v>
      </c>
      <c r="E154" s="7" t="s">
        <v>2056</v>
      </c>
      <c r="F154" s="7" t="s">
        <v>2057</v>
      </c>
      <c r="G154" s="7" t="s">
        <v>1581</v>
      </c>
      <c r="I154" s="7" t="s">
        <v>1815</v>
      </c>
      <c r="J154" s="7" t="s">
        <v>2150</v>
      </c>
    </row>
    <row r="155" spans="1:10">
      <c r="A155" s="7">
        <v>154</v>
      </c>
      <c r="B155" s="7" t="s">
        <v>1520</v>
      </c>
      <c r="C155" s="7" t="s">
        <v>19</v>
      </c>
      <c r="D155" s="7" t="s">
        <v>2058</v>
      </c>
      <c r="E155" s="7" t="s">
        <v>2059</v>
      </c>
      <c r="F155" s="7" t="s">
        <v>2060</v>
      </c>
      <c r="G155" s="7" t="s">
        <v>1581</v>
      </c>
      <c r="H155" s="7" t="s">
        <v>2061</v>
      </c>
      <c r="J155" s="7" t="s">
        <v>2150</v>
      </c>
    </row>
    <row r="156" spans="1:10">
      <c r="A156" s="7">
        <v>155</v>
      </c>
      <c r="B156" s="7" t="s">
        <v>1520</v>
      </c>
      <c r="C156" s="7" t="s">
        <v>19</v>
      </c>
      <c r="D156" s="7" t="s">
        <v>2062</v>
      </c>
      <c r="E156" s="7" t="s">
        <v>2063</v>
      </c>
      <c r="F156" s="7" t="s">
        <v>2064</v>
      </c>
      <c r="G156" s="7" t="s">
        <v>1570</v>
      </c>
      <c r="J156" s="7" t="s">
        <v>2150</v>
      </c>
    </row>
    <row r="157" spans="1:10">
      <c r="A157" s="7">
        <v>156</v>
      </c>
      <c r="B157" s="7" t="s">
        <v>1520</v>
      </c>
      <c r="C157" s="7" t="s">
        <v>19</v>
      </c>
      <c r="D157" s="7" t="s">
        <v>2065</v>
      </c>
      <c r="E157" s="7" t="s">
        <v>2066</v>
      </c>
      <c r="F157" s="7" t="s">
        <v>2067</v>
      </c>
      <c r="G157" s="7" t="s">
        <v>1565</v>
      </c>
      <c r="J157" s="7" t="s">
        <v>2150</v>
      </c>
    </row>
    <row r="158" spans="1:10">
      <c r="A158" s="7">
        <v>157</v>
      </c>
      <c r="B158" s="7" t="s">
        <v>1520</v>
      </c>
      <c r="C158" s="7" t="s">
        <v>19</v>
      </c>
      <c r="D158" s="7" t="s">
        <v>2068</v>
      </c>
      <c r="E158" s="7" t="s">
        <v>2069</v>
      </c>
      <c r="F158" s="7" t="s">
        <v>2070</v>
      </c>
      <c r="G158" s="7" t="s">
        <v>1533</v>
      </c>
      <c r="I158" s="7" t="s">
        <v>2071</v>
      </c>
      <c r="J158" s="7" t="s">
        <v>2150</v>
      </c>
    </row>
    <row r="159" spans="1:10">
      <c r="A159" s="7">
        <v>158</v>
      </c>
      <c r="B159" s="7" t="s">
        <v>1520</v>
      </c>
      <c r="C159" s="7" t="s">
        <v>19</v>
      </c>
      <c r="D159" s="7" t="s">
        <v>2072</v>
      </c>
      <c r="E159" s="7" t="s">
        <v>2073</v>
      </c>
      <c r="F159" s="7" t="s">
        <v>2074</v>
      </c>
      <c r="G159" s="7" t="s">
        <v>2075</v>
      </c>
      <c r="H159" s="7" t="s">
        <v>2076</v>
      </c>
      <c r="J159" s="7" t="s">
        <v>2150</v>
      </c>
    </row>
    <row r="160" spans="1:10">
      <c r="A160" s="7">
        <v>159</v>
      </c>
      <c r="B160" s="7" t="s">
        <v>1520</v>
      </c>
      <c r="C160" s="7" t="s">
        <v>19</v>
      </c>
      <c r="D160" s="7" t="s">
        <v>2077</v>
      </c>
      <c r="E160" s="7" t="s">
        <v>2078</v>
      </c>
      <c r="F160" s="7" t="s">
        <v>2079</v>
      </c>
      <c r="G160" s="7" t="s">
        <v>1581</v>
      </c>
      <c r="I160" s="7" t="s">
        <v>2080</v>
      </c>
      <c r="J160" s="7" t="s">
        <v>2150</v>
      </c>
    </row>
    <row r="161" spans="1:10">
      <c r="A161" s="7">
        <v>160</v>
      </c>
      <c r="B161" s="7" t="s">
        <v>1520</v>
      </c>
      <c r="C161" s="7" t="s">
        <v>19</v>
      </c>
      <c r="D161" s="7" t="s">
        <v>2081</v>
      </c>
      <c r="E161" s="7" t="s">
        <v>2082</v>
      </c>
      <c r="F161" s="7" t="s">
        <v>2083</v>
      </c>
      <c r="G161" s="7" t="s">
        <v>1588</v>
      </c>
      <c r="J161" s="7" t="s">
        <v>2150</v>
      </c>
    </row>
    <row r="162" spans="1:10">
      <c r="A162" s="7">
        <v>161</v>
      </c>
      <c r="B162" s="7" t="s">
        <v>1520</v>
      </c>
      <c r="C162" s="7" t="s">
        <v>19</v>
      </c>
      <c r="D162" s="7" t="s">
        <v>2084</v>
      </c>
      <c r="E162" s="7" t="s">
        <v>2085</v>
      </c>
      <c r="F162" s="7" t="s">
        <v>2086</v>
      </c>
      <c r="G162" s="7" t="s">
        <v>1581</v>
      </c>
      <c r="H162" s="7" t="s">
        <v>2087</v>
      </c>
      <c r="J162" s="7" t="s">
        <v>2150</v>
      </c>
    </row>
    <row r="163" spans="1:10">
      <c r="A163" s="7">
        <v>162</v>
      </c>
      <c r="B163" s="7" t="s">
        <v>1520</v>
      </c>
      <c r="C163" s="7" t="s">
        <v>19</v>
      </c>
      <c r="D163" s="7" t="s">
        <v>2088</v>
      </c>
      <c r="E163" s="7" t="s">
        <v>2089</v>
      </c>
      <c r="F163" s="7" t="s">
        <v>2090</v>
      </c>
      <c r="G163" s="7" t="s">
        <v>1546</v>
      </c>
      <c r="J163" s="7" t="s">
        <v>2150</v>
      </c>
    </row>
    <row r="164" spans="1:10">
      <c r="A164" s="7">
        <v>163</v>
      </c>
      <c r="B164" s="7" t="s">
        <v>1520</v>
      </c>
      <c r="C164" s="7" t="s">
        <v>19</v>
      </c>
      <c r="D164" s="7" t="s">
        <v>2091</v>
      </c>
      <c r="E164" s="7" t="s">
        <v>2092</v>
      </c>
      <c r="F164" s="7" t="s">
        <v>2093</v>
      </c>
      <c r="G164" s="7" t="s">
        <v>2094</v>
      </c>
      <c r="H164" s="7" t="s">
        <v>2095</v>
      </c>
      <c r="J164" s="7" t="s">
        <v>2150</v>
      </c>
    </row>
    <row r="165" spans="1:10">
      <c r="A165" s="7">
        <v>164</v>
      </c>
      <c r="B165" s="7" t="s">
        <v>1520</v>
      </c>
      <c r="C165" s="7" t="s">
        <v>19</v>
      </c>
      <c r="D165" s="7" t="s">
        <v>2096</v>
      </c>
      <c r="E165" s="7" t="s">
        <v>2097</v>
      </c>
      <c r="F165" s="7" t="s">
        <v>2098</v>
      </c>
      <c r="G165" s="7" t="s">
        <v>2099</v>
      </c>
      <c r="J165" s="7" t="s">
        <v>2150</v>
      </c>
    </row>
    <row r="166" spans="1:10">
      <c r="A166" s="7">
        <v>165</v>
      </c>
      <c r="B166" s="7" t="s">
        <v>1520</v>
      </c>
      <c r="C166" s="7" t="s">
        <v>19</v>
      </c>
      <c r="D166" s="7" t="s">
        <v>2100</v>
      </c>
      <c r="E166" s="7" t="s">
        <v>2101</v>
      </c>
      <c r="F166" s="7" t="s">
        <v>2102</v>
      </c>
      <c r="G166" s="7" t="s">
        <v>2099</v>
      </c>
      <c r="J166" s="7" t="s">
        <v>2150</v>
      </c>
    </row>
    <row r="167" spans="1:10">
      <c r="A167" s="7">
        <v>166</v>
      </c>
      <c r="B167" s="7" t="s">
        <v>1520</v>
      </c>
      <c r="C167" s="7" t="s">
        <v>19</v>
      </c>
      <c r="D167" s="7" t="s">
        <v>2103</v>
      </c>
      <c r="E167" s="7" t="s">
        <v>2104</v>
      </c>
      <c r="F167" s="7" t="s">
        <v>2105</v>
      </c>
      <c r="G167" s="7" t="s">
        <v>1743</v>
      </c>
      <c r="J167" s="7" t="s">
        <v>2150</v>
      </c>
    </row>
    <row r="168" spans="1:10">
      <c r="A168" s="7">
        <v>167</v>
      </c>
      <c r="B168" s="7" t="s">
        <v>1520</v>
      </c>
      <c r="C168" s="7" t="s">
        <v>19</v>
      </c>
      <c r="D168" s="7" t="s">
        <v>2106</v>
      </c>
      <c r="E168" s="7" t="s">
        <v>2107</v>
      </c>
      <c r="F168" s="7" t="s">
        <v>2108</v>
      </c>
      <c r="G168" s="7" t="s">
        <v>1533</v>
      </c>
      <c r="H168" s="7" t="s">
        <v>2109</v>
      </c>
      <c r="I168" s="7" t="s">
        <v>2110</v>
      </c>
      <c r="J168" s="7" t="s">
        <v>2150</v>
      </c>
    </row>
    <row r="169" spans="1:10">
      <c r="A169" s="7">
        <v>168</v>
      </c>
      <c r="B169" s="7" t="s">
        <v>1520</v>
      </c>
      <c r="C169" s="7" t="s">
        <v>19</v>
      </c>
      <c r="D169" s="7" t="s">
        <v>2111</v>
      </c>
      <c r="E169" s="7" t="s">
        <v>2112</v>
      </c>
      <c r="F169" s="7" t="s">
        <v>2113</v>
      </c>
      <c r="G169" s="7" t="s">
        <v>2114</v>
      </c>
      <c r="H169" s="7" t="s">
        <v>2115</v>
      </c>
      <c r="J169" s="7" t="s">
        <v>2150</v>
      </c>
    </row>
    <row r="170" spans="1:10">
      <c r="A170" s="7">
        <v>169</v>
      </c>
      <c r="B170" s="7" t="s">
        <v>1520</v>
      </c>
      <c r="C170" s="7" t="s">
        <v>19</v>
      </c>
      <c r="D170" s="7" t="s">
        <v>2116</v>
      </c>
      <c r="E170" s="7" t="s">
        <v>2117</v>
      </c>
      <c r="F170" s="7" t="s">
        <v>2118</v>
      </c>
      <c r="G170" s="7" t="s">
        <v>1577</v>
      </c>
      <c r="J170" s="7" t="s">
        <v>2150</v>
      </c>
    </row>
    <row r="171" spans="1:10">
      <c r="A171" s="7">
        <v>170</v>
      </c>
      <c r="B171" s="7" t="s">
        <v>1520</v>
      </c>
      <c r="C171" s="7" t="s">
        <v>19</v>
      </c>
      <c r="D171" s="7" t="s">
        <v>2119</v>
      </c>
      <c r="E171" s="7" t="s">
        <v>2120</v>
      </c>
      <c r="F171" s="7" t="s">
        <v>2121</v>
      </c>
      <c r="G171" s="7" t="s">
        <v>1533</v>
      </c>
      <c r="J171" s="7" t="s">
        <v>2150</v>
      </c>
    </row>
    <row r="172" spans="1:10">
      <c r="A172" s="7">
        <v>171</v>
      </c>
      <c r="B172" s="7" t="s">
        <v>1520</v>
      </c>
      <c r="C172" s="7" t="s">
        <v>19</v>
      </c>
      <c r="D172" s="7" t="s">
        <v>2122</v>
      </c>
      <c r="E172" s="7" t="s">
        <v>2123</v>
      </c>
      <c r="F172" s="7" t="s">
        <v>2124</v>
      </c>
      <c r="G172" s="7" t="s">
        <v>1565</v>
      </c>
      <c r="J172" s="7" t="s">
        <v>2150</v>
      </c>
    </row>
    <row r="173" spans="1:10">
      <c r="A173" s="7">
        <v>172</v>
      </c>
      <c r="B173" s="7" t="s">
        <v>1520</v>
      </c>
      <c r="C173" s="7" t="s">
        <v>19</v>
      </c>
      <c r="D173" s="7" t="s">
        <v>2125</v>
      </c>
      <c r="E173" s="7" t="s">
        <v>2126</v>
      </c>
      <c r="F173" s="7" t="s">
        <v>2127</v>
      </c>
      <c r="G173" s="7" t="s">
        <v>1565</v>
      </c>
      <c r="J173" s="7" t="s">
        <v>2150</v>
      </c>
    </row>
    <row r="174" spans="1:10">
      <c r="A174" s="7">
        <v>173</v>
      </c>
      <c r="B174" s="7" t="s">
        <v>1520</v>
      </c>
      <c r="C174" s="7" t="s">
        <v>19</v>
      </c>
      <c r="D174" s="7" t="s">
        <v>2128</v>
      </c>
      <c r="E174" s="7" t="s">
        <v>2129</v>
      </c>
      <c r="F174" s="7" t="s">
        <v>2130</v>
      </c>
      <c r="G174" s="7" t="s">
        <v>1538</v>
      </c>
      <c r="I174" s="7" t="s">
        <v>1529</v>
      </c>
      <c r="J174" s="7" t="s">
        <v>2150</v>
      </c>
    </row>
    <row r="175" spans="1:10">
      <c r="A175" s="7">
        <v>174</v>
      </c>
      <c r="B175" s="7" t="s">
        <v>1520</v>
      </c>
      <c r="C175" s="7" t="s">
        <v>19</v>
      </c>
      <c r="D175" s="7" t="s">
        <v>2131</v>
      </c>
      <c r="E175" s="7" t="s">
        <v>2132</v>
      </c>
      <c r="F175" s="7" t="s">
        <v>2133</v>
      </c>
      <c r="G175" s="7" t="s">
        <v>1581</v>
      </c>
      <c r="J175" s="7" t="s">
        <v>2150</v>
      </c>
    </row>
    <row r="176" spans="1:10">
      <c r="A176" s="7">
        <v>175</v>
      </c>
      <c r="B176" s="7" t="s">
        <v>1520</v>
      </c>
      <c r="C176" s="7" t="s">
        <v>19</v>
      </c>
      <c r="D176" s="7" t="s">
        <v>2134</v>
      </c>
      <c r="E176" s="7" t="s">
        <v>2135</v>
      </c>
      <c r="F176" s="7" t="s">
        <v>2136</v>
      </c>
      <c r="G176" s="7" t="s">
        <v>2137</v>
      </c>
      <c r="I176" s="7" t="s">
        <v>2138</v>
      </c>
      <c r="J176" s="7" t="s">
        <v>2150</v>
      </c>
    </row>
    <row r="177" spans="1:10">
      <c r="A177" s="7">
        <v>176</v>
      </c>
      <c r="B177" s="7" t="s">
        <v>1520</v>
      </c>
      <c r="C177" s="7" t="s">
        <v>19</v>
      </c>
      <c r="D177" s="7" t="s">
        <v>2139</v>
      </c>
      <c r="E177" s="7" t="s">
        <v>2140</v>
      </c>
      <c r="F177" s="7" t="s">
        <v>2141</v>
      </c>
      <c r="G177" s="7" t="s">
        <v>1524</v>
      </c>
      <c r="J177" s="7" t="s">
        <v>2150</v>
      </c>
    </row>
    <row r="178" spans="1:10">
      <c r="A178" s="7">
        <v>177</v>
      </c>
      <c r="B178" s="7" t="s">
        <v>1520</v>
      </c>
      <c r="C178" s="7" t="s">
        <v>19</v>
      </c>
      <c r="D178" s="7" t="s">
        <v>2142</v>
      </c>
      <c r="E178" s="7" t="s">
        <v>2143</v>
      </c>
      <c r="F178" s="7" t="s">
        <v>2144</v>
      </c>
      <c r="G178" s="7" t="s">
        <v>2145</v>
      </c>
      <c r="J178" s="7" t="s">
        <v>2150</v>
      </c>
    </row>
    <row r="179" spans="1:10">
      <c r="A179" s="7">
        <v>178</v>
      </c>
      <c r="B179" s="7" t="s">
        <v>1520</v>
      </c>
      <c r="C179" s="7" t="s">
        <v>19</v>
      </c>
      <c r="D179" s="7" t="s">
        <v>2146</v>
      </c>
      <c r="E179" s="7" t="s">
        <v>2147</v>
      </c>
      <c r="F179" s="7" t="s">
        <v>2148</v>
      </c>
      <c r="G179" s="7" t="s">
        <v>2149</v>
      </c>
      <c r="J179" s="7" t="s">
        <v>2150</v>
      </c>
    </row>
    <row r="180" spans="1:10">
      <c r="A180" s="7">
        <v>1</v>
      </c>
      <c r="B180" s="7" t="s">
        <v>1520</v>
      </c>
      <c r="C180" s="7" t="s">
        <v>19</v>
      </c>
      <c r="D180" s="7" t="s">
        <v>1521</v>
      </c>
      <c r="E180" s="7" t="s">
        <v>1522</v>
      </c>
      <c r="F180" s="7" t="s">
        <v>1523</v>
      </c>
      <c r="G180" s="7" t="s">
        <v>1524</v>
      </c>
      <c r="J180" s="7" t="s">
        <v>2202</v>
      </c>
    </row>
    <row r="181" spans="1:10">
      <c r="A181" s="7">
        <v>2</v>
      </c>
      <c r="B181" s="7" t="s">
        <v>1520</v>
      </c>
      <c r="C181" s="7" t="s">
        <v>19</v>
      </c>
      <c r="D181" s="7" t="s">
        <v>1525</v>
      </c>
      <c r="E181" s="7" t="s">
        <v>1526</v>
      </c>
      <c r="F181" s="7" t="s">
        <v>1527</v>
      </c>
      <c r="G181" s="7" t="s">
        <v>1528</v>
      </c>
      <c r="I181" s="7" t="s">
        <v>1529</v>
      </c>
      <c r="J181" s="7" t="s">
        <v>2202</v>
      </c>
    </row>
    <row r="182" spans="1:10">
      <c r="A182" s="7">
        <v>3</v>
      </c>
      <c r="B182" s="7" t="s">
        <v>1520</v>
      </c>
      <c r="C182" s="7" t="s">
        <v>19</v>
      </c>
      <c r="D182" s="7" t="s">
        <v>1535</v>
      </c>
      <c r="E182" s="7" t="s">
        <v>1536</v>
      </c>
      <c r="F182" s="7" t="s">
        <v>1537</v>
      </c>
      <c r="G182" s="7" t="s">
        <v>1538</v>
      </c>
      <c r="I182" s="7" t="s">
        <v>1539</v>
      </c>
      <c r="J182" s="7" t="s">
        <v>2202</v>
      </c>
    </row>
    <row r="183" spans="1:10">
      <c r="A183" s="7">
        <v>4</v>
      </c>
      <c r="B183" s="7" t="s">
        <v>1520</v>
      </c>
      <c r="C183" s="7" t="s">
        <v>19</v>
      </c>
      <c r="D183" s="7" t="s">
        <v>1540</v>
      </c>
      <c r="E183" s="7" t="s">
        <v>1541</v>
      </c>
      <c r="F183" s="7" t="s">
        <v>1537</v>
      </c>
      <c r="G183" s="7" t="s">
        <v>1542</v>
      </c>
      <c r="I183" s="7" t="s">
        <v>1529</v>
      </c>
      <c r="J183" s="7" t="s">
        <v>2202</v>
      </c>
    </row>
    <row r="184" spans="1:10">
      <c r="A184" s="7">
        <v>5</v>
      </c>
      <c r="B184" s="7" t="s">
        <v>1520</v>
      </c>
      <c r="C184" s="7" t="s">
        <v>19</v>
      </c>
      <c r="D184" s="7" t="s">
        <v>1547</v>
      </c>
      <c r="E184" s="7" t="s">
        <v>1548</v>
      </c>
      <c r="F184" s="7" t="s">
        <v>1549</v>
      </c>
      <c r="G184" s="7" t="s">
        <v>1550</v>
      </c>
      <c r="J184" s="7" t="s">
        <v>2202</v>
      </c>
    </row>
    <row r="185" spans="1:10">
      <c r="A185" s="7">
        <v>6</v>
      </c>
      <c r="B185" s="7" t="s">
        <v>1520</v>
      </c>
      <c r="C185" s="7" t="s">
        <v>19</v>
      </c>
      <c r="D185" s="7" t="s">
        <v>1551</v>
      </c>
      <c r="E185" s="7" t="s">
        <v>1552</v>
      </c>
      <c r="F185" s="7" t="s">
        <v>1553</v>
      </c>
      <c r="G185" s="7" t="s">
        <v>1554</v>
      </c>
      <c r="J185" s="7" t="s">
        <v>2202</v>
      </c>
    </row>
    <row r="186" spans="1:10">
      <c r="A186" s="7">
        <v>7</v>
      </c>
      <c r="B186" s="7" t="s">
        <v>1520</v>
      </c>
      <c r="C186" s="7" t="s">
        <v>19</v>
      </c>
      <c r="D186" s="7" t="s">
        <v>2151</v>
      </c>
      <c r="E186" s="7" t="s">
        <v>2152</v>
      </c>
      <c r="F186" s="7" t="s">
        <v>2153</v>
      </c>
      <c r="G186" s="7" t="s">
        <v>1570</v>
      </c>
      <c r="I186" s="7" t="s">
        <v>2154</v>
      </c>
      <c r="J186" s="7" t="s">
        <v>2202</v>
      </c>
    </row>
    <row r="187" spans="1:10">
      <c r="A187" s="7">
        <v>8</v>
      </c>
      <c r="B187" s="7" t="s">
        <v>1520</v>
      </c>
      <c r="C187" s="7" t="s">
        <v>19</v>
      </c>
      <c r="D187" s="7" t="s">
        <v>1555</v>
      </c>
      <c r="E187" s="7" t="s">
        <v>1556</v>
      </c>
      <c r="F187" s="7" t="s">
        <v>1557</v>
      </c>
      <c r="G187" s="7" t="s">
        <v>1538</v>
      </c>
      <c r="J187" s="7" t="s">
        <v>2202</v>
      </c>
    </row>
    <row r="188" spans="1:10">
      <c r="A188" s="7">
        <v>9</v>
      </c>
      <c r="B188" s="7" t="s">
        <v>1520</v>
      </c>
      <c r="C188" s="7" t="s">
        <v>19</v>
      </c>
      <c r="D188" s="7" t="s">
        <v>2155</v>
      </c>
      <c r="E188" s="7" t="s">
        <v>2156</v>
      </c>
      <c r="F188" s="7" t="s">
        <v>2157</v>
      </c>
      <c r="G188" s="7" t="s">
        <v>1565</v>
      </c>
      <c r="J188" s="7" t="s">
        <v>2202</v>
      </c>
    </row>
    <row r="189" spans="1:10">
      <c r="A189" s="7">
        <v>10</v>
      </c>
      <c r="B189" s="7" t="s">
        <v>1520</v>
      </c>
      <c r="C189" s="7" t="s">
        <v>19</v>
      </c>
      <c r="D189" s="7" t="s">
        <v>2158</v>
      </c>
      <c r="E189" s="7" t="s">
        <v>2159</v>
      </c>
      <c r="F189" s="7" t="s">
        <v>2160</v>
      </c>
      <c r="G189" s="7" t="s">
        <v>1538</v>
      </c>
      <c r="I189" s="7" t="s">
        <v>2161</v>
      </c>
      <c r="J189" s="7" t="s">
        <v>2202</v>
      </c>
    </row>
    <row r="190" spans="1:10">
      <c r="A190" s="7">
        <v>11</v>
      </c>
      <c r="B190" s="7" t="s">
        <v>1520</v>
      </c>
      <c r="C190" s="7" t="s">
        <v>19</v>
      </c>
      <c r="D190" s="7" t="s">
        <v>1558</v>
      </c>
      <c r="E190" s="7" t="s">
        <v>1559</v>
      </c>
      <c r="F190" s="7" t="s">
        <v>1560</v>
      </c>
      <c r="G190" s="7" t="s">
        <v>1561</v>
      </c>
      <c r="J190" s="7" t="s">
        <v>2202</v>
      </c>
    </row>
    <row r="191" spans="1:10">
      <c r="A191" s="7">
        <v>12</v>
      </c>
      <c r="B191" s="7" t="s">
        <v>1520</v>
      </c>
      <c r="C191" s="7" t="s">
        <v>19</v>
      </c>
      <c r="D191" s="7" t="s">
        <v>1562</v>
      </c>
      <c r="E191" s="7" t="s">
        <v>1563</v>
      </c>
      <c r="F191" s="7" t="s">
        <v>1564</v>
      </c>
      <c r="G191" s="7" t="s">
        <v>1565</v>
      </c>
      <c r="H191" s="7" t="s">
        <v>1566</v>
      </c>
      <c r="J191" s="7" t="s">
        <v>2202</v>
      </c>
    </row>
    <row r="192" spans="1:10">
      <c r="A192" s="7">
        <v>13</v>
      </c>
      <c r="B192" s="7" t="s">
        <v>1520</v>
      </c>
      <c r="C192" s="7" t="s">
        <v>19</v>
      </c>
      <c r="D192" s="7" t="s">
        <v>1571</v>
      </c>
      <c r="E192" s="7" t="s">
        <v>1572</v>
      </c>
      <c r="F192" s="7" t="s">
        <v>1573</v>
      </c>
      <c r="G192" s="7" t="s">
        <v>1565</v>
      </c>
      <c r="J192" s="7" t="s">
        <v>2202</v>
      </c>
    </row>
    <row r="193" spans="1:10">
      <c r="A193" s="7">
        <v>14</v>
      </c>
      <c r="B193" s="7" t="s">
        <v>1520</v>
      </c>
      <c r="C193" s="7" t="s">
        <v>19</v>
      </c>
      <c r="D193" s="7" t="s">
        <v>1574</v>
      </c>
      <c r="E193" s="7" t="s">
        <v>1575</v>
      </c>
      <c r="F193" s="7" t="s">
        <v>1576</v>
      </c>
      <c r="G193" s="7" t="s">
        <v>1577</v>
      </c>
      <c r="J193" s="7" t="s">
        <v>2202</v>
      </c>
    </row>
    <row r="194" spans="1:10">
      <c r="A194" s="7">
        <v>15</v>
      </c>
      <c r="B194" s="7" t="s">
        <v>1520</v>
      </c>
      <c r="C194" s="7" t="s">
        <v>19</v>
      </c>
      <c r="D194" s="7" t="s">
        <v>1578</v>
      </c>
      <c r="E194" s="7" t="s">
        <v>1579</v>
      </c>
      <c r="F194" s="7" t="s">
        <v>1580</v>
      </c>
      <c r="G194" s="7" t="s">
        <v>1581</v>
      </c>
      <c r="J194" s="7" t="s">
        <v>2202</v>
      </c>
    </row>
    <row r="195" spans="1:10">
      <c r="A195" s="7">
        <v>16</v>
      </c>
      <c r="B195" s="7" t="s">
        <v>1520</v>
      </c>
      <c r="C195" s="7" t="s">
        <v>19</v>
      </c>
      <c r="D195" s="7" t="s">
        <v>1605</v>
      </c>
      <c r="E195" s="7" t="s">
        <v>1606</v>
      </c>
      <c r="F195" s="7" t="s">
        <v>1607</v>
      </c>
      <c r="G195" s="7" t="s">
        <v>1596</v>
      </c>
      <c r="H195" s="7" t="s">
        <v>1608</v>
      </c>
      <c r="J195" s="7" t="s">
        <v>2202</v>
      </c>
    </row>
    <row r="196" spans="1:10">
      <c r="A196" s="7">
        <v>17</v>
      </c>
      <c r="B196" s="7" t="s">
        <v>1520</v>
      </c>
      <c r="C196" s="7" t="s">
        <v>19</v>
      </c>
      <c r="D196" s="7" t="s">
        <v>1615</v>
      </c>
      <c r="E196" s="7" t="s">
        <v>1616</v>
      </c>
      <c r="F196" s="7" t="s">
        <v>1617</v>
      </c>
      <c r="G196" s="7" t="s">
        <v>1618</v>
      </c>
      <c r="H196" s="7" t="s">
        <v>1619</v>
      </c>
      <c r="J196" s="7" t="s">
        <v>2202</v>
      </c>
    </row>
    <row r="197" spans="1:10">
      <c r="A197" s="7">
        <v>18</v>
      </c>
      <c r="B197" s="7" t="s">
        <v>1520</v>
      </c>
      <c r="C197" s="7" t="s">
        <v>19</v>
      </c>
      <c r="D197" s="7" t="s">
        <v>1620</v>
      </c>
      <c r="E197" s="7" t="s">
        <v>1621</v>
      </c>
      <c r="F197" s="7" t="s">
        <v>1622</v>
      </c>
      <c r="G197" s="7" t="s">
        <v>1623</v>
      </c>
      <c r="J197" s="7" t="s">
        <v>2202</v>
      </c>
    </row>
    <row r="198" spans="1:10">
      <c r="A198" s="7">
        <v>19</v>
      </c>
      <c r="B198" s="7" t="s">
        <v>1520</v>
      </c>
      <c r="C198" s="7" t="s">
        <v>19</v>
      </c>
      <c r="D198" s="7" t="s">
        <v>1624</v>
      </c>
      <c r="E198" s="7" t="s">
        <v>1625</v>
      </c>
      <c r="F198" s="7" t="s">
        <v>1626</v>
      </c>
      <c r="G198" s="7" t="s">
        <v>1627</v>
      </c>
      <c r="J198" s="7" t="s">
        <v>2202</v>
      </c>
    </row>
    <row r="199" spans="1:10">
      <c r="A199" s="7">
        <v>20</v>
      </c>
      <c r="B199" s="7" t="s">
        <v>1520</v>
      </c>
      <c r="C199" s="7" t="s">
        <v>19</v>
      </c>
      <c r="D199" s="7" t="s">
        <v>1628</v>
      </c>
      <c r="E199" s="7" t="s">
        <v>1629</v>
      </c>
      <c r="F199" s="7" t="s">
        <v>1630</v>
      </c>
      <c r="G199" s="7" t="s">
        <v>1627</v>
      </c>
      <c r="H199" s="7" t="s">
        <v>1631</v>
      </c>
      <c r="I199" s="7" t="s">
        <v>1529</v>
      </c>
      <c r="J199" s="7" t="s">
        <v>2202</v>
      </c>
    </row>
    <row r="200" spans="1:10">
      <c r="A200" s="7">
        <v>21</v>
      </c>
      <c r="B200" s="7" t="s">
        <v>1520</v>
      </c>
      <c r="C200" s="7" t="s">
        <v>19</v>
      </c>
      <c r="D200" s="7" t="s">
        <v>1632</v>
      </c>
      <c r="E200" s="7" t="s">
        <v>1633</v>
      </c>
      <c r="F200" s="7" t="s">
        <v>1626</v>
      </c>
      <c r="G200" s="7" t="s">
        <v>1634</v>
      </c>
      <c r="J200" s="7" t="s">
        <v>2202</v>
      </c>
    </row>
    <row r="201" spans="1:10">
      <c r="A201" s="7">
        <v>22</v>
      </c>
      <c r="B201" s="7" t="s">
        <v>1520</v>
      </c>
      <c r="C201" s="7" t="s">
        <v>19</v>
      </c>
      <c r="D201" s="7" t="s">
        <v>1641</v>
      </c>
      <c r="E201" s="7" t="s">
        <v>1642</v>
      </c>
      <c r="F201" s="7" t="s">
        <v>1643</v>
      </c>
      <c r="G201" s="7" t="s">
        <v>1644</v>
      </c>
      <c r="J201" s="7" t="s">
        <v>2202</v>
      </c>
    </row>
    <row r="202" spans="1:10">
      <c r="A202" s="7">
        <v>23</v>
      </c>
      <c r="B202" s="7" t="s">
        <v>1520</v>
      </c>
      <c r="C202" s="7" t="s">
        <v>19</v>
      </c>
      <c r="D202" s="7" t="s">
        <v>1645</v>
      </c>
      <c r="E202" s="7" t="s">
        <v>1646</v>
      </c>
      <c r="F202" s="7" t="s">
        <v>1647</v>
      </c>
      <c r="G202" s="7" t="s">
        <v>1528</v>
      </c>
      <c r="J202" s="7" t="s">
        <v>2202</v>
      </c>
    </row>
    <row r="203" spans="1:10">
      <c r="A203" s="7">
        <v>24</v>
      </c>
      <c r="B203" s="7" t="s">
        <v>1520</v>
      </c>
      <c r="C203" s="7" t="s">
        <v>19</v>
      </c>
      <c r="D203" s="7" t="s">
        <v>1648</v>
      </c>
      <c r="E203" s="7" t="s">
        <v>1649</v>
      </c>
      <c r="F203" s="7" t="s">
        <v>1650</v>
      </c>
      <c r="G203" s="7" t="s">
        <v>1581</v>
      </c>
      <c r="I203" s="7" t="s">
        <v>1651</v>
      </c>
      <c r="J203" s="7" t="s">
        <v>2202</v>
      </c>
    </row>
    <row r="204" spans="1:10">
      <c r="A204" s="7">
        <v>25</v>
      </c>
      <c r="B204" s="7" t="s">
        <v>1520</v>
      </c>
      <c r="C204" s="7" t="s">
        <v>19</v>
      </c>
      <c r="D204" s="7" t="s">
        <v>1652</v>
      </c>
      <c r="E204" s="7" t="s">
        <v>1653</v>
      </c>
      <c r="F204" s="7" t="s">
        <v>1654</v>
      </c>
      <c r="G204" s="7" t="s">
        <v>1581</v>
      </c>
      <c r="J204" s="7" t="s">
        <v>2202</v>
      </c>
    </row>
    <row r="205" spans="1:10">
      <c r="A205" s="7">
        <v>26</v>
      </c>
      <c r="B205" s="7" t="s">
        <v>1520</v>
      </c>
      <c r="C205" s="7" t="s">
        <v>19</v>
      </c>
      <c r="D205" s="7" t="s">
        <v>1655</v>
      </c>
      <c r="E205" s="7" t="s">
        <v>1656</v>
      </c>
      <c r="F205" s="7" t="s">
        <v>1657</v>
      </c>
      <c r="G205" s="7" t="s">
        <v>1546</v>
      </c>
      <c r="J205" s="7" t="s">
        <v>2202</v>
      </c>
    </row>
    <row r="206" spans="1:10">
      <c r="A206" s="7">
        <v>27</v>
      </c>
      <c r="B206" s="7" t="s">
        <v>1520</v>
      </c>
      <c r="C206" s="7" t="s">
        <v>19</v>
      </c>
      <c r="D206" s="7" t="s">
        <v>1661</v>
      </c>
      <c r="E206" s="7" t="s">
        <v>1662</v>
      </c>
      <c r="F206" s="7" t="s">
        <v>1663</v>
      </c>
      <c r="G206" s="7" t="s">
        <v>1581</v>
      </c>
      <c r="J206" s="7" t="s">
        <v>2202</v>
      </c>
    </row>
    <row r="207" spans="1:10">
      <c r="A207" s="7">
        <v>28</v>
      </c>
      <c r="B207" s="7" t="s">
        <v>1520</v>
      </c>
      <c r="C207" s="7" t="s">
        <v>19</v>
      </c>
      <c r="D207" s="7" t="s">
        <v>1668</v>
      </c>
      <c r="E207" s="7" t="s">
        <v>1669</v>
      </c>
      <c r="F207" s="7" t="s">
        <v>1670</v>
      </c>
      <c r="G207" s="7" t="s">
        <v>1667</v>
      </c>
      <c r="H207" s="7" t="s">
        <v>1671</v>
      </c>
      <c r="J207" s="7" t="s">
        <v>2202</v>
      </c>
    </row>
    <row r="208" spans="1:10">
      <c r="A208" s="7">
        <v>29</v>
      </c>
      <c r="B208" s="7" t="s">
        <v>1520</v>
      </c>
      <c r="C208" s="7" t="s">
        <v>19</v>
      </c>
      <c r="D208" s="7" t="s">
        <v>1672</v>
      </c>
      <c r="E208" s="7" t="s">
        <v>1673</v>
      </c>
      <c r="F208" s="7" t="s">
        <v>1674</v>
      </c>
      <c r="G208" s="7" t="s">
        <v>1533</v>
      </c>
      <c r="H208" s="7" t="s">
        <v>1675</v>
      </c>
      <c r="J208" s="7" t="s">
        <v>2202</v>
      </c>
    </row>
    <row r="209" spans="1:10">
      <c r="A209" s="7">
        <v>30</v>
      </c>
      <c r="B209" s="7" t="s">
        <v>1520</v>
      </c>
      <c r="C209" s="7" t="s">
        <v>19</v>
      </c>
      <c r="D209" s="7" t="s">
        <v>1690</v>
      </c>
      <c r="E209" s="7" t="s">
        <v>1691</v>
      </c>
      <c r="F209" s="7" t="s">
        <v>1692</v>
      </c>
      <c r="G209" s="7" t="s">
        <v>1644</v>
      </c>
      <c r="I209" s="7" t="s">
        <v>1693</v>
      </c>
      <c r="J209" s="7" t="s">
        <v>2202</v>
      </c>
    </row>
    <row r="210" spans="1:10">
      <c r="A210" s="7">
        <v>31</v>
      </c>
      <c r="B210" s="7" t="s">
        <v>1520</v>
      </c>
      <c r="C210" s="7" t="s">
        <v>19</v>
      </c>
      <c r="D210" s="7" t="s">
        <v>1694</v>
      </c>
      <c r="E210" s="7" t="s">
        <v>1695</v>
      </c>
      <c r="F210" s="7" t="s">
        <v>1696</v>
      </c>
      <c r="G210" s="7" t="s">
        <v>1644</v>
      </c>
      <c r="J210" s="7" t="s">
        <v>2202</v>
      </c>
    </row>
    <row r="211" spans="1:10">
      <c r="A211" s="7">
        <v>32</v>
      </c>
      <c r="B211" s="7" t="s">
        <v>1520</v>
      </c>
      <c r="C211" s="7" t="s">
        <v>19</v>
      </c>
      <c r="D211" s="7" t="s">
        <v>1697</v>
      </c>
      <c r="E211" s="7" t="s">
        <v>1698</v>
      </c>
      <c r="F211" s="7" t="s">
        <v>1699</v>
      </c>
      <c r="G211" s="7" t="s">
        <v>1644</v>
      </c>
      <c r="I211" s="7" t="s">
        <v>1700</v>
      </c>
      <c r="J211" s="7" t="s">
        <v>2202</v>
      </c>
    </row>
    <row r="212" spans="1:10">
      <c r="A212" s="7">
        <v>33</v>
      </c>
      <c r="B212" s="7" t="s">
        <v>1520</v>
      </c>
      <c r="C212" s="7" t="s">
        <v>19</v>
      </c>
      <c r="D212" s="7" t="s">
        <v>1701</v>
      </c>
      <c r="E212" s="7" t="s">
        <v>1698</v>
      </c>
      <c r="F212" s="7" t="s">
        <v>1702</v>
      </c>
      <c r="G212" s="7" t="s">
        <v>1644</v>
      </c>
      <c r="J212" s="7" t="s">
        <v>2202</v>
      </c>
    </row>
    <row r="213" spans="1:10">
      <c r="A213" s="7">
        <v>34</v>
      </c>
      <c r="B213" s="7" t="s">
        <v>1520</v>
      </c>
      <c r="C213" s="7" t="s">
        <v>19</v>
      </c>
      <c r="D213" s="7" t="s">
        <v>1703</v>
      </c>
      <c r="E213" s="7" t="s">
        <v>1698</v>
      </c>
      <c r="F213" s="7" t="s">
        <v>1704</v>
      </c>
      <c r="G213" s="7" t="s">
        <v>1581</v>
      </c>
      <c r="J213" s="7" t="s">
        <v>2202</v>
      </c>
    </row>
    <row r="214" spans="1:10">
      <c r="A214" s="7">
        <v>35</v>
      </c>
      <c r="B214" s="7" t="s">
        <v>1520</v>
      </c>
      <c r="C214" s="7" t="s">
        <v>19</v>
      </c>
      <c r="D214" s="7" t="s">
        <v>1705</v>
      </c>
      <c r="E214" s="7" t="s">
        <v>1706</v>
      </c>
      <c r="F214" s="7" t="s">
        <v>1707</v>
      </c>
      <c r="G214" s="7" t="s">
        <v>1581</v>
      </c>
      <c r="H214" s="7" t="s">
        <v>1708</v>
      </c>
      <c r="I214" s="7" t="s">
        <v>1709</v>
      </c>
      <c r="J214" s="7" t="s">
        <v>2202</v>
      </c>
    </row>
    <row r="215" spans="1:10">
      <c r="A215" s="7">
        <v>36</v>
      </c>
      <c r="B215" s="7" t="s">
        <v>1520</v>
      </c>
      <c r="C215" s="7" t="s">
        <v>19</v>
      </c>
      <c r="D215" s="7" t="s">
        <v>2162</v>
      </c>
      <c r="E215" s="7" t="s">
        <v>2163</v>
      </c>
      <c r="F215" s="7" t="s">
        <v>2164</v>
      </c>
      <c r="G215" s="7" t="s">
        <v>1618</v>
      </c>
      <c r="J215" s="7" t="s">
        <v>2202</v>
      </c>
    </row>
    <row r="216" spans="1:10">
      <c r="A216" s="7">
        <v>37</v>
      </c>
      <c r="B216" s="7" t="s">
        <v>1520</v>
      </c>
      <c r="C216" s="7" t="s">
        <v>19</v>
      </c>
      <c r="D216" s="7" t="s">
        <v>1726</v>
      </c>
      <c r="E216" s="7" t="s">
        <v>1727</v>
      </c>
      <c r="F216" s="7" t="s">
        <v>1728</v>
      </c>
      <c r="G216" s="7" t="s">
        <v>1644</v>
      </c>
      <c r="J216" s="7" t="s">
        <v>2202</v>
      </c>
    </row>
    <row r="217" spans="1:10">
      <c r="A217" s="7">
        <v>38</v>
      </c>
      <c r="B217" s="7" t="s">
        <v>1520</v>
      </c>
      <c r="C217" s="7" t="s">
        <v>19</v>
      </c>
      <c r="D217" s="7" t="s">
        <v>1732</v>
      </c>
      <c r="E217" s="7" t="s">
        <v>1733</v>
      </c>
      <c r="F217" s="7" t="s">
        <v>1734</v>
      </c>
      <c r="G217" s="7" t="s">
        <v>1644</v>
      </c>
      <c r="I217" s="7" t="s">
        <v>1735</v>
      </c>
      <c r="J217" s="7" t="s">
        <v>2202</v>
      </c>
    </row>
    <row r="218" spans="1:10">
      <c r="A218" s="7">
        <v>39</v>
      </c>
      <c r="B218" s="7" t="s">
        <v>1520</v>
      </c>
      <c r="C218" s="7" t="s">
        <v>19</v>
      </c>
      <c r="D218" s="7" t="s">
        <v>1736</v>
      </c>
      <c r="E218" s="7" t="s">
        <v>1737</v>
      </c>
      <c r="F218" s="7" t="s">
        <v>1738</v>
      </c>
      <c r="G218" s="7" t="s">
        <v>1644</v>
      </c>
      <c r="I218" s="7" t="s">
        <v>1739</v>
      </c>
      <c r="J218" s="7" t="s">
        <v>2202</v>
      </c>
    </row>
    <row r="219" spans="1:10">
      <c r="A219" s="7">
        <v>40</v>
      </c>
      <c r="B219" s="7" t="s">
        <v>1520</v>
      </c>
      <c r="C219" s="7" t="s">
        <v>19</v>
      </c>
      <c r="D219" s="7" t="s">
        <v>1750</v>
      </c>
      <c r="E219" s="7" t="s">
        <v>1751</v>
      </c>
      <c r="F219" s="7" t="s">
        <v>1752</v>
      </c>
      <c r="G219" s="7" t="s">
        <v>1644</v>
      </c>
      <c r="J219" s="7" t="s">
        <v>2202</v>
      </c>
    </row>
    <row r="220" spans="1:10">
      <c r="A220" s="7">
        <v>41</v>
      </c>
      <c r="B220" s="7" t="s">
        <v>1520</v>
      </c>
      <c r="C220" s="7" t="s">
        <v>19</v>
      </c>
      <c r="D220" s="7" t="s">
        <v>1767</v>
      </c>
      <c r="E220" s="7" t="s">
        <v>1768</v>
      </c>
      <c r="F220" s="7" t="s">
        <v>1769</v>
      </c>
      <c r="G220" s="7" t="s">
        <v>1588</v>
      </c>
      <c r="H220" s="7" t="s">
        <v>1770</v>
      </c>
      <c r="I220" s="7" t="s">
        <v>1771</v>
      </c>
      <c r="J220" s="7" t="s">
        <v>2202</v>
      </c>
    </row>
    <row r="221" spans="1:10">
      <c r="A221" s="7">
        <v>42</v>
      </c>
      <c r="B221" s="7" t="s">
        <v>1520</v>
      </c>
      <c r="C221" s="7" t="s">
        <v>19</v>
      </c>
      <c r="D221" s="7" t="s">
        <v>1772</v>
      </c>
      <c r="E221" s="7" t="s">
        <v>1773</v>
      </c>
      <c r="F221" s="7" t="s">
        <v>1774</v>
      </c>
      <c r="G221" s="7" t="s">
        <v>1581</v>
      </c>
      <c r="J221" s="7" t="s">
        <v>2202</v>
      </c>
    </row>
    <row r="222" spans="1:10">
      <c r="A222" s="7">
        <v>43</v>
      </c>
      <c r="B222" s="7" t="s">
        <v>1520</v>
      </c>
      <c r="C222" s="7" t="s">
        <v>19</v>
      </c>
      <c r="D222" s="7" t="s">
        <v>1775</v>
      </c>
      <c r="E222" s="7" t="s">
        <v>1776</v>
      </c>
      <c r="F222" s="7" t="s">
        <v>1777</v>
      </c>
      <c r="G222" s="7" t="s">
        <v>1743</v>
      </c>
      <c r="I222" s="7" t="s">
        <v>1778</v>
      </c>
      <c r="J222" s="7" t="s">
        <v>2202</v>
      </c>
    </row>
    <row r="223" spans="1:10">
      <c r="A223" s="7">
        <v>44</v>
      </c>
      <c r="B223" s="7" t="s">
        <v>1520</v>
      </c>
      <c r="C223" s="7" t="s">
        <v>19</v>
      </c>
      <c r="D223" s="7" t="s">
        <v>1809</v>
      </c>
      <c r="E223" s="7" t="s">
        <v>1810</v>
      </c>
      <c r="F223" s="7" t="s">
        <v>1811</v>
      </c>
      <c r="G223" s="7" t="s">
        <v>1581</v>
      </c>
      <c r="J223" s="7" t="s">
        <v>2202</v>
      </c>
    </row>
    <row r="224" spans="1:10">
      <c r="A224" s="7">
        <v>45</v>
      </c>
      <c r="B224" s="7" t="s">
        <v>1520</v>
      </c>
      <c r="C224" s="7" t="s">
        <v>19</v>
      </c>
      <c r="D224" s="7" t="s">
        <v>1812</v>
      </c>
      <c r="E224" s="7" t="s">
        <v>1813</v>
      </c>
      <c r="F224" s="7" t="s">
        <v>1814</v>
      </c>
      <c r="G224" s="7" t="s">
        <v>1581</v>
      </c>
      <c r="I224" s="7" t="s">
        <v>1815</v>
      </c>
      <c r="J224" s="7" t="s">
        <v>2202</v>
      </c>
    </row>
    <row r="225" spans="1:10">
      <c r="A225" s="7">
        <v>46</v>
      </c>
      <c r="B225" s="7" t="s">
        <v>1520</v>
      </c>
      <c r="C225" s="7" t="s">
        <v>19</v>
      </c>
      <c r="D225" s="7" t="s">
        <v>1822</v>
      </c>
      <c r="E225" s="7" t="s">
        <v>1823</v>
      </c>
      <c r="F225" s="7" t="s">
        <v>1824</v>
      </c>
      <c r="G225" s="7" t="s">
        <v>1546</v>
      </c>
      <c r="I225" s="7" t="s">
        <v>1825</v>
      </c>
      <c r="J225" s="7" t="s">
        <v>2202</v>
      </c>
    </row>
    <row r="226" spans="1:10">
      <c r="A226" s="7">
        <v>47</v>
      </c>
      <c r="B226" s="7" t="s">
        <v>1520</v>
      </c>
      <c r="C226" s="7" t="s">
        <v>19</v>
      </c>
      <c r="D226" s="7" t="s">
        <v>1826</v>
      </c>
      <c r="E226" s="7" t="s">
        <v>1827</v>
      </c>
      <c r="F226" s="7" t="s">
        <v>1828</v>
      </c>
      <c r="G226" s="7" t="s">
        <v>1644</v>
      </c>
      <c r="J226" s="7" t="s">
        <v>2202</v>
      </c>
    </row>
    <row r="227" spans="1:10">
      <c r="A227" s="7">
        <v>48</v>
      </c>
      <c r="B227" s="7" t="s">
        <v>1520</v>
      </c>
      <c r="C227" s="7" t="s">
        <v>19</v>
      </c>
      <c r="D227" s="7" t="s">
        <v>1842</v>
      </c>
      <c r="E227" s="7" t="s">
        <v>1843</v>
      </c>
      <c r="F227" s="7" t="s">
        <v>1844</v>
      </c>
      <c r="G227" s="7" t="s">
        <v>1743</v>
      </c>
      <c r="J227" s="7" t="s">
        <v>2202</v>
      </c>
    </row>
    <row r="228" spans="1:10">
      <c r="A228" s="7">
        <v>49</v>
      </c>
      <c r="B228" s="7" t="s">
        <v>1520</v>
      </c>
      <c r="C228" s="7" t="s">
        <v>19</v>
      </c>
      <c r="D228" s="7" t="s">
        <v>1845</v>
      </c>
      <c r="E228" s="7" t="s">
        <v>1846</v>
      </c>
      <c r="F228" s="7" t="s">
        <v>1847</v>
      </c>
      <c r="G228" s="7" t="s">
        <v>1533</v>
      </c>
      <c r="I228" s="7" t="s">
        <v>1848</v>
      </c>
      <c r="J228" s="7" t="s">
        <v>2202</v>
      </c>
    </row>
    <row r="229" spans="1:10">
      <c r="A229" s="7">
        <v>50</v>
      </c>
      <c r="B229" s="7" t="s">
        <v>1520</v>
      </c>
      <c r="C229" s="7" t="s">
        <v>19</v>
      </c>
      <c r="D229" s="7" t="s">
        <v>1858</v>
      </c>
      <c r="E229" s="7" t="s">
        <v>1859</v>
      </c>
      <c r="F229" s="7" t="s">
        <v>1860</v>
      </c>
      <c r="G229" s="7" t="s">
        <v>1533</v>
      </c>
      <c r="J229" s="7" t="s">
        <v>2202</v>
      </c>
    </row>
    <row r="230" spans="1:10">
      <c r="A230" s="7">
        <v>51</v>
      </c>
      <c r="B230" s="7" t="s">
        <v>1520</v>
      </c>
      <c r="C230" s="7" t="s">
        <v>19</v>
      </c>
      <c r="D230" s="7" t="s">
        <v>1875</v>
      </c>
      <c r="E230" s="7" t="s">
        <v>1876</v>
      </c>
      <c r="F230" s="7" t="s">
        <v>1877</v>
      </c>
      <c r="G230" s="7" t="s">
        <v>1581</v>
      </c>
      <c r="J230" s="7" t="s">
        <v>2202</v>
      </c>
    </row>
    <row r="231" spans="1:10">
      <c r="A231" s="7">
        <v>52</v>
      </c>
      <c r="B231" s="7" t="s">
        <v>1520</v>
      </c>
      <c r="C231" s="7" t="s">
        <v>19</v>
      </c>
      <c r="D231" s="7" t="s">
        <v>1878</v>
      </c>
      <c r="E231" s="7" t="s">
        <v>1879</v>
      </c>
      <c r="F231" s="7" t="s">
        <v>1880</v>
      </c>
      <c r="G231" s="7" t="s">
        <v>1788</v>
      </c>
      <c r="J231" s="7" t="s">
        <v>2202</v>
      </c>
    </row>
    <row r="232" spans="1:10">
      <c r="A232" s="7">
        <v>53</v>
      </c>
      <c r="B232" s="7" t="s">
        <v>1520</v>
      </c>
      <c r="C232" s="7" t="s">
        <v>19</v>
      </c>
      <c r="D232" s="7" t="s">
        <v>1881</v>
      </c>
      <c r="E232" s="7" t="s">
        <v>1882</v>
      </c>
      <c r="F232" s="7" t="s">
        <v>1883</v>
      </c>
      <c r="G232" s="7" t="s">
        <v>1546</v>
      </c>
      <c r="J232" s="7" t="s">
        <v>2202</v>
      </c>
    </row>
    <row r="233" spans="1:10">
      <c r="A233" s="7">
        <v>54</v>
      </c>
      <c r="B233" s="7" t="s">
        <v>1520</v>
      </c>
      <c r="C233" s="7" t="s">
        <v>19</v>
      </c>
      <c r="D233" s="7" t="s">
        <v>1889</v>
      </c>
      <c r="E233" s="7" t="s">
        <v>1890</v>
      </c>
      <c r="F233" s="7" t="s">
        <v>1891</v>
      </c>
      <c r="G233" s="7" t="s">
        <v>1588</v>
      </c>
      <c r="J233" s="7" t="s">
        <v>2202</v>
      </c>
    </row>
    <row r="234" spans="1:10">
      <c r="A234" s="7">
        <v>55</v>
      </c>
      <c r="B234" s="7" t="s">
        <v>1520</v>
      </c>
      <c r="C234" s="7" t="s">
        <v>19</v>
      </c>
      <c r="D234" s="7" t="s">
        <v>1892</v>
      </c>
      <c r="E234" s="7" t="s">
        <v>1893</v>
      </c>
      <c r="F234" s="7" t="s">
        <v>1894</v>
      </c>
      <c r="G234" s="7" t="s">
        <v>1565</v>
      </c>
      <c r="I234" s="7" t="s">
        <v>1895</v>
      </c>
      <c r="J234" s="7" t="s">
        <v>2202</v>
      </c>
    </row>
    <row r="235" spans="1:10">
      <c r="A235" s="7">
        <v>56</v>
      </c>
      <c r="B235" s="7" t="s">
        <v>1520</v>
      </c>
      <c r="C235" s="7" t="s">
        <v>19</v>
      </c>
      <c r="D235" s="7" t="s">
        <v>1896</v>
      </c>
      <c r="E235" s="7" t="s">
        <v>1897</v>
      </c>
      <c r="F235" s="7" t="s">
        <v>1898</v>
      </c>
      <c r="G235" s="7" t="s">
        <v>1644</v>
      </c>
      <c r="I235" s="7" t="s">
        <v>1899</v>
      </c>
      <c r="J235" s="7" t="s">
        <v>2202</v>
      </c>
    </row>
    <row r="236" spans="1:10">
      <c r="A236" s="7">
        <v>57</v>
      </c>
      <c r="B236" s="7" t="s">
        <v>1520</v>
      </c>
      <c r="C236" s="7" t="s">
        <v>19</v>
      </c>
      <c r="D236" s="7" t="s">
        <v>1907</v>
      </c>
      <c r="E236" s="7" t="s">
        <v>1908</v>
      </c>
      <c r="F236" s="7" t="s">
        <v>1909</v>
      </c>
      <c r="G236" s="7" t="s">
        <v>1546</v>
      </c>
      <c r="I236" s="7" t="s">
        <v>1689</v>
      </c>
      <c r="J236" s="7" t="s">
        <v>2202</v>
      </c>
    </row>
    <row r="237" spans="1:10">
      <c r="A237" s="7">
        <v>58</v>
      </c>
      <c r="B237" s="7" t="s">
        <v>1520</v>
      </c>
      <c r="C237" s="7" t="s">
        <v>19</v>
      </c>
      <c r="D237" s="7" t="s">
        <v>1917</v>
      </c>
      <c r="E237" s="7" t="s">
        <v>1918</v>
      </c>
      <c r="F237" s="7" t="s">
        <v>1919</v>
      </c>
      <c r="G237" s="7" t="s">
        <v>1644</v>
      </c>
      <c r="I237" s="7" t="s">
        <v>1920</v>
      </c>
      <c r="J237" s="7" t="s">
        <v>2202</v>
      </c>
    </row>
    <row r="238" spans="1:10">
      <c r="A238" s="7">
        <v>59</v>
      </c>
      <c r="B238" s="7" t="s">
        <v>1520</v>
      </c>
      <c r="C238" s="7" t="s">
        <v>19</v>
      </c>
      <c r="D238" s="7" t="s">
        <v>1925</v>
      </c>
      <c r="E238" s="7" t="s">
        <v>1926</v>
      </c>
      <c r="F238" s="7" t="s">
        <v>1927</v>
      </c>
      <c r="G238" s="7" t="s">
        <v>1618</v>
      </c>
      <c r="J238" s="7" t="s">
        <v>2202</v>
      </c>
    </row>
    <row r="239" spans="1:10">
      <c r="A239" s="7">
        <v>60</v>
      </c>
      <c r="B239" s="7" t="s">
        <v>1520</v>
      </c>
      <c r="C239" s="7" t="s">
        <v>19</v>
      </c>
      <c r="D239" s="7" t="s">
        <v>2165</v>
      </c>
      <c r="E239" s="7" t="s">
        <v>2166</v>
      </c>
      <c r="F239" s="7" t="s">
        <v>2167</v>
      </c>
      <c r="G239" s="7" t="s">
        <v>1570</v>
      </c>
      <c r="J239" s="7" t="s">
        <v>2202</v>
      </c>
    </row>
    <row r="240" spans="1:10">
      <c r="A240" s="7">
        <v>61</v>
      </c>
      <c r="B240" s="7" t="s">
        <v>1520</v>
      </c>
      <c r="C240" s="7" t="s">
        <v>19</v>
      </c>
      <c r="D240" s="7" t="s">
        <v>1932</v>
      </c>
      <c r="E240" s="7" t="s">
        <v>1933</v>
      </c>
      <c r="F240" s="7" t="s">
        <v>1934</v>
      </c>
      <c r="G240" s="7" t="s">
        <v>1546</v>
      </c>
      <c r="H240" s="7" t="s">
        <v>1935</v>
      </c>
      <c r="J240" s="7" t="s">
        <v>2202</v>
      </c>
    </row>
    <row r="241" spans="1:10">
      <c r="A241" s="7">
        <v>62</v>
      </c>
      <c r="B241" s="7" t="s">
        <v>1520</v>
      </c>
      <c r="C241" s="7" t="s">
        <v>19</v>
      </c>
      <c r="D241" s="7" t="s">
        <v>2168</v>
      </c>
      <c r="E241" s="7" t="s">
        <v>2169</v>
      </c>
      <c r="F241" s="7" t="s">
        <v>2170</v>
      </c>
      <c r="G241" s="7" t="s">
        <v>1546</v>
      </c>
      <c r="J241" s="7" t="s">
        <v>2202</v>
      </c>
    </row>
    <row r="242" spans="1:10">
      <c r="A242" s="7">
        <v>63</v>
      </c>
      <c r="B242" s="7" t="s">
        <v>1520</v>
      </c>
      <c r="C242" s="7" t="s">
        <v>19</v>
      </c>
      <c r="D242" s="7" t="s">
        <v>1940</v>
      </c>
      <c r="E242" s="7" t="s">
        <v>1941</v>
      </c>
      <c r="F242" s="7" t="s">
        <v>1942</v>
      </c>
      <c r="G242" s="7" t="s">
        <v>1581</v>
      </c>
      <c r="H242" s="7" t="s">
        <v>1943</v>
      </c>
      <c r="I242" s="7" t="s">
        <v>1944</v>
      </c>
      <c r="J242" s="7" t="s">
        <v>2202</v>
      </c>
    </row>
    <row r="243" spans="1:10">
      <c r="A243" s="7">
        <v>64</v>
      </c>
      <c r="B243" s="7" t="s">
        <v>1520</v>
      </c>
      <c r="C243" s="7" t="s">
        <v>19</v>
      </c>
      <c r="D243" s="7" t="s">
        <v>1945</v>
      </c>
      <c r="E243" s="7" t="s">
        <v>1941</v>
      </c>
      <c r="F243" s="7" t="s">
        <v>1946</v>
      </c>
      <c r="G243" s="7" t="s">
        <v>1581</v>
      </c>
      <c r="J243" s="7" t="s">
        <v>2202</v>
      </c>
    </row>
    <row r="244" spans="1:10">
      <c r="A244" s="7">
        <v>65</v>
      </c>
      <c r="B244" s="7" t="s">
        <v>1520</v>
      </c>
      <c r="C244" s="7" t="s">
        <v>19</v>
      </c>
      <c r="D244" s="7" t="s">
        <v>1947</v>
      </c>
      <c r="E244" s="7" t="s">
        <v>1941</v>
      </c>
      <c r="F244" s="7" t="s">
        <v>1948</v>
      </c>
      <c r="G244" s="7" t="s">
        <v>1565</v>
      </c>
      <c r="J244" s="7" t="s">
        <v>2202</v>
      </c>
    </row>
    <row r="245" spans="1:10">
      <c r="A245" s="7">
        <v>66</v>
      </c>
      <c r="B245" s="7" t="s">
        <v>1520</v>
      </c>
      <c r="C245" s="7" t="s">
        <v>19</v>
      </c>
      <c r="D245" s="7" t="s">
        <v>1949</v>
      </c>
      <c r="E245" s="7" t="s">
        <v>1950</v>
      </c>
      <c r="F245" s="7" t="s">
        <v>1951</v>
      </c>
      <c r="G245" s="7" t="s">
        <v>1581</v>
      </c>
      <c r="J245" s="7" t="s">
        <v>2202</v>
      </c>
    </row>
    <row r="246" spans="1:10">
      <c r="A246" s="7">
        <v>67</v>
      </c>
      <c r="B246" s="7" t="s">
        <v>1520</v>
      </c>
      <c r="C246" s="7" t="s">
        <v>19</v>
      </c>
      <c r="D246" s="7" t="s">
        <v>2171</v>
      </c>
      <c r="E246" s="7" t="s">
        <v>2172</v>
      </c>
      <c r="F246" s="7" t="s">
        <v>2173</v>
      </c>
      <c r="G246" s="7" t="s">
        <v>1570</v>
      </c>
      <c r="J246" s="7" t="s">
        <v>2202</v>
      </c>
    </row>
    <row r="247" spans="1:10">
      <c r="A247" s="7">
        <v>68</v>
      </c>
      <c r="B247" s="7" t="s">
        <v>1520</v>
      </c>
      <c r="C247" s="7" t="s">
        <v>19</v>
      </c>
      <c r="D247" s="7" t="s">
        <v>1956</v>
      </c>
      <c r="E247" s="7" t="s">
        <v>1957</v>
      </c>
      <c r="F247" s="7" t="s">
        <v>1958</v>
      </c>
      <c r="G247" s="7" t="s">
        <v>1644</v>
      </c>
      <c r="J247" s="7" t="s">
        <v>2202</v>
      </c>
    </row>
    <row r="248" spans="1:10">
      <c r="A248" s="7">
        <v>69</v>
      </c>
      <c r="B248" s="7" t="s">
        <v>1520</v>
      </c>
      <c r="C248" s="7" t="s">
        <v>19</v>
      </c>
      <c r="D248" s="7" t="s">
        <v>1959</v>
      </c>
      <c r="E248" s="7" t="s">
        <v>1960</v>
      </c>
      <c r="F248" s="7" t="s">
        <v>1961</v>
      </c>
      <c r="G248" s="7" t="s">
        <v>1588</v>
      </c>
      <c r="J248" s="7" t="s">
        <v>2202</v>
      </c>
    </row>
    <row r="249" spans="1:10">
      <c r="A249" s="7">
        <v>70</v>
      </c>
      <c r="B249" s="7" t="s">
        <v>1520</v>
      </c>
      <c r="C249" s="7" t="s">
        <v>19</v>
      </c>
      <c r="D249" s="7" t="s">
        <v>1972</v>
      </c>
      <c r="E249" s="7" t="s">
        <v>1973</v>
      </c>
      <c r="F249" s="7" t="s">
        <v>1974</v>
      </c>
      <c r="G249" s="7" t="s">
        <v>1528</v>
      </c>
      <c r="H249" s="7" t="s">
        <v>1975</v>
      </c>
      <c r="J249" s="7" t="s">
        <v>2202</v>
      </c>
    </row>
    <row r="250" spans="1:10">
      <c r="A250" s="7">
        <v>71</v>
      </c>
      <c r="B250" s="7" t="s">
        <v>1520</v>
      </c>
      <c r="C250" s="7" t="s">
        <v>19</v>
      </c>
      <c r="D250" s="7" t="s">
        <v>1976</v>
      </c>
      <c r="E250" s="7" t="s">
        <v>1973</v>
      </c>
      <c r="F250" s="7" t="s">
        <v>1977</v>
      </c>
      <c r="G250" s="7" t="s">
        <v>1788</v>
      </c>
      <c r="J250" s="7" t="s">
        <v>2202</v>
      </c>
    </row>
    <row r="251" spans="1:10">
      <c r="A251" s="7">
        <v>72</v>
      </c>
      <c r="B251" s="7" t="s">
        <v>1520</v>
      </c>
      <c r="C251" s="7" t="s">
        <v>19</v>
      </c>
      <c r="D251" s="7" t="s">
        <v>2174</v>
      </c>
      <c r="E251" s="7" t="s">
        <v>2175</v>
      </c>
      <c r="F251" s="7" t="s">
        <v>2176</v>
      </c>
      <c r="G251" s="7" t="s">
        <v>1667</v>
      </c>
      <c r="I251" s="7" t="s">
        <v>2177</v>
      </c>
      <c r="J251" s="7" t="s">
        <v>2202</v>
      </c>
    </row>
    <row r="252" spans="1:10">
      <c r="A252" s="7">
        <v>73</v>
      </c>
      <c r="B252" s="7" t="s">
        <v>1520</v>
      </c>
      <c r="C252" s="7" t="s">
        <v>19</v>
      </c>
      <c r="D252" s="7" t="s">
        <v>1978</v>
      </c>
      <c r="E252" s="7" t="s">
        <v>1979</v>
      </c>
      <c r="F252" s="7" t="s">
        <v>1980</v>
      </c>
      <c r="G252" s="7" t="s">
        <v>1588</v>
      </c>
      <c r="J252" s="7" t="s">
        <v>2202</v>
      </c>
    </row>
    <row r="253" spans="1:10">
      <c r="A253" s="7">
        <v>74</v>
      </c>
      <c r="B253" s="7" t="s">
        <v>1520</v>
      </c>
      <c r="C253" s="7" t="s">
        <v>19</v>
      </c>
      <c r="D253" s="7" t="s">
        <v>1981</v>
      </c>
      <c r="E253" s="7" t="s">
        <v>1982</v>
      </c>
      <c r="F253" s="7" t="s">
        <v>1983</v>
      </c>
      <c r="G253" s="7" t="s">
        <v>1546</v>
      </c>
      <c r="J253" s="7" t="s">
        <v>2202</v>
      </c>
    </row>
    <row r="254" spans="1:10">
      <c r="A254" s="7">
        <v>75</v>
      </c>
      <c r="B254" s="7" t="s">
        <v>1520</v>
      </c>
      <c r="C254" s="7" t="s">
        <v>19</v>
      </c>
      <c r="D254" s="7" t="s">
        <v>1987</v>
      </c>
      <c r="E254" s="7" t="s">
        <v>1988</v>
      </c>
      <c r="F254" s="7" t="s">
        <v>1989</v>
      </c>
      <c r="G254" s="7" t="s">
        <v>1581</v>
      </c>
      <c r="I254" s="7" t="s">
        <v>1990</v>
      </c>
      <c r="J254" s="7" t="s">
        <v>2202</v>
      </c>
    </row>
    <row r="255" spans="1:10">
      <c r="A255" s="7">
        <v>76</v>
      </c>
      <c r="B255" s="7" t="s">
        <v>1520</v>
      </c>
      <c r="C255" s="7" t="s">
        <v>19</v>
      </c>
      <c r="D255" s="7" t="s">
        <v>1998</v>
      </c>
      <c r="E255" s="7" t="s">
        <v>1999</v>
      </c>
      <c r="F255" s="7" t="s">
        <v>2000</v>
      </c>
      <c r="G255" s="7" t="s">
        <v>1588</v>
      </c>
      <c r="H255" s="7" t="s">
        <v>2001</v>
      </c>
      <c r="J255" s="7" t="s">
        <v>2202</v>
      </c>
    </row>
    <row r="256" spans="1:10">
      <c r="A256" s="7">
        <v>77</v>
      </c>
      <c r="B256" s="7" t="s">
        <v>1520</v>
      </c>
      <c r="C256" s="7" t="s">
        <v>19</v>
      </c>
      <c r="D256" s="7" t="s">
        <v>2002</v>
      </c>
      <c r="E256" s="7" t="s">
        <v>2003</v>
      </c>
      <c r="F256" s="7" t="s">
        <v>2004</v>
      </c>
      <c r="G256" s="7" t="s">
        <v>1570</v>
      </c>
      <c r="J256" s="7" t="s">
        <v>2202</v>
      </c>
    </row>
    <row r="257" spans="1:10">
      <c r="A257" s="7">
        <v>78</v>
      </c>
      <c r="B257" s="7" t="s">
        <v>1520</v>
      </c>
      <c r="C257" s="7" t="s">
        <v>19</v>
      </c>
      <c r="D257" s="7" t="s">
        <v>2009</v>
      </c>
      <c r="E257" s="7" t="s">
        <v>2010</v>
      </c>
      <c r="F257" s="7" t="s">
        <v>2011</v>
      </c>
      <c r="G257" s="7" t="s">
        <v>1546</v>
      </c>
      <c r="J257" s="7" t="s">
        <v>2202</v>
      </c>
    </row>
    <row r="258" spans="1:10">
      <c r="A258" s="7">
        <v>79</v>
      </c>
      <c r="B258" s="7" t="s">
        <v>1520</v>
      </c>
      <c r="C258" s="7" t="s">
        <v>19</v>
      </c>
      <c r="D258" s="7" t="s">
        <v>2012</v>
      </c>
      <c r="E258" s="7" t="s">
        <v>2013</v>
      </c>
      <c r="F258" s="7" t="s">
        <v>2014</v>
      </c>
      <c r="G258" s="7" t="s">
        <v>1546</v>
      </c>
      <c r="J258" s="7" t="s">
        <v>2202</v>
      </c>
    </row>
    <row r="259" spans="1:10">
      <c r="A259" s="7">
        <v>80</v>
      </c>
      <c r="B259" s="7" t="s">
        <v>1520</v>
      </c>
      <c r="C259" s="7" t="s">
        <v>19</v>
      </c>
      <c r="D259" s="7" t="s">
        <v>2018</v>
      </c>
      <c r="E259" s="7" t="s">
        <v>2019</v>
      </c>
      <c r="F259" s="7" t="s">
        <v>2020</v>
      </c>
      <c r="G259" s="7" t="s">
        <v>1546</v>
      </c>
      <c r="J259" s="7" t="s">
        <v>2202</v>
      </c>
    </row>
    <row r="260" spans="1:10">
      <c r="A260" s="7">
        <v>81</v>
      </c>
      <c r="B260" s="7" t="s">
        <v>1520</v>
      </c>
      <c r="C260" s="7" t="s">
        <v>19</v>
      </c>
      <c r="D260" s="7" t="s">
        <v>2021</v>
      </c>
      <c r="E260" s="7" t="s">
        <v>2022</v>
      </c>
      <c r="F260" s="7" t="s">
        <v>2023</v>
      </c>
      <c r="G260" s="7" t="s">
        <v>1581</v>
      </c>
      <c r="H260" s="7" t="s">
        <v>2024</v>
      </c>
      <c r="J260" s="7" t="s">
        <v>2202</v>
      </c>
    </row>
    <row r="261" spans="1:10">
      <c r="A261" s="7">
        <v>82</v>
      </c>
      <c r="B261" s="7" t="s">
        <v>1520</v>
      </c>
      <c r="C261" s="7" t="s">
        <v>19</v>
      </c>
      <c r="D261" s="7" t="s">
        <v>2178</v>
      </c>
      <c r="E261" s="7" t="s">
        <v>2179</v>
      </c>
      <c r="F261" s="7" t="s">
        <v>2180</v>
      </c>
      <c r="G261" s="7" t="s">
        <v>1570</v>
      </c>
      <c r="J261" s="7" t="s">
        <v>2202</v>
      </c>
    </row>
    <row r="262" spans="1:10">
      <c r="A262" s="7">
        <v>83</v>
      </c>
      <c r="B262" s="7" t="s">
        <v>1520</v>
      </c>
      <c r="C262" s="7" t="s">
        <v>19</v>
      </c>
      <c r="D262" s="7" t="s">
        <v>2028</v>
      </c>
      <c r="E262" s="7" t="s">
        <v>2029</v>
      </c>
      <c r="F262" s="7" t="s">
        <v>2030</v>
      </c>
      <c r="G262" s="7" t="s">
        <v>1570</v>
      </c>
      <c r="J262" s="7" t="s">
        <v>2202</v>
      </c>
    </row>
    <row r="263" spans="1:10">
      <c r="A263" s="7">
        <v>84</v>
      </c>
      <c r="B263" s="7" t="s">
        <v>1520</v>
      </c>
      <c r="C263" s="7" t="s">
        <v>19</v>
      </c>
      <c r="D263" s="7" t="s">
        <v>2031</v>
      </c>
      <c r="E263" s="7" t="s">
        <v>2032</v>
      </c>
      <c r="F263" s="7" t="s">
        <v>2033</v>
      </c>
      <c r="G263" s="7" t="s">
        <v>1528</v>
      </c>
      <c r="J263" s="7" t="s">
        <v>2202</v>
      </c>
    </row>
    <row r="264" spans="1:10">
      <c r="A264" s="7">
        <v>85</v>
      </c>
      <c r="B264" s="7" t="s">
        <v>1520</v>
      </c>
      <c r="C264" s="7" t="s">
        <v>19</v>
      </c>
      <c r="D264" s="7" t="s">
        <v>2037</v>
      </c>
      <c r="E264" s="7" t="s">
        <v>2038</v>
      </c>
      <c r="F264" s="7" t="s">
        <v>2039</v>
      </c>
      <c r="G264" s="7" t="s">
        <v>1581</v>
      </c>
      <c r="J264" s="7" t="s">
        <v>2202</v>
      </c>
    </row>
    <row r="265" spans="1:10">
      <c r="A265" s="7">
        <v>86</v>
      </c>
      <c r="B265" s="7" t="s">
        <v>1520</v>
      </c>
      <c r="C265" s="7" t="s">
        <v>19</v>
      </c>
      <c r="D265" s="7" t="s">
        <v>2040</v>
      </c>
      <c r="E265" s="7" t="s">
        <v>2041</v>
      </c>
      <c r="F265" s="7" t="s">
        <v>2042</v>
      </c>
      <c r="G265" s="7" t="s">
        <v>2043</v>
      </c>
      <c r="H265" s="7" t="s">
        <v>2044</v>
      </c>
      <c r="J265" s="7" t="s">
        <v>2202</v>
      </c>
    </row>
    <row r="266" spans="1:10">
      <c r="A266" s="7">
        <v>87</v>
      </c>
      <c r="B266" s="7" t="s">
        <v>1520</v>
      </c>
      <c r="C266" s="7" t="s">
        <v>19</v>
      </c>
      <c r="D266" s="7" t="s">
        <v>2045</v>
      </c>
      <c r="E266" s="7" t="s">
        <v>2046</v>
      </c>
      <c r="F266" s="7" t="s">
        <v>2047</v>
      </c>
      <c r="G266" s="7" t="s">
        <v>1565</v>
      </c>
      <c r="J266" s="7" t="s">
        <v>2202</v>
      </c>
    </row>
    <row r="267" spans="1:10">
      <c r="A267" s="7">
        <v>88</v>
      </c>
      <c r="B267" s="7" t="s">
        <v>1520</v>
      </c>
      <c r="C267" s="7" t="s">
        <v>19</v>
      </c>
      <c r="D267" s="7" t="s">
        <v>2181</v>
      </c>
      <c r="E267" s="7" t="s">
        <v>2182</v>
      </c>
      <c r="F267" s="7" t="s">
        <v>2183</v>
      </c>
      <c r="G267" s="7" t="s">
        <v>1570</v>
      </c>
      <c r="J267" s="7" t="s">
        <v>2202</v>
      </c>
    </row>
    <row r="268" spans="1:10">
      <c r="A268" s="7">
        <v>89</v>
      </c>
      <c r="B268" s="7" t="s">
        <v>1520</v>
      </c>
      <c r="C268" s="7" t="s">
        <v>19</v>
      </c>
      <c r="D268" s="7" t="s">
        <v>2055</v>
      </c>
      <c r="E268" s="7" t="s">
        <v>2056</v>
      </c>
      <c r="F268" s="7" t="s">
        <v>2057</v>
      </c>
      <c r="G268" s="7" t="s">
        <v>1581</v>
      </c>
      <c r="I268" s="7" t="s">
        <v>1815</v>
      </c>
      <c r="J268" s="7" t="s">
        <v>2202</v>
      </c>
    </row>
    <row r="269" spans="1:10">
      <c r="A269" s="7">
        <v>90</v>
      </c>
      <c r="B269" s="7" t="s">
        <v>1520</v>
      </c>
      <c r="C269" s="7" t="s">
        <v>19</v>
      </c>
      <c r="D269" s="7" t="s">
        <v>2058</v>
      </c>
      <c r="E269" s="7" t="s">
        <v>2059</v>
      </c>
      <c r="F269" s="7" t="s">
        <v>2060</v>
      </c>
      <c r="G269" s="7" t="s">
        <v>1581</v>
      </c>
      <c r="H269" s="7" t="s">
        <v>2061</v>
      </c>
      <c r="J269" s="7" t="s">
        <v>2202</v>
      </c>
    </row>
    <row r="270" spans="1:10">
      <c r="A270" s="7">
        <v>91</v>
      </c>
      <c r="B270" s="7" t="s">
        <v>1520</v>
      </c>
      <c r="C270" s="7" t="s">
        <v>19</v>
      </c>
      <c r="D270" s="7" t="s">
        <v>2062</v>
      </c>
      <c r="E270" s="7" t="s">
        <v>2063</v>
      </c>
      <c r="F270" s="7" t="s">
        <v>2064</v>
      </c>
      <c r="G270" s="7" t="s">
        <v>1570</v>
      </c>
      <c r="J270" s="7" t="s">
        <v>2202</v>
      </c>
    </row>
    <row r="271" spans="1:10">
      <c r="A271" s="7">
        <v>92</v>
      </c>
      <c r="B271" s="7" t="s">
        <v>1520</v>
      </c>
      <c r="C271" s="7" t="s">
        <v>19</v>
      </c>
      <c r="D271" s="7" t="s">
        <v>2184</v>
      </c>
      <c r="E271" s="7" t="s">
        <v>2185</v>
      </c>
      <c r="F271" s="7" t="s">
        <v>2186</v>
      </c>
      <c r="G271" s="7" t="s">
        <v>1570</v>
      </c>
      <c r="J271" s="7" t="s">
        <v>2202</v>
      </c>
    </row>
    <row r="272" spans="1:10">
      <c r="A272" s="7">
        <v>93</v>
      </c>
      <c r="B272" s="7" t="s">
        <v>1520</v>
      </c>
      <c r="C272" s="7" t="s">
        <v>19</v>
      </c>
      <c r="D272" s="7" t="s">
        <v>2072</v>
      </c>
      <c r="E272" s="7" t="s">
        <v>2073</v>
      </c>
      <c r="F272" s="7" t="s">
        <v>2074</v>
      </c>
      <c r="G272" s="7" t="s">
        <v>2075</v>
      </c>
      <c r="H272" s="7" t="s">
        <v>2076</v>
      </c>
      <c r="J272" s="7" t="s">
        <v>2202</v>
      </c>
    </row>
    <row r="273" spans="1:10">
      <c r="A273" s="7">
        <v>94</v>
      </c>
      <c r="B273" s="7" t="s">
        <v>1520</v>
      </c>
      <c r="C273" s="7" t="s">
        <v>19</v>
      </c>
      <c r="D273" s="7" t="s">
        <v>2077</v>
      </c>
      <c r="E273" s="7" t="s">
        <v>2078</v>
      </c>
      <c r="F273" s="7" t="s">
        <v>2079</v>
      </c>
      <c r="G273" s="7" t="s">
        <v>1581</v>
      </c>
      <c r="I273" s="7" t="s">
        <v>2080</v>
      </c>
      <c r="J273" s="7" t="s">
        <v>2202</v>
      </c>
    </row>
    <row r="274" spans="1:10">
      <c r="A274" s="7">
        <v>95</v>
      </c>
      <c r="B274" s="7" t="s">
        <v>1520</v>
      </c>
      <c r="C274" s="7" t="s">
        <v>19</v>
      </c>
      <c r="D274" s="7" t="s">
        <v>2187</v>
      </c>
      <c r="E274" s="7" t="s">
        <v>2188</v>
      </c>
      <c r="F274" s="7" t="s">
        <v>2189</v>
      </c>
      <c r="G274" s="7" t="s">
        <v>1570</v>
      </c>
      <c r="H274" s="7" t="s">
        <v>2190</v>
      </c>
      <c r="J274" s="7" t="s">
        <v>2202</v>
      </c>
    </row>
    <row r="275" spans="1:10">
      <c r="A275" s="7">
        <v>96</v>
      </c>
      <c r="B275" s="7" t="s">
        <v>1520</v>
      </c>
      <c r="C275" s="7" t="s">
        <v>19</v>
      </c>
      <c r="D275" s="7" t="s">
        <v>2191</v>
      </c>
      <c r="E275" s="7" t="s">
        <v>2192</v>
      </c>
      <c r="F275" s="7" t="s">
        <v>2193</v>
      </c>
      <c r="G275" s="7" t="s">
        <v>1528</v>
      </c>
      <c r="H275" s="7" t="s">
        <v>2194</v>
      </c>
      <c r="J275" s="7" t="s">
        <v>2202</v>
      </c>
    </row>
    <row r="276" spans="1:10">
      <c r="A276" s="7">
        <v>97</v>
      </c>
      <c r="B276" s="7" t="s">
        <v>1520</v>
      </c>
      <c r="C276" s="7" t="s">
        <v>19</v>
      </c>
      <c r="D276" s="7" t="s">
        <v>2195</v>
      </c>
      <c r="E276" s="7" t="s">
        <v>2196</v>
      </c>
      <c r="F276" s="7" t="s">
        <v>2197</v>
      </c>
      <c r="G276" s="7" t="s">
        <v>1546</v>
      </c>
      <c r="H276" s="7" t="s">
        <v>2198</v>
      </c>
      <c r="I276" s="7" t="s">
        <v>1529</v>
      </c>
      <c r="J276" s="7" t="s">
        <v>2202</v>
      </c>
    </row>
    <row r="277" spans="1:10">
      <c r="A277" s="7">
        <v>98</v>
      </c>
      <c r="B277" s="7" t="s">
        <v>1520</v>
      </c>
      <c r="C277" s="7" t="s">
        <v>19</v>
      </c>
      <c r="D277" s="7" t="s">
        <v>2088</v>
      </c>
      <c r="E277" s="7" t="s">
        <v>2089</v>
      </c>
      <c r="F277" s="7" t="s">
        <v>2090</v>
      </c>
      <c r="G277" s="7" t="s">
        <v>1546</v>
      </c>
      <c r="J277" s="7" t="s">
        <v>2202</v>
      </c>
    </row>
    <row r="278" spans="1:10">
      <c r="A278" s="7">
        <v>99</v>
      </c>
      <c r="B278" s="7" t="s">
        <v>1520</v>
      </c>
      <c r="C278" s="7" t="s">
        <v>19</v>
      </c>
      <c r="D278" s="7" t="s">
        <v>2122</v>
      </c>
      <c r="E278" s="7" t="s">
        <v>2123</v>
      </c>
      <c r="F278" s="7" t="s">
        <v>2124</v>
      </c>
      <c r="G278" s="7" t="s">
        <v>1565</v>
      </c>
      <c r="J278" s="7" t="s">
        <v>2202</v>
      </c>
    </row>
    <row r="279" spans="1:10">
      <c r="A279" s="7">
        <v>100</v>
      </c>
      <c r="B279" s="7" t="s">
        <v>1520</v>
      </c>
      <c r="C279" s="7" t="s">
        <v>19</v>
      </c>
      <c r="D279" s="7" t="s">
        <v>2199</v>
      </c>
      <c r="E279" s="7" t="s">
        <v>2200</v>
      </c>
      <c r="F279" s="7" t="s">
        <v>2148</v>
      </c>
      <c r="G279" s="7" t="s">
        <v>2201</v>
      </c>
      <c r="J279" s="7" t="s">
        <v>2202</v>
      </c>
    </row>
    <row r="280" spans="1:10">
      <c r="A280" s="7">
        <v>101</v>
      </c>
      <c r="B280" s="7" t="s">
        <v>1520</v>
      </c>
      <c r="C280" s="7" t="s">
        <v>19</v>
      </c>
      <c r="D280" s="7" t="s">
        <v>2131</v>
      </c>
      <c r="E280" s="7" t="s">
        <v>2132</v>
      </c>
      <c r="F280" s="7" t="s">
        <v>2133</v>
      </c>
      <c r="G280" s="7" t="s">
        <v>1581</v>
      </c>
      <c r="J280" s="7" t="s">
        <v>2202</v>
      </c>
    </row>
    <row r="281" spans="1:10">
      <c r="A281" s="7">
        <v>102</v>
      </c>
      <c r="B281" s="7" t="s">
        <v>1520</v>
      </c>
      <c r="C281" s="7" t="s">
        <v>19</v>
      </c>
      <c r="D281" s="7" t="s">
        <v>2134</v>
      </c>
      <c r="E281" s="7" t="s">
        <v>2135</v>
      </c>
      <c r="F281" s="7" t="s">
        <v>2136</v>
      </c>
      <c r="G281" s="7" t="s">
        <v>2137</v>
      </c>
      <c r="I281" s="7" t="s">
        <v>2138</v>
      </c>
      <c r="J281" s="7" t="s">
        <v>2202</v>
      </c>
    </row>
    <row r="282" spans="1:10">
      <c r="A282" s="7">
        <v>103</v>
      </c>
      <c r="B282" s="7" t="s">
        <v>1520</v>
      </c>
      <c r="C282" s="7" t="s">
        <v>19</v>
      </c>
      <c r="D282" s="7" t="s">
        <v>2142</v>
      </c>
      <c r="E282" s="7" t="s">
        <v>2143</v>
      </c>
      <c r="F282" s="7" t="s">
        <v>2144</v>
      </c>
      <c r="G282" s="7" t="s">
        <v>2145</v>
      </c>
      <c r="J282" s="7" t="s">
        <v>2202</v>
      </c>
    </row>
    <row r="283" spans="1:10">
      <c r="A283" s="7">
        <v>104</v>
      </c>
      <c r="B283" s="7" t="s">
        <v>1520</v>
      </c>
      <c r="C283" s="7" t="s">
        <v>19</v>
      </c>
      <c r="D283" s="7" t="s">
        <v>2146</v>
      </c>
      <c r="E283" s="7" t="s">
        <v>2147</v>
      </c>
      <c r="F283" s="7" t="s">
        <v>2148</v>
      </c>
      <c r="G283" s="7" t="s">
        <v>2149</v>
      </c>
      <c r="J283" s="7" t="s">
        <v>2202</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2203</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3.75">
      <c r="L15" s="265">
        <v>1</v>
      </c>
      <c r="M15" s="330" t="s">
        <v>529</v>
      </c>
      <c r="N15" s="330" t="s">
        <v>709</v>
      </c>
    </row>
    <row r="16" spans="12:14" ht="69" customHeight="1">
      <c r="L16" s="265">
        <v>2</v>
      </c>
      <c r="M16" s="330" t="s">
        <v>530</v>
      </c>
      <c r="N16" s="330" t="s">
        <v>1193</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6"/>
  <sheetViews>
    <sheetView showGridLines="0" zoomScaleNormal="100" workbookViewId="0"/>
  </sheetViews>
  <sheetFormatPr defaultRowHeight="11.25"/>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сведения'!$H$136="",1,0)</f>
        <v>0</v>
      </c>
    </row>
    <row r="26" spans="1:1">
      <c r="A26" s="583">
        <f>IF('Общие сведения'!$H$112="",1,0)</f>
        <v>0</v>
      </c>
    </row>
    <row r="27" spans="1:1">
      <c r="A27" s="583">
        <f>IF('Общие сведения'!$H$110="",1,0)</f>
        <v>0</v>
      </c>
    </row>
    <row r="28" spans="1:1">
      <c r="A28" s="583">
        <f>IF('Общие сведения'!$H$116="",1,0)</f>
        <v>0</v>
      </c>
    </row>
    <row r="29" spans="1:1">
      <c r="A29" s="583">
        <f>IF('Общие сведения'!$H$117="",1,0)</f>
        <v>0</v>
      </c>
    </row>
    <row r="30" spans="1:1">
      <c r="A30" s="583">
        <f>IF('Общие сведения'!$H$119="",1,0)</f>
        <v>0</v>
      </c>
    </row>
    <row r="31" spans="1:1">
      <c r="A31" s="583">
        <f>IF('Список территорий'!$M$16="",1,0)</f>
        <v>0</v>
      </c>
    </row>
    <row r="32" spans="1:1">
      <c r="A32" s="583">
        <f>IF('Список территорий'!$N$16="",1,0)</f>
        <v>0</v>
      </c>
    </row>
    <row r="33" spans="1:1">
      <c r="A33" s="583">
        <f>IF(ЭЭ!$M$23="",1,0)</f>
        <v>0</v>
      </c>
    </row>
    <row r="34" spans="1:1">
      <c r="A34" s="583">
        <f>IF('Список территорий'!$M$17="",1,0)</f>
        <v>0</v>
      </c>
    </row>
    <row r="35" spans="1:1">
      <c r="A35" s="583">
        <f>IF('Список территорий'!$N$17="",1,0)</f>
        <v>0</v>
      </c>
    </row>
    <row r="36" spans="1:1">
      <c r="A36" s="583">
        <f>IF(ФОТ!$M$19="",1,0)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1107</v>
      </c>
    </row>
    <row r="3" spans="1:2">
      <c r="A3" t="s">
        <v>159</v>
      </c>
      <c r="B3" t="s">
        <v>114</v>
      </c>
    </row>
    <row r="4" spans="1:2">
      <c r="A4" t="s">
        <v>1104</v>
      </c>
      <c r="B4" t="s">
        <v>1149</v>
      </c>
    </row>
    <row r="5" spans="1:2">
      <c r="A5" t="s">
        <v>1252</v>
      </c>
      <c r="B5" t="s">
        <v>1317</v>
      </c>
    </row>
    <row r="6" spans="1:2">
      <c r="A6" t="s">
        <v>1105</v>
      </c>
      <c r="B6" t="s">
        <v>1108</v>
      </c>
    </row>
    <row r="7" spans="1:2">
      <c r="A7" t="s">
        <v>1250</v>
      </c>
      <c r="B7" t="s">
        <v>1109</v>
      </c>
    </row>
    <row r="8" spans="1:2">
      <c r="A8" t="s">
        <v>1253</v>
      </c>
      <c r="B8" t="s">
        <v>1405</v>
      </c>
    </row>
    <row r="9" spans="1:2">
      <c r="A9" t="s">
        <v>1254</v>
      </c>
      <c r="B9" t="s">
        <v>1110</v>
      </c>
    </row>
    <row r="10" spans="1:2">
      <c r="A10" t="s">
        <v>1255</v>
      </c>
      <c r="B10" t="s">
        <v>203</v>
      </c>
    </row>
    <row r="11" spans="1:2">
      <c r="A11" t="s">
        <v>1256</v>
      </c>
      <c r="B11" t="s">
        <v>192</v>
      </c>
    </row>
    <row r="12" spans="1:2">
      <c r="A12" t="s">
        <v>1257</v>
      </c>
      <c r="B12" t="s">
        <v>1406</v>
      </c>
    </row>
    <row r="13" spans="1:2">
      <c r="A13" t="s">
        <v>1251</v>
      </c>
      <c r="B13" t="s">
        <v>1111</v>
      </c>
    </row>
    <row r="14" spans="1:2">
      <c r="A14" t="s">
        <v>300</v>
      </c>
      <c r="B14" t="s">
        <v>1112</v>
      </c>
    </row>
    <row r="15" spans="1:2">
      <c r="A15" t="s">
        <v>1258</v>
      </c>
      <c r="B15" t="s">
        <v>190</v>
      </c>
    </row>
    <row r="16" spans="1:2">
      <c r="A16" t="s">
        <v>1319</v>
      </c>
      <c r="B16" t="s">
        <v>118</v>
      </c>
    </row>
    <row r="17" spans="1:2">
      <c r="A17" t="s">
        <v>1337</v>
      </c>
      <c r="B17" t="s">
        <v>160</v>
      </c>
    </row>
    <row r="18" spans="1:2">
      <c r="A18" t="s">
        <v>1355</v>
      </c>
      <c r="B18" t="s">
        <v>172</v>
      </c>
    </row>
    <row r="19" spans="1:2">
      <c r="A19" t="s">
        <v>1259</v>
      </c>
      <c r="B19" t="s">
        <v>193</v>
      </c>
    </row>
    <row r="20" spans="1:2">
      <c r="A20" t="s">
        <v>1260</v>
      </c>
      <c r="B20" t="s">
        <v>189</v>
      </c>
    </row>
    <row r="21" spans="1:2">
      <c r="A21" t="s">
        <v>1261</v>
      </c>
      <c r="B21" t="s">
        <v>116</v>
      </c>
    </row>
    <row r="22" spans="1:2">
      <c r="A22" t="s">
        <v>1262</v>
      </c>
      <c r="B22" t="s">
        <v>119</v>
      </c>
    </row>
    <row r="23" spans="1:2">
      <c r="A23" t="s">
        <v>1263</v>
      </c>
      <c r="B23" t="s">
        <v>174</v>
      </c>
    </row>
    <row r="24" spans="1:2">
      <c r="A24" t="s">
        <v>1264</v>
      </c>
      <c r="B24" t="s">
        <v>173</v>
      </c>
    </row>
    <row r="25" spans="1:2">
      <c r="A25" t="s">
        <v>1265</v>
      </c>
      <c r="B25" t="s">
        <v>158</v>
      </c>
    </row>
    <row r="26" spans="1:2">
      <c r="A26" t="s">
        <v>1266</v>
      </c>
      <c r="B26" t="s">
        <v>1113</v>
      </c>
    </row>
    <row r="27" spans="1:2">
      <c r="A27" t="s">
        <v>1267</v>
      </c>
      <c r="B27" t="s">
        <v>1114</v>
      </c>
    </row>
    <row r="28" spans="1:2">
      <c r="A28" t="s">
        <v>109</v>
      </c>
      <c r="B28" t="s">
        <v>1115</v>
      </c>
    </row>
    <row r="29" spans="1:2">
      <c r="A29" t="s">
        <v>117</v>
      </c>
      <c r="B29" t="s">
        <v>1116</v>
      </c>
    </row>
    <row r="30" spans="1:2">
      <c r="B30" t="s">
        <v>1117</v>
      </c>
    </row>
    <row r="31" spans="1:2">
      <c r="B31" t="s">
        <v>1150</v>
      </c>
    </row>
    <row r="32" spans="1:2">
      <c r="B32" t="s">
        <v>1239</v>
      </c>
    </row>
    <row r="33" spans="2:2">
      <c r="B33" t="s">
        <v>1393</v>
      </c>
    </row>
    <row r="34" spans="2:2">
      <c r="B34" t="s">
        <v>1394</v>
      </c>
    </row>
    <row r="35" spans="2:2">
      <c r="B35" t="s">
        <v>1395</v>
      </c>
    </row>
    <row r="36" spans="2:2">
      <c r="B36" t="s">
        <v>1462</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26" zoomScale="60" zoomScaleNormal="100" workbookViewId="0"/>
  </sheetViews>
  <sheetFormatPr defaultRowHeight="12.75"/>
  <cols>
    <col min="1" max="10" width="0" style="480" hidden="1" customWidth="1"/>
    <col min="11" max="11" width="3.7109375" style="480" customWidth="1"/>
    <col min="12" max="12" width="11.7109375" style="480" customWidth="1"/>
    <col min="13" max="13" width="32.85546875" style="480" customWidth="1"/>
    <col min="14" max="14" width="116.140625" style="480" customWidth="1"/>
    <col min="15" max="15" width="9.140625" style="481" customWidth="1"/>
    <col min="16" max="16384" width="9.1406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4.95" customHeight="1">
      <c r="L12" s="482" t="s">
        <v>1252</v>
      </c>
      <c r="M12" s="483"/>
      <c r="N12" s="483"/>
    </row>
    <row r="13" spans="12:15" ht="16.5" customHeight="1">
      <c r="L13" s="711" t="s">
        <v>1280</v>
      </c>
      <c r="M13" s="481"/>
      <c r="N13" s="481"/>
    </row>
    <row r="14" spans="12:15" ht="27.95" customHeight="1">
      <c r="L14" s="712" t="s">
        <v>1249</v>
      </c>
      <c r="M14" s="713" t="s">
        <v>1105</v>
      </c>
      <c r="N14" s="714" t="s">
        <v>1279</v>
      </c>
      <c r="O14" s="484"/>
    </row>
    <row r="15" spans="12:15" ht="27.95" customHeight="1">
      <c r="L15" s="712" t="s">
        <v>1249</v>
      </c>
      <c r="M15" s="713" t="s">
        <v>1250</v>
      </c>
      <c r="N15" s="714" t="s">
        <v>1268</v>
      </c>
      <c r="O15" s="484"/>
    </row>
    <row r="16" spans="12:15" ht="27.95" customHeight="1">
      <c r="L16" s="712" t="s">
        <v>1249</v>
      </c>
      <c r="M16" s="713" t="s">
        <v>1253</v>
      </c>
      <c r="N16" s="714" t="s">
        <v>1278</v>
      </c>
      <c r="O16" s="484"/>
    </row>
    <row r="17" spans="12:15" ht="27.95" customHeight="1">
      <c r="L17" s="712" t="s">
        <v>1249</v>
      </c>
      <c r="M17" s="713" t="s">
        <v>1254</v>
      </c>
      <c r="N17" s="714" t="s">
        <v>1271</v>
      </c>
      <c r="O17" s="484"/>
    </row>
    <row r="18" spans="12:15" ht="27.95" customHeight="1">
      <c r="L18" s="712" t="s">
        <v>1249</v>
      </c>
      <c r="M18" s="713" t="s">
        <v>1255</v>
      </c>
      <c r="N18" s="714" t="s">
        <v>1272</v>
      </c>
      <c r="O18" s="484"/>
    </row>
    <row r="19" spans="12:15" ht="27.95" customHeight="1">
      <c r="L19" s="712" t="s">
        <v>1249</v>
      </c>
      <c r="M19" s="713" t="s">
        <v>1256</v>
      </c>
      <c r="N19" s="714" t="s">
        <v>1273</v>
      </c>
      <c r="O19" s="484"/>
    </row>
    <row r="20" spans="12:15" ht="27.95" customHeight="1">
      <c r="L20" s="712" t="s">
        <v>1249</v>
      </c>
      <c r="M20" s="713" t="s">
        <v>1257</v>
      </c>
      <c r="N20" s="714" t="s">
        <v>1274</v>
      </c>
      <c r="O20" s="484"/>
    </row>
    <row r="21" spans="12:15" ht="27.95" customHeight="1">
      <c r="L21" s="712" t="s">
        <v>1249</v>
      </c>
      <c r="M21" s="713" t="s">
        <v>1251</v>
      </c>
      <c r="N21" s="714" t="s">
        <v>1275</v>
      </c>
      <c r="O21" s="484"/>
    </row>
    <row r="22" spans="12:15" ht="27.95" customHeight="1">
      <c r="L22" s="712" t="s">
        <v>1249</v>
      </c>
      <c r="M22" s="713" t="s">
        <v>300</v>
      </c>
      <c r="N22" s="714" t="s">
        <v>1276</v>
      </c>
      <c r="O22" s="484"/>
    </row>
    <row r="23" spans="12:15" ht="27.95" customHeight="1">
      <c r="L23" s="712" t="s">
        <v>1249</v>
      </c>
      <c r="M23" s="713" t="s">
        <v>1258</v>
      </c>
      <c r="N23" s="714" t="s">
        <v>1277</v>
      </c>
      <c r="O23" s="484"/>
    </row>
    <row r="24" spans="12:15" ht="27.95" customHeight="1">
      <c r="L24" s="712" t="s">
        <v>1249</v>
      </c>
      <c r="M24" s="713" t="s">
        <v>1319</v>
      </c>
      <c r="N24" s="715" t="s">
        <v>1373</v>
      </c>
      <c r="O24" s="484"/>
    </row>
    <row r="25" spans="12:15" ht="27.95" customHeight="1">
      <c r="L25" s="712" t="s">
        <v>1249</v>
      </c>
      <c r="M25" s="713" t="s">
        <v>1337</v>
      </c>
      <c r="N25" s="715" t="s">
        <v>1374</v>
      </c>
      <c r="O25" s="484"/>
    </row>
    <row r="26" spans="12:15" ht="27.95" customHeight="1">
      <c r="L26" s="712" t="s">
        <v>1249</v>
      </c>
      <c r="M26" s="713" t="s">
        <v>1355</v>
      </c>
      <c r="N26" s="715" t="s">
        <v>1375</v>
      </c>
      <c r="O26" s="484"/>
    </row>
    <row r="27" spans="12:15" ht="27.95" customHeight="1">
      <c r="L27" s="712" t="s">
        <v>1249</v>
      </c>
      <c r="M27" s="713" t="s">
        <v>1259</v>
      </c>
      <c r="N27" s="714" t="s">
        <v>1376</v>
      </c>
      <c r="O27" s="484"/>
    </row>
    <row r="28" spans="12:15" ht="27.95" customHeight="1">
      <c r="L28" s="712" t="s">
        <v>1249</v>
      </c>
      <c r="M28" s="713" t="s">
        <v>1260</v>
      </c>
      <c r="N28" s="714" t="s">
        <v>1377</v>
      </c>
      <c r="O28" s="484"/>
    </row>
    <row r="29" spans="12:15" ht="27.95" customHeight="1">
      <c r="L29" s="712" t="s">
        <v>1249</v>
      </c>
      <c r="M29" s="713" t="s">
        <v>1261</v>
      </c>
      <c r="N29" s="714" t="s">
        <v>1378</v>
      </c>
      <c r="O29" s="484"/>
    </row>
    <row r="30" spans="12:15" ht="27.95" customHeight="1">
      <c r="L30" s="712" t="s">
        <v>1249</v>
      </c>
      <c r="M30" s="713" t="s">
        <v>1262</v>
      </c>
      <c r="N30" s="714" t="s">
        <v>1379</v>
      </c>
      <c r="O30" s="484"/>
    </row>
    <row r="31" spans="12:15" ht="27.95" customHeight="1">
      <c r="L31" s="712" t="s">
        <v>1249</v>
      </c>
      <c r="M31" s="713" t="s">
        <v>1263</v>
      </c>
      <c r="N31" s="714" t="s">
        <v>1380</v>
      </c>
      <c r="O31" s="484"/>
    </row>
    <row r="32" spans="12:15" ht="27.95" customHeight="1">
      <c r="L32" s="712" t="s">
        <v>1249</v>
      </c>
      <c r="M32" s="713" t="s">
        <v>1264</v>
      </c>
      <c r="N32" s="714" t="s">
        <v>1381</v>
      </c>
      <c r="O32" s="484"/>
    </row>
    <row r="33" spans="12:15" ht="27.95" customHeight="1">
      <c r="L33" s="712" t="s">
        <v>1249</v>
      </c>
      <c r="M33" s="713" t="s">
        <v>1265</v>
      </c>
      <c r="N33" s="714" t="s">
        <v>1382</v>
      </c>
      <c r="O33" s="484"/>
    </row>
    <row r="34" spans="12:15" ht="27.95" customHeight="1">
      <c r="L34" s="712" t="s">
        <v>1249</v>
      </c>
      <c r="M34" s="713" t="s">
        <v>1266</v>
      </c>
      <c r="N34" s="714" t="s">
        <v>1385</v>
      </c>
      <c r="O34" s="484"/>
    </row>
    <row r="35" spans="12:15" ht="27.95" customHeight="1">
      <c r="L35" s="712" t="s">
        <v>1249</v>
      </c>
      <c r="M35" s="713" t="s">
        <v>1267</v>
      </c>
      <c r="N35" s="714" t="s">
        <v>1386</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0"/>
  <sheetViews>
    <sheetView showGridLines="0" tabSelected="1" view="pageBreakPreview" topLeftCell="D12" zoomScale="80" zoomScaleNormal="100" zoomScaleSheetLayoutView="80" workbookViewId="0">
      <selection activeCell="H37" sqref="H37"/>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717"/>
      <c r="B1" s="717"/>
      <c r="C1" s="717"/>
      <c r="D1" s="717"/>
      <c r="E1" s="717"/>
      <c r="F1" s="717"/>
      <c r="G1" s="717"/>
      <c r="H1" s="717"/>
      <c r="I1" s="717"/>
      <c r="J1" s="717"/>
      <c r="K1" s="717"/>
      <c r="L1" s="717"/>
      <c r="M1" s="717"/>
      <c r="N1" s="717"/>
      <c r="O1" s="717"/>
      <c r="P1" s="717"/>
    </row>
    <row r="2" spans="1:16" hidden="1">
      <c r="A2" s="717"/>
      <c r="B2" s="717"/>
      <c r="C2" s="717"/>
      <c r="D2" s="717"/>
      <c r="E2" s="717"/>
      <c r="F2" s="717"/>
      <c r="G2" s="717"/>
      <c r="H2" s="717"/>
      <c r="I2" s="717"/>
      <c r="J2" s="717"/>
      <c r="K2" s="717"/>
      <c r="L2" s="717"/>
      <c r="M2" s="717"/>
      <c r="N2" s="717"/>
      <c r="O2" s="717"/>
      <c r="P2" s="717"/>
    </row>
    <row r="3" spans="1:16" hidden="1">
      <c r="A3" s="717"/>
      <c r="B3" s="717"/>
      <c r="C3" s="717"/>
      <c r="D3" s="717"/>
      <c r="E3" s="717"/>
      <c r="F3" s="717"/>
      <c r="G3" s="717"/>
      <c r="H3" s="717"/>
      <c r="I3" s="717"/>
      <c r="J3" s="717"/>
      <c r="K3" s="717"/>
      <c r="L3" s="717"/>
      <c r="M3" s="717"/>
      <c r="N3" s="717"/>
      <c r="O3" s="717"/>
      <c r="P3" s="717"/>
    </row>
    <row r="4" spans="1:16" hidden="1">
      <c r="A4" s="717"/>
      <c r="B4" s="717"/>
      <c r="C4" s="717"/>
      <c r="D4" s="717"/>
      <c r="E4" s="717"/>
      <c r="F4" s="717"/>
      <c r="G4" s="717"/>
      <c r="H4" s="717"/>
      <c r="I4" s="717"/>
      <c r="J4" s="717"/>
      <c r="K4" s="717"/>
      <c r="L4" s="717"/>
      <c r="M4" s="717"/>
      <c r="N4" s="717"/>
      <c r="O4" s="717"/>
      <c r="P4" s="717"/>
    </row>
    <row r="5" spans="1:16" hidden="1">
      <c r="A5" s="717"/>
      <c r="B5" s="717"/>
      <c r="C5" s="717"/>
      <c r="D5" s="717"/>
      <c r="E5" s="717"/>
      <c r="F5" s="717"/>
      <c r="G5" s="717"/>
      <c r="H5" s="717"/>
      <c r="I5" s="717"/>
      <c r="J5" s="717"/>
      <c r="K5" s="717"/>
      <c r="L5" s="717"/>
      <c r="M5" s="717"/>
      <c r="N5" s="717"/>
      <c r="O5" s="717"/>
      <c r="P5" s="717"/>
    </row>
    <row r="6" spans="1:16">
      <c r="A6" s="717"/>
      <c r="B6" s="717"/>
      <c r="C6" s="717"/>
      <c r="D6" s="717"/>
      <c r="E6" s="717"/>
      <c r="F6" s="717"/>
      <c r="G6" s="717"/>
      <c r="H6" s="717"/>
      <c r="I6" s="717"/>
      <c r="J6" s="717"/>
      <c r="K6" s="717"/>
      <c r="L6" s="717"/>
      <c r="M6" s="717"/>
      <c r="N6" s="717"/>
      <c r="O6" s="717"/>
      <c r="P6" s="717"/>
    </row>
    <row r="7" spans="1:16" ht="16.5" customHeight="1">
      <c r="A7" s="717"/>
      <c r="B7" s="717"/>
      <c r="C7" s="716"/>
      <c r="D7" s="717"/>
      <c r="E7" s="681" t="s">
        <v>105</v>
      </c>
      <c r="F7" s="682"/>
      <c r="G7" s="683"/>
      <c r="H7" s="718" t="s">
        <v>19</v>
      </c>
      <c r="I7" s="717" t="s">
        <v>832</v>
      </c>
      <c r="J7" s="717"/>
      <c r="K7" s="717"/>
      <c r="L7" s="717"/>
      <c r="M7" s="717"/>
      <c r="N7" s="717"/>
      <c r="O7" s="717"/>
      <c r="P7" s="717"/>
    </row>
    <row r="8" spans="1:16" ht="16.5" customHeight="1">
      <c r="A8" s="717"/>
      <c r="B8" s="717"/>
      <c r="C8" s="716"/>
      <c r="D8" s="717"/>
      <c r="E8" s="681" t="s">
        <v>106</v>
      </c>
      <c r="F8" s="682"/>
      <c r="G8" s="683"/>
      <c r="H8" s="719">
        <v>2024</v>
      </c>
      <c r="I8" s="720"/>
      <c r="J8" s="717"/>
      <c r="K8" s="717"/>
      <c r="L8" s="717"/>
      <c r="M8" s="717"/>
      <c r="N8" s="717"/>
      <c r="O8" s="717"/>
      <c r="P8" s="717"/>
    </row>
    <row r="9" spans="1:16" ht="16.5" customHeight="1">
      <c r="A9" s="717"/>
      <c r="B9" s="717"/>
      <c r="C9" s="716"/>
      <c r="D9" s="717"/>
      <c r="E9" s="681" t="s">
        <v>922</v>
      </c>
      <c r="F9" s="682"/>
      <c r="G9" s="683"/>
      <c r="H9" s="721">
        <v>2024</v>
      </c>
      <c r="I9" s="720">
        <v>2028</v>
      </c>
      <c r="J9" s="716">
        <v>2028</v>
      </c>
      <c r="K9" s="717"/>
      <c r="L9" s="717"/>
      <c r="M9" s="717"/>
      <c r="N9" s="717"/>
      <c r="O9" s="717"/>
      <c r="P9" s="717"/>
    </row>
    <row r="10" spans="1:16" ht="16.5" customHeight="1">
      <c r="A10" s="717"/>
      <c r="B10" s="717"/>
      <c r="C10" s="716"/>
      <c r="D10" s="717"/>
      <c r="E10" s="681" t="s">
        <v>269</v>
      </c>
      <c r="F10" s="682"/>
      <c r="G10" s="683"/>
      <c r="H10" s="719">
        <v>5</v>
      </c>
      <c r="I10" s="720"/>
      <c r="J10" s="717"/>
      <c r="K10" s="717"/>
      <c r="L10" s="717"/>
      <c r="M10" s="717"/>
      <c r="N10" s="717"/>
      <c r="O10" s="717"/>
      <c r="P10" s="717"/>
    </row>
    <row r="11" spans="1:16" ht="16.5" hidden="1" customHeight="1">
      <c r="A11" s="717"/>
      <c r="B11" s="717"/>
      <c r="C11" s="716"/>
      <c r="D11" s="717"/>
      <c r="E11" s="681" t="s">
        <v>1199</v>
      </c>
      <c r="F11" s="682"/>
      <c r="G11" s="683"/>
      <c r="H11" s="719">
        <v>5</v>
      </c>
      <c r="I11" s="720"/>
      <c r="J11" s="717"/>
      <c r="K11" s="717"/>
      <c r="L11" s="717"/>
      <c r="M11" s="717"/>
      <c r="N11" s="717"/>
      <c r="O11" s="717"/>
      <c r="P11" s="717"/>
    </row>
    <row r="12" spans="1:16">
      <c r="A12" s="717"/>
      <c r="B12" s="717"/>
      <c r="C12" s="716"/>
      <c r="D12" s="717"/>
      <c r="E12" s="717"/>
      <c r="F12" s="717"/>
      <c r="G12" s="717"/>
      <c r="H12" s="717"/>
      <c r="I12" s="717"/>
      <c r="J12" s="717"/>
      <c r="K12" s="717"/>
      <c r="L12" s="717"/>
      <c r="M12" s="717"/>
      <c r="N12" s="717"/>
      <c r="O12" s="717"/>
      <c r="P12" s="717"/>
    </row>
    <row r="13" spans="1:16">
      <c r="A13" s="717"/>
      <c r="B13" s="717"/>
      <c r="C13" s="716"/>
      <c r="D13" s="717"/>
      <c r="E13" s="717"/>
      <c r="F13" s="717"/>
      <c r="G13" s="717"/>
      <c r="H13" s="717"/>
      <c r="I13" s="717"/>
      <c r="J13" s="717"/>
      <c r="K13" s="717"/>
      <c r="L13" s="717"/>
      <c r="M13" s="717"/>
      <c r="N13" s="717"/>
      <c r="O13" s="717"/>
      <c r="P13" s="717"/>
    </row>
    <row r="14" spans="1:16" ht="15" customHeight="1">
      <c r="A14" s="717"/>
      <c r="B14" s="717"/>
      <c r="C14" s="716"/>
      <c r="D14" s="717"/>
      <c r="E14" s="722" t="s">
        <v>204</v>
      </c>
      <c r="F14" s="722"/>
      <c r="G14" s="722"/>
      <c r="H14" s="722"/>
      <c r="I14" s="723"/>
      <c r="J14" s="723"/>
      <c r="K14" s="723"/>
      <c r="L14" s="723"/>
      <c r="M14" s="723"/>
      <c r="N14" s="723"/>
      <c r="O14" s="723"/>
      <c r="P14" s="723"/>
    </row>
    <row r="15" spans="1:16" ht="15" customHeight="1">
      <c r="A15" s="717"/>
      <c r="B15" s="717"/>
      <c r="C15" s="716"/>
      <c r="D15" s="717"/>
      <c r="E15" s="724" t="s">
        <v>913</v>
      </c>
      <c r="F15" s="724"/>
      <c r="G15" s="724"/>
      <c r="H15" s="724"/>
      <c r="I15" s="723"/>
      <c r="J15" s="723"/>
      <c r="K15" s="723"/>
      <c r="L15" s="723"/>
      <c r="M15" s="723"/>
      <c r="N15" s="723"/>
      <c r="O15" s="723"/>
      <c r="P15" s="723"/>
    </row>
    <row r="16" spans="1:16" ht="15" customHeight="1">
      <c r="A16" s="717"/>
      <c r="B16" s="717"/>
      <c r="C16" s="716"/>
      <c r="D16" s="717"/>
      <c r="E16" s="722" t="s">
        <v>205</v>
      </c>
      <c r="F16" s="722"/>
      <c r="G16" s="722"/>
      <c r="H16" s="722"/>
      <c r="I16" s="723"/>
      <c r="J16" s="723"/>
      <c r="K16" s="723"/>
      <c r="L16" s="723"/>
      <c r="M16" s="723"/>
      <c r="N16" s="723"/>
      <c r="O16" s="723"/>
      <c r="P16" s="723"/>
    </row>
    <row r="17" spans="1:16" ht="15" customHeight="1">
      <c r="A17" s="717"/>
      <c r="B17" s="717"/>
      <c r="C17" s="716"/>
      <c r="D17" s="717">
        <v>28033183</v>
      </c>
      <c r="E17" s="725" t="s">
        <v>1568</v>
      </c>
      <c r="F17" s="725"/>
      <c r="G17" s="725"/>
      <c r="H17" s="725"/>
      <c r="I17" s="726"/>
      <c r="J17" s="723"/>
      <c r="K17" s="723"/>
      <c r="L17" s="723"/>
      <c r="M17" s="723"/>
      <c r="N17" s="723"/>
      <c r="O17" s="717" t="s">
        <v>2591</v>
      </c>
      <c r="P17" s="723"/>
    </row>
    <row r="18" spans="1:16" ht="15" customHeight="1">
      <c r="A18" s="717"/>
      <c r="B18" s="717"/>
      <c r="C18" s="716"/>
      <c r="D18" s="717"/>
      <c r="E18" s="727" t="s">
        <v>2592</v>
      </c>
      <c r="F18" s="727"/>
      <c r="G18" s="727"/>
      <c r="H18" s="727"/>
      <c r="I18" s="726"/>
      <c r="J18" s="723"/>
      <c r="K18" s="723"/>
      <c r="L18" s="723"/>
      <c r="M18" s="723"/>
      <c r="N18" s="723"/>
      <c r="O18" s="723"/>
      <c r="P18" s="723"/>
    </row>
    <row r="19" spans="1:16" ht="15" customHeight="1">
      <c r="A19" s="717"/>
      <c r="B19" s="717"/>
      <c r="C19" s="716"/>
      <c r="D19" s="717"/>
      <c r="E19" s="728" t="s">
        <v>2593</v>
      </c>
      <c r="F19" s="728"/>
      <c r="G19" s="728"/>
      <c r="H19" s="728"/>
      <c r="I19" s="729"/>
      <c r="J19" s="723"/>
      <c r="K19" s="723"/>
      <c r="L19" s="723"/>
      <c r="M19" s="723"/>
      <c r="N19" s="723"/>
      <c r="O19" s="723"/>
      <c r="P19" s="723"/>
    </row>
    <row r="20" spans="1:16" ht="11.25" customHeight="1">
      <c r="A20" s="717"/>
      <c r="B20" s="717"/>
      <c r="C20" s="716"/>
      <c r="D20" s="717"/>
      <c r="E20" s="730"/>
      <c r="F20" s="731"/>
      <c r="G20" s="731"/>
      <c r="H20" s="732"/>
      <c r="I20" s="733"/>
      <c r="J20" s="734"/>
      <c r="K20" s="735"/>
      <c r="L20" s="736"/>
      <c r="M20" s="736"/>
      <c r="N20" s="735"/>
      <c r="O20" s="734"/>
      <c r="P20" s="734"/>
    </row>
    <row r="21" spans="1:16" ht="11.25" customHeight="1">
      <c r="A21" s="717"/>
      <c r="B21" s="717"/>
      <c r="C21" s="716"/>
      <c r="D21" s="717"/>
      <c r="E21" s="737" t="s">
        <v>1247</v>
      </c>
      <c r="F21" s="737"/>
      <c r="G21" s="737"/>
      <c r="H21" s="737"/>
      <c r="I21" s="738"/>
      <c r="J21" s="739"/>
      <c r="K21" s="739"/>
      <c r="L21" s="739"/>
      <c r="M21" s="739"/>
      <c r="N21" s="739"/>
      <c r="O21" s="720"/>
      <c r="P21" s="720"/>
    </row>
    <row r="22" spans="1:16" ht="30.6" customHeight="1">
      <c r="A22" s="717"/>
      <c r="B22" s="717"/>
      <c r="C22" s="716"/>
      <c r="D22" s="717"/>
      <c r="E22" s="740" t="s">
        <v>206</v>
      </c>
      <c r="F22" s="740"/>
      <c r="G22" s="740"/>
      <c r="H22" s="741" t="s">
        <v>2569</v>
      </c>
      <c r="I22" s="742"/>
      <c r="J22" s="720"/>
      <c r="K22" s="720"/>
      <c r="L22" s="720"/>
      <c r="M22" s="717"/>
      <c r="N22" s="717"/>
      <c r="O22" s="717"/>
      <c r="P22" s="717"/>
    </row>
    <row r="23" spans="1:16" ht="21" customHeight="1">
      <c r="A23" s="717"/>
      <c r="B23" s="717"/>
      <c r="C23" s="716"/>
      <c r="D23" s="717"/>
      <c r="E23" s="740" t="s">
        <v>207</v>
      </c>
      <c r="F23" s="740"/>
      <c r="G23" s="740"/>
      <c r="H23" s="741" t="s">
        <v>2570</v>
      </c>
      <c r="I23" s="742"/>
      <c r="J23" s="717"/>
      <c r="K23" s="717"/>
      <c r="L23" s="717"/>
      <c r="M23" s="717"/>
      <c r="N23" s="717"/>
      <c r="O23" s="717"/>
      <c r="P23" s="717"/>
    </row>
    <row r="24" spans="1:16" ht="15.95" customHeight="1">
      <c r="A24" s="717"/>
      <c r="B24" s="717"/>
      <c r="C24" s="716"/>
      <c r="D24" s="717"/>
      <c r="E24" s="740" t="s">
        <v>208</v>
      </c>
      <c r="F24" s="740"/>
      <c r="G24" s="740"/>
      <c r="H24" s="743"/>
      <c r="I24" s="742"/>
      <c r="J24" s="717"/>
      <c r="K24" s="717"/>
      <c r="L24" s="717"/>
      <c r="M24" s="717"/>
      <c r="N24" s="717"/>
      <c r="O24" s="717"/>
      <c r="P24" s="717"/>
    </row>
    <row r="25" spans="1:16" ht="15.95" customHeight="1">
      <c r="A25" s="717"/>
      <c r="B25" s="717"/>
      <c r="C25" s="716"/>
      <c r="D25" s="717"/>
      <c r="E25" s="740" t="s">
        <v>209</v>
      </c>
      <c r="F25" s="740"/>
      <c r="G25" s="740"/>
      <c r="H25" s="744" t="s">
        <v>2571</v>
      </c>
      <c r="I25" s="742"/>
      <c r="J25" s="717"/>
      <c r="K25" s="717"/>
      <c r="L25" s="717"/>
      <c r="M25" s="717"/>
      <c r="N25" s="717"/>
      <c r="O25" s="717"/>
      <c r="P25" s="717"/>
    </row>
    <row r="26" spans="1:16" ht="15.95" customHeight="1">
      <c r="A26" s="717"/>
      <c r="B26" s="717"/>
      <c r="C26" s="716"/>
      <c r="D26" s="717"/>
      <c r="E26" s="740" t="s">
        <v>107</v>
      </c>
      <c r="F26" s="740"/>
      <c r="G26" s="740"/>
      <c r="H26" s="745" t="s">
        <v>1569</v>
      </c>
      <c r="I26" s="742"/>
      <c r="J26" s="717"/>
      <c r="K26" s="717"/>
      <c r="L26" s="717"/>
      <c r="M26" s="717"/>
      <c r="N26" s="717"/>
      <c r="O26" s="717"/>
      <c r="P26" s="717"/>
    </row>
    <row r="27" spans="1:16" ht="15.95" customHeight="1">
      <c r="A27" s="717"/>
      <c r="B27" s="717"/>
      <c r="C27" s="716"/>
      <c r="D27" s="717"/>
      <c r="E27" s="740" t="s">
        <v>108</v>
      </c>
      <c r="F27" s="740"/>
      <c r="G27" s="740"/>
      <c r="H27" s="745" t="s">
        <v>1570</v>
      </c>
      <c r="I27" s="742"/>
      <c r="J27" s="717"/>
      <c r="K27" s="717"/>
      <c r="L27" s="717"/>
      <c r="M27" s="717"/>
      <c r="N27" s="717"/>
      <c r="O27" s="717"/>
      <c r="P27" s="717"/>
    </row>
    <row r="28" spans="1:16" ht="15.95" customHeight="1">
      <c r="A28" s="717"/>
      <c r="B28" s="717"/>
      <c r="C28" s="716"/>
      <c r="D28" s="717"/>
      <c r="E28" s="740" t="s">
        <v>210</v>
      </c>
      <c r="F28" s="740"/>
      <c r="G28" s="740"/>
      <c r="H28" s="743"/>
      <c r="I28" s="742"/>
      <c r="J28" s="717"/>
      <c r="K28" s="717"/>
      <c r="L28" s="717"/>
      <c r="M28" s="717"/>
      <c r="N28" s="717"/>
      <c r="O28" s="717"/>
      <c r="P28" s="717"/>
    </row>
    <row r="29" spans="1:16" ht="15.95" customHeight="1">
      <c r="A29" s="717"/>
      <c r="B29" s="717"/>
      <c r="C29" s="716"/>
      <c r="D29" s="717"/>
      <c r="E29" s="740" t="s">
        <v>211</v>
      </c>
      <c r="F29" s="740"/>
      <c r="G29" s="740"/>
      <c r="H29" s="746" t="s">
        <v>950</v>
      </c>
      <c r="I29" s="742"/>
      <c r="J29" s="717"/>
      <c r="K29" s="717"/>
      <c r="L29" s="717"/>
      <c r="M29" s="717"/>
      <c r="N29" s="717"/>
      <c r="O29" s="717"/>
      <c r="P29" s="717"/>
    </row>
    <row r="30" spans="1:16" ht="15.95" customHeight="1">
      <c r="A30" s="717"/>
      <c r="B30" s="717"/>
      <c r="C30" s="716"/>
      <c r="D30" s="717"/>
      <c r="E30" s="740" t="s">
        <v>212</v>
      </c>
      <c r="F30" s="740"/>
      <c r="G30" s="740"/>
      <c r="H30" s="747" t="s">
        <v>2563</v>
      </c>
      <c r="I30" s="726"/>
      <c r="J30" s="717"/>
      <c r="K30" s="717"/>
      <c r="L30" s="717"/>
      <c r="M30" s="717"/>
      <c r="N30" s="717"/>
      <c r="O30" s="717"/>
      <c r="P30" s="717"/>
    </row>
    <row r="31" spans="1:16" ht="15.95" customHeight="1">
      <c r="A31" s="717"/>
      <c r="B31" s="717"/>
      <c r="C31" s="716"/>
      <c r="D31" s="717"/>
      <c r="E31" s="740" t="s">
        <v>213</v>
      </c>
      <c r="F31" s="740"/>
      <c r="G31" s="740"/>
      <c r="H31" s="747" t="s">
        <v>2563</v>
      </c>
      <c r="I31" s="726"/>
      <c r="J31" s="717"/>
      <c r="K31" s="717"/>
      <c r="L31" s="717"/>
      <c r="M31" s="717"/>
      <c r="N31" s="717"/>
      <c r="O31" s="717"/>
      <c r="P31" s="717"/>
    </row>
    <row r="32" spans="1:16" ht="15.95" customHeight="1">
      <c r="A32" s="717"/>
      <c r="B32" s="717"/>
      <c r="C32" s="716"/>
      <c r="D32" s="717"/>
      <c r="E32" s="740" t="s">
        <v>214</v>
      </c>
      <c r="F32" s="740"/>
      <c r="G32" s="740"/>
      <c r="H32" s="747" t="s">
        <v>2564</v>
      </c>
      <c r="I32" s="726"/>
      <c r="J32" s="717"/>
      <c r="K32" s="717"/>
      <c r="L32" s="717"/>
      <c r="M32" s="717"/>
      <c r="N32" s="717"/>
      <c r="O32" s="717"/>
      <c r="P32" s="717"/>
    </row>
    <row r="33" spans="1:16" ht="15.95" customHeight="1">
      <c r="A33" s="717"/>
      <c r="B33" s="717"/>
      <c r="C33" s="716"/>
      <c r="D33" s="717"/>
      <c r="E33" s="740" t="s">
        <v>164</v>
      </c>
      <c r="F33" s="740"/>
      <c r="G33" s="740"/>
      <c r="H33" s="747" t="s">
        <v>2565</v>
      </c>
      <c r="I33" s="726"/>
      <c r="J33" s="717"/>
      <c r="K33" s="717"/>
      <c r="L33" s="717"/>
      <c r="M33" s="717"/>
      <c r="N33" s="717"/>
      <c r="O33" s="717"/>
      <c r="P33" s="717"/>
    </row>
    <row r="34" spans="1:16" ht="15.95" customHeight="1">
      <c r="A34" s="717"/>
      <c r="B34" s="717"/>
      <c r="C34" s="716"/>
      <c r="D34" s="717"/>
      <c r="E34" s="740" t="s">
        <v>215</v>
      </c>
      <c r="F34" s="740"/>
      <c r="G34" s="740"/>
      <c r="H34" s="747" t="s">
        <v>2566</v>
      </c>
      <c r="I34" s="726"/>
      <c r="J34" s="717"/>
      <c r="K34" s="717"/>
      <c r="L34" s="717"/>
      <c r="M34" s="717"/>
      <c r="N34" s="717"/>
      <c r="O34" s="717"/>
      <c r="P34" s="717"/>
    </row>
    <row r="35" spans="1:16" ht="15.95" customHeight="1">
      <c r="A35" s="717"/>
      <c r="B35" s="717"/>
      <c r="C35" s="716"/>
      <c r="D35" s="717"/>
      <c r="E35" s="740" t="s">
        <v>216</v>
      </c>
      <c r="F35" s="740"/>
      <c r="G35" s="740"/>
      <c r="H35" s="747" t="s">
        <v>2567</v>
      </c>
      <c r="I35" s="726"/>
      <c r="J35" s="717"/>
      <c r="K35" s="717"/>
      <c r="L35" s="717"/>
      <c r="M35" s="717"/>
      <c r="N35" s="717"/>
      <c r="O35" s="717"/>
      <c r="P35" s="717"/>
    </row>
    <row r="36" spans="1:16" ht="15.95" customHeight="1">
      <c r="A36" s="717"/>
      <c r="B36" s="717"/>
      <c r="C36" s="716"/>
      <c r="D36" s="717"/>
      <c r="E36" s="740" t="s">
        <v>217</v>
      </c>
      <c r="F36" s="740"/>
      <c r="G36" s="740"/>
      <c r="H36" s="747" t="s">
        <v>2568</v>
      </c>
      <c r="I36" s="726"/>
      <c r="J36" s="717"/>
      <c r="K36" s="717"/>
      <c r="L36" s="717"/>
      <c r="M36" s="717"/>
      <c r="N36" s="717"/>
      <c r="O36" s="717"/>
      <c r="P36" s="717"/>
    </row>
    <row r="37" spans="1:16" ht="15.95" customHeight="1">
      <c r="A37" s="717"/>
      <c r="B37" s="717"/>
      <c r="C37" s="716"/>
      <c r="D37" s="717"/>
      <c r="E37" s="740" t="s">
        <v>218</v>
      </c>
      <c r="F37" s="740"/>
      <c r="G37" s="748" t="s">
        <v>219</v>
      </c>
      <c r="H37" s="749" t="s">
        <v>20</v>
      </c>
      <c r="I37" s="726"/>
      <c r="J37" s="717"/>
      <c r="K37" s="717"/>
      <c r="L37" s="717"/>
      <c r="M37" s="717"/>
      <c r="N37" s="717"/>
      <c r="O37" s="717"/>
      <c r="P37" s="717"/>
    </row>
    <row r="38" spans="1:16" ht="15.95" customHeight="1">
      <c r="A38" s="717"/>
      <c r="B38" s="717"/>
      <c r="C38" s="716"/>
      <c r="D38" s="717"/>
      <c r="E38" s="740"/>
      <c r="F38" s="740"/>
      <c r="G38" s="748" t="s">
        <v>220</v>
      </c>
      <c r="H38" s="749" t="s">
        <v>731</v>
      </c>
      <c r="I38" s="726"/>
      <c r="J38" s="717"/>
      <c r="K38" s="717"/>
      <c r="L38" s="717"/>
      <c r="M38" s="717"/>
      <c r="N38" s="717"/>
      <c r="O38" s="717"/>
      <c r="P38" s="717"/>
    </row>
    <row r="39" spans="1:16" ht="15.95" customHeight="1">
      <c r="A39" s="717"/>
      <c r="B39" s="717"/>
      <c r="C39" s="716"/>
      <c r="D39" s="717"/>
      <c r="E39" s="740"/>
      <c r="F39" s="740"/>
      <c r="G39" s="748" t="s">
        <v>221</v>
      </c>
      <c r="H39" s="749" t="s">
        <v>750</v>
      </c>
      <c r="I39" s="726"/>
      <c r="J39" s="717"/>
      <c r="K39" s="717"/>
      <c r="L39" s="717"/>
      <c r="M39" s="717"/>
      <c r="N39" s="717"/>
      <c r="O39" s="717"/>
      <c r="P39" s="717"/>
    </row>
    <row r="40" spans="1:16" ht="20.25" customHeight="1">
      <c r="A40" s="717"/>
      <c r="B40" s="717"/>
      <c r="C40" s="716"/>
      <c r="D40" s="717"/>
      <c r="E40" s="740" t="s">
        <v>222</v>
      </c>
      <c r="F40" s="740"/>
      <c r="G40" s="740"/>
      <c r="H40" s="749" t="s">
        <v>21</v>
      </c>
      <c r="I40" s="726"/>
      <c r="J40" s="717"/>
      <c r="K40" s="717"/>
      <c r="L40" s="717"/>
      <c r="M40" s="717"/>
      <c r="N40" s="717"/>
      <c r="O40" s="717"/>
      <c r="P40" s="717"/>
    </row>
    <row r="41" spans="1:16" ht="15.95" customHeight="1">
      <c r="A41" s="717"/>
      <c r="B41" s="717"/>
      <c r="C41" s="716"/>
      <c r="D41" s="717"/>
      <c r="E41" s="740" t="s">
        <v>223</v>
      </c>
      <c r="F41" s="740"/>
      <c r="G41" s="740"/>
      <c r="H41" s="749" t="s">
        <v>20</v>
      </c>
      <c r="I41" s="726"/>
      <c r="J41" s="717"/>
      <c r="K41" s="717"/>
      <c r="L41" s="717"/>
      <c r="M41" s="717"/>
      <c r="N41" s="717"/>
      <c r="O41" s="717"/>
      <c r="P41" s="717"/>
    </row>
    <row r="42" spans="1:16" ht="21.75" customHeight="1">
      <c r="A42" s="717"/>
      <c r="B42" s="717"/>
      <c r="C42" s="716"/>
      <c r="D42" s="717"/>
      <c r="E42" s="740" t="s">
        <v>224</v>
      </c>
      <c r="F42" s="740"/>
      <c r="G42" s="740"/>
      <c r="H42" s="749" t="s">
        <v>21</v>
      </c>
      <c r="I42" s="726"/>
      <c r="J42" s="717"/>
      <c r="K42" s="717"/>
      <c r="L42" s="717"/>
      <c r="M42" s="717"/>
      <c r="N42" s="717"/>
      <c r="O42" s="717"/>
      <c r="P42" s="717"/>
    </row>
    <row r="43" spans="1:16" ht="15.95" customHeight="1">
      <c r="A43" s="717" t="s">
        <v>1442</v>
      </c>
      <c r="B43" s="717"/>
      <c r="C43" s="716"/>
      <c r="D43" s="717"/>
      <c r="E43" s="740" t="s">
        <v>225</v>
      </c>
      <c r="F43" s="740"/>
      <c r="G43" s="740"/>
      <c r="H43" s="749" t="s">
        <v>20</v>
      </c>
      <c r="I43" s="726"/>
      <c r="J43" s="717"/>
      <c r="K43" s="717"/>
      <c r="L43" s="717"/>
      <c r="M43" s="717"/>
      <c r="N43" s="717"/>
      <c r="O43" s="717"/>
      <c r="P43" s="717"/>
    </row>
    <row r="44" spans="1:16" ht="15.95" hidden="1" customHeight="1">
      <c r="A44" s="717"/>
      <c r="B44" s="717"/>
      <c r="C44" s="716"/>
      <c r="D44" s="717"/>
      <c r="E44" s="686" t="s">
        <v>226</v>
      </c>
      <c r="F44" s="686"/>
      <c r="G44" s="686"/>
      <c r="H44" s="750"/>
      <c r="I44" s="726"/>
      <c r="J44" s="751"/>
      <c r="K44" s="717"/>
      <c r="L44" s="717"/>
      <c r="M44" s="717"/>
      <c r="N44" s="717"/>
      <c r="O44" s="717"/>
      <c r="P44" s="717"/>
    </row>
    <row r="45" spans="1:16" ht="15.95" customHeight="1">
      <c r="A45" s="717"/>
      <c r="B45" s="717"/>
      <c r="C45" s="716"/>
      <c r="D45" s="717"/>
      <c r="E45" s="740" t="s">
        <v>227</v>
      </c>
      <c r="F45" s="740"/>
      <c r="G45" s="740"/>
      <c r="H45" s="749" t="s">
        <v>21</v>
      </c>
      <c r="I45" s="726"/>
      <c r="J45" s="717"/>
      <c r="K45" s="717"/>
      <c r="L45" s="717"/>
      <c r="M45" s="717"/>
      <c r="N45" s="717"/>
      <c r="O45" s="717"/>
      <c r="P45" s="717"/>
    </row>
    <row r="46" spans="1:16" ht="15.95" customHeight="1">
      <c r="A46" s="717" t="s">
        <v>1443</v>
      </c>
      <c r="B46" s="717"/>
      <c r="C46" s="716"/>
      <c r="D46" s="717"/>
      <c r="E46" s="740" t="s">
        <v>228</v>
      </c>
      <c r="F46" s="740"/>
      <c r="G46" s="740"/>
      <c r="H46" s="749" t="s">
        <v>21</v>
      </c>
      <c r="I46" s="726"/>
      <c r="J46" s="717"/>
      <c r="K46" s="717"/>
      <c r="L46" s="717"/>
      <c r="M46" s="717"/>
      <c r="N46" s="717"/>
      <c r="O46" s="717"/>
      <c r="P46" s="717"/>
    </row>
    <row r="47" spans="1:16" ht="15.95" hidden="1" customHeight="1">
      <c r="A47" s="717"/>
      <c r="B47" s="717"/>
      <c r="C47" s="716"/>
      <c r="D47" s="717"/>
      <c r="E47" s="752" t="s">
        <v>229</v>
      </c>
      <c r="F47" s="740" t="s">
        <v>230</v>
      </c>
      <c r="G47" s="740"/>
      <c r="H47" s="753"/>
      <c r="I47" s="726"/>
      <c r="J47" s="717"/>
      <c r="K47" s="717"/>
      <c r="L47" s="717"/>
      <c r="M47" s="717"/>
      <c r="N47" s="717"/>
      <c r="O47" s="717"/>
      <c r="P47" s="717"/>
    </row>
    <row r="48" spans="1:16" ht="15.95" hidden="1" customHeight="1">
      <c r="A48" s="717"/>
      <c r="B48" s="717"/>
      <c r="C48" s="716"/>
      <c r="D48" s="717"/>
      <c r="E48" s="752"/>
      <c r="F48" s="740" t="s">
        <v>231</v>
      </c>
      <c r="G48" s="740"/>
      <c r="H48" s="754"/>
      <c r="I48" s="726"/>
      <c r="J48" s="717"/>
      <c r="K48" s="717"/>
      <c r="L48" s="717"/>
      <c r="M48" s="717"/>
      <c r="N48" s="717"/>
      <c r="O48" s="717"/>
      <c r="P48" s="717"/>
    </row>
    <row r="49" spans="1:16" ht="15.95" hidden="1" customHeight="1">
      <c r="A49" s="717"/>
      <c r="B49" s="717"/>
      <c r="C49" s="716"/>
      <c r="D49" s="717"/>
      <c r="E49" s="752"/>
      <c r="F49" s="740" t="s">
        <v>232</v>
      </c>
      <c r="G49" s="740"/>
      <c r="H49" s="753"/>
      <c r="I49" s="726"/>
      <c r="J49" s="717"/>
      <c r="K49" s="717"/>
      <c r="L49" s="717"/>
      <c r="M49" s="717"/>
      <c r="N49" s="717"/>
      <c r="O49" s="717"/>
      <c r="P49" s="717"/>
    </row>
    <row r="50" spans="1:16" ht="15.95" hidden="1" customHeight="1">
      <c r="A50" s="717"/>
      <c r="B50" s="717"/>
      <c r="C50" s="716"/>
      <c r="D50" s="717"/>
      <c r="E50" s="752"/>
      <c r="F50" s="740" t="s">
        <v>233</v>
      </c>
      <c r="G50" s="740"/>
      <c r="H50" s="755"/>
      <c r="I50" s="726"/>
      <c r="J50" s="717"/>
      <c r="K50" s="717"/>
      <c r="L50" s="717"/>
      <c r="M50" s="717"/>
      <c r="N50" s="717"/>
      <c r="O50" s="717"/>
      <c r="P50" s="717"/>
    </row>
    <row r="51" spans="1:16" ht="15.95" hidden="1" customHeight="1">
      <c r="A51" s="717"/>
      <c r="B51" s="717"/>
      <c r="C51" s="716"/>
      <c r="D51" s="717"/>
      <c r="E51" s="752"/>
      <c r="F51" s="686" t="s">
        <v>234</v>
      </c>
      <c r="G51" s="686"/>
      <c r="H51" s="750"/>
      <c r="I51" s="726"/>
      <c r="J51" s="751"/>
      <c r="K51" s="717"/>
      <c r="L51" s="717"/>
      <c r="M51" s="717"/>
      <c r="N51" s="717"/>
      <c r="O51" s="717"/>
      <c r="P51" s="717"/>
    </row>
    <row r="52" spans="1:16" ht="15.95" customHeight="1">
      <c r="A52" s="717" t="s">
        <v>1444</v>
      </c>
      <c r="B52" s="717"/>
      <c r="C52" s="716"/>
      <c r="D52" s="717"/>
      <c r="E52" s="740" t="s">
        <v>235</v>
      </c>
      <c r="F52" s="740"/>
      <c r="G52" s="740"/>
      <c r="H52" s="749" t="s">
        <v>21</v>
      </c>
      <c r="I52" s="726"/>
      <c r="J52" s="717"/>
      <c r="K52" s="717"/>
      <c r="L52" s="717"/>
      <c r="M52" s="717"/>
      <c r="N52" s="717"/>
      <c r="O52" s="717"/>
      <c r="P52" s="717"/>
    </row>
    <row r="53" spans="1:16" ht="15.95" hidden="1" customHeight="1">
      <c r="A53" s="717"/>
      <c r="B53" s="717"/>
      <c r="C53" s="716"/>
      <c r="D53" s="717"/>
      <c r="E53" s="752" t="s">
        <v>229</v>
      </c>
      <c r="F53" s="740" t="s">
        <v>230</v>
      </c>
      <c r="G53" s="740"/>
      <c r="H53" s="753"/>
      <c r="I53" s="726"/>
      <c r="J53" s="717"/>
      <c r="K53" s="717"/>
      <c r="L53" s="717"/>
      <c r="M53" s="717"/>
      <c r="N53" s="717"/>
      <c r="O53" s="717"/>
      <c r="P53" s="717"/>
    </row>
    <row r="54" spans="1:16" ht="15.95" hidden="1" customHeight="1">
      <c r="A54" s="717"/>
      <c r="B54" s="717"/>
      <c r="C54" s="716"/>
      <c r="D54" s="717"/>
      <c r="E54" s="752"/>
      <c r="F54" s="740" t="s">
        <v>231</v>
      </c>
      <c r="G54" s="740"/>
      <c r="H54" s="754"/>
      <c r="I54" s="726"/>
      <c r="J54" s="717"/>
      <c r="K54" s="717"/>
      <c r="L54" s="717"/>
      <c r="M54" s="717"/>
      <c r="N54" s="717"/>
      <c r="O54" s="717"/>
      <c r="P54" s="717"/>
    </row>
    <row r="55" spans="1:16" ht="15.95" hidden="1" customHeight="1">
      <c r="A55" s="717"/>
      <c r="B55" s="717"/>
      <c r="C55" s="716"/>
      <c r="D55" s="717"/>
      <c r="E55" s="752"/>
      <c r="F55" s="740" t="s">
        <v>232</v>
      </c>
      <c r="G55" s="740"/>
      <c r="H55" s="753"/>
      <c r="I55" s="726"/>
      <c r="J55" s="717"/>
      <c r="K55" s="717"/>
      <c r="L55" s="717"/>
      <c r="M55" s="717"/>
      <c r="N55" s="717"/>
      <c r="O55" s="717"/>
      <c r="P55" s="717"/>
    </row>
    <row r="56" spans="1:16" ht="15.95" hidden="1" customHeight="1">
      <c r="A56" s="717"/>
      <c r="B56" s="717"/>
      <c r="C56" s="716"/>
      <c r="D56" s="717"/>
      <c r="E56" s="752"/>
      <c r="F56" s="740" t="s">
        <v>233</v>
      </c>
      <c r="G56" s="740"/>
      <c r="H56" s="755"/>
      <c r="I56" s="726"/>
      <c r="J56" s="717"/>
      <c r="K56" s="717"/>
      <c r="L56" s="717"/>
      <c r="M56" s="717"/>
      <c r="N56" s="717"/>
      <c r="O56" s="717"/>
      <c r="P56" s="717"/>
    </row>
    <row r="57" spans="1:16" ht="15.95" hidden="1" customHeight="1">
      <c r="A57" s="717"/>
      <c r="B57" s="717"/>
      <c r="C57" s="716"/>
      <c r="D57" s="717"/>
      <c r="E57" s="752"/>
      <c r="F57" s="686" t="s">
        <v>234</v>
      </c>
      <c r="G57" s="686"/>
      <c r="H57" s="750"/>
      <c r="I57" s="726"/>
      <c r="J57" s="751"/>
      <c r="K57" s="717"/>
      <c r="L57" s="717"/>
      <c r="M57" s="717"/>
      <c r="N57" s="717"/>
      <c r="O57" s="717"/>
      <c r="P57" s="717"/>
    </row>
    <row r="58" spans="1:16" ht="15.95" customHeight="1">
      <c r="A58" s="717" t="s">
        <v>1445</v>
      </c>
      <c r="B58" s="717"/>
      <c r="C58" s="716"/>
      <c r="D58" s="717"/>
      <c r="E58" s="740" t="s">
        <v>236</v>
      </c>
      <c r="F58" s="740"/>
      <c r="G58" s="740"/>
      <c r="H58" s="749" t="s">
        <v>21</v>
      </c>
      <c r="I58" s="726"/>
      <c r="J58" s="717"/>
      <c r="K58" s="717"/>
      <c r="L58" s="717"/>
      <c r="M58" s="717"/>
      <c r="N58" s="717"/>
      <c r="O58" s="717"/>
      <c r="P58" s="717"/>
    </row>
    <row r="59" spans="1:16" ht="15.95" hidden="1" customHeight="1">
      <c r="A59" s="717"/>
      <c r="B59" s="717"/>
      <c r="C59" s="716"/>
      <c r="D59" s="717"/>
      <c r="E59" s="752" t="s">
        <v>229</v>
      </c>
      <c r="F59" s="740" t="s">
        <v>230</v>
      </c>
      <c r="G59" s="740"/>
      <c r="H59" s="753"/>
      <c r="I59" s="726"/>
      <c r="J59" s="717"/>
      <c r="K59" s="717"/>
      <c r="L59" s="717"/>
      <c r="M59" s="717"/>
      <c r="N59" s="717"/>
      <c r="O59" s="717"/>
      <c r="P59" s="717"/>
    </row>
    <row r="60" spans="1:16" ht="15.95" hidden="1" customHeight="1">
      <c r="A60" s="717"/>
      <c r="B60" s="717"/>
      <c r="C60" s="716"/>
      <c r="D60" s="717"/>
      <c r="E60" s="752"/>
      <c r="F60" s="740" t="s">
        <v>231</v>
      </c>
      <c r="G60" s="740"/>
      <c r="H60" s="754"/>
      <c r="I60" s="726"/>
      <c r="J60" s="717"/>
      <c r="K60" s="717"/>
      <c r="L60" s="717"/>
      <c r="M60" s="717"/>
      <c r="N60" s="717"/>
      <c r="O60" s="717"/>
      <c r="P60" s="717"/>
    </row>
    <row r="61" spans="1:16" ht="15.95" hidden="1" customHeight="1">
      <c r="A61" s="717"/>
      <c r="B61" s="717"/>
      <c r="C61" s="716"/>
      <c r="D61" s="717"/>
      <c r="E61" s="752"/>
      <c r="F61" s="740" t="s">
        <v>232</v>
      </c>
      <c r="G61" s="740"/>
      <c r="H61" s="753"/>
      <c r="I61" s="726"/>
      <c r="J61" s="717"/>
      <c r="K61" s="717"/>
      <c r="L61" s="717"/>
      <c r="M61" s="717"/>
      <c r="N61" s="717"/>
      <c r="O61" s="717"/>
      <c r="P61" s="717"/>
    </row>
    <row r="62" spans="1:16" ht="15.95" hidden="1" customHeight="1">
      <c r="A62" s="717"/>
      <c r="B62" s="717"/>
      <c r="C62" s="716"/>
      <c r="D62" s="717"/>
      <c r="E62" s="752"/>
      <c r="F62" s="740" t="s">
        <v>233</v>
      </c>
      <c r="G62" s="740"/>
      <c r="H62" s="755"/>
      <c r="I62" s="726"/>
      <c r="J62" s="717"/>
      <c r="K62" s="717"/>
      <c r="L62" s="717"/>
      <c r="M62" s="717"/>
      <c r="N62" s="717"/>
      <c r="O62" s="717"/>
      <c r="P62" s="717"/>
    </row>
    <row r="63" spans="1:16" ht="15.95" hidden="1" customHeight="1">
      <c r="A63" s="717"/>
      <c r="B63" s="717"/>
      <c r="C63" s="716"/>
      <c r="D63" s="717"/>
      <c r="E63" s="752"/>
      <c r="F63" s="686" t="s">
        <v>234</v>
      </c>
      <c r="G63" s="686"/>
      <c r="H63" s="750"/>
      <c r="I63" s="726"/>
      <c r="J63" s="751"/>
      <c r="K63" s="717"/>
      <c r="L63" s="717"/>
      <c r="M63" s="717"/>
      <c r="N63" s="717"/>
      <c r="O63" s="717"/>
      <c r="P63" s="717"/>
    </row>
    <row r="64" spans="1:16" ht="21.95" customHeight="1">
      <c r="A64" s="717" t="s">
        <v>1446</v>
      </c>
      <c r="B64" s="717"/>
      <c r="C64" s="716"/>
      <c r="D64" s="717"/>
      <c r="E64" s="740" t="s">
        <v>2594</v>
      </c>
      <c r="F64" s="740"/>
      <c r="G64" s="740"/>
      <c r="H64" s="749" t="s">
        <v>21</v>
      </c>
      <c r="I64" s="726"/>
      <c r="J64" s="751"/>
      <c r="K64" s="717"/>
      <c r="L64" s="717"/>
      <c r="M64" s="717"/>
      <c r="N64" s="717"/>
      <c r="O64" s="717"/>
      <c r="P64" s="717"/>
    </row>
    <row r="65" spans="1:16" ht="15.95" hidden="1" customHeight="1">
      <c r="A65" s="717"/>
      <c r="B65" s="717"/>
      <c r="C65" s="716"/>
      <c r="D65" s="717"/>
      <c r="E65" s="752" t="s">
        <v>229</v>
      </c>
      <c r="F65" s="740" t="s">
        <v>230</v>
      </c>
      <c r="G65" s="740"/>
      <c r="H65" s="753"/>
      <c r="I65" s="726"/>
      <c r="J65" s="717"/>
      <c r="K65" s="717"/>
      <c r="L65" s="717"/>
      <c r="M65" s="717"/>
      <c r="N65" s="717"/>
      <c r="O65" s="717"/>
      <c r="P65" s="717"/>
    </row>
    <row r="66" spans="1:16" ht="15.95" hidden="1" customHeight="1">
      <c r="A66" s="717"/>
      <c r="B66" s="717"/>
      <c r="C66" s="716"/>
      <c r="D66" s="717"/>
      <c r="E66" s="752"/>
      <c r="F66" s="740" t="s">
        <v>231</v>
      </c>
      <c r="G66" s="740"/>
      <c r="H66" s="754"/>
      <c r="I66" s="726"/>
      <c r="J66" s="717"/>
      <c r="K66" s="717"/>
      <c r="L66" s="717"/>
      <c r="M66" s="717"/>
      <c r="N66" s="717"/>
      <c r="O66" s="717"/>
      <c r="P66" s="717"/>
    </row>
    <row r="67" spans="1:16" ht="15.95" hidden="1" customHeight="1">
      <c r="A67" s="717"/>
      <c r="B67" s="717"/>
      <c r="C67" s="716"/>
      <c r="D67" s="717"/>
      <c r="E67" s="752"/>
      <c r="F67" s="740" t="s">
        <v>232</v>
      </c>
      <c r="G67" s="740"/>
      <c r="H67" s="753"/>
      <c r="I67" s="726"/>
      <c r="J67" s="717"/>
      <c r="K67" s="717"/>
      <c r="L67" s="717"/>
      <c r="M67" s="717"/>
      <c r="N67" s="717"/>
      <c r="O67" s="717"/>
      <c r="P67" s="717"/>
    </row>
    <row r="68" spans="1:16" ht="15.95" hidden="1" customHeight="1">
      <c r="A68" s="717"/>
      <c r="B68" s="717"/>
      <c r="C68" s="716"/>
      <c r="D68" s="717"/>
      <c r="E68" s="752"/>
      <c r="F68" s="740" t="s">
        <v>233</v>
      </c>
      <c r="G68" s="740"/>
      <c r="H68" s="755"/>
      <c r="I68" s="726"/>
      <c r="J68" s="717"/>
      <c r="K68" s="717"/>
      <c r="L68" s="717"/>
      <c r="M68" s="717"/>
      <c r="N68" s="717"/>
      <c r="O68" s="717"/>
      <c r="P68" s="717"/>
    </row>
    <row r="69" spans="1:16" ht="15.95" hidden="1" customHeight="1">
      <c r="A69" s="717"/>
      <c r="B69" s="717"/>
      <c r="C69" s="716"/>
      <c r="D69" s="717"/>
      <c r="E69" s="752"/>
      <c r="F69" s="740" t="s">
        <v>237</v>
      </c>
      <c r="G69" s="740"/>
      <c r="H69" s="755"/>
      <c r="I69" s="726"/>
      <c r="J69" s="717"/>
      <c r="K69" s="717"/>
      <c r="L69" s="717"/>
      <c r="M69" s="717"/>
      <c r="N69" s="717"/>
      <c r="O69" s="717"/>
      <c r="P69" s="717"/>
    </row>
    <row r="70" spans="1:16" ht="15.95" hidden="1" customHeight="1">
      <c r="A70" s="717"/>
      <c r="B70" s="717"/>
      <c r="C70" s="716"/>
      <c r="D70" s="717"/>
      <c r="E70" s="752"/>
      <c r="F70" s="740" t="s">
        <v>238</v>
      </c>
      <c r="G70" s="740"/>
      <c r="H70" s="755"/>
      <c r="I70" s="726"/>
      <c r="J70" s="717"/>
      <c r="K70" s="717"/>
      <c r="L70" s="717"/>
      <c r="M70" s="717"/>
      <c r="N70" s="717"/>
      <c r="O70" s="717"/>
      <c r="P70" s="717"/>
    </row>
    <row r="71" spans="1:16" ht="21.95" customHeight="1">
      <c r="A71" s="717" t="s">
        <v>1447</v>
      </c>
      <c r="B71" s="717"/>
      <c r="C71" s="716"/>
      <c r="D71" s="717"/>
      <c r="E71" s="740" t="s">
        <v>2595</v>
      </c>
      <c r="F71" s="740"/>
      <c r="G71" s="740"/>
      <c r="H71" s="749" t="s">
        <v>21</v>
      </c>
      <c r="I71" s="726"/>
      <c r="J71" s="717"/>
      <c r="K71" s="717"/>
      <c r="L71" s="717"/>
      <c r="M71" s="717"/>
      <c r="N71" s="717"/>
      <c r="O71" s="717"/>
      <c r="P71" s="717"/>
    </row>
    <row r="72" spans="1:16" ht="15.95" hidden="1" customHeight="1">
      <c r="A72" s="717"/>
      <c r="B72" s="717"/>
      <c r="C72" s="716"/>
      <c r="D72" s="717"/>
      <c r="E72" s="752" t="s">
        <v>229</v>
      </c>
      <c r="F72" s="740" t="s">
        <v>230</v>
      </c>
      <c r="G72" s="740"/>
      <c r="H72" s="753"/>
      <c r="I72" s="726"/>
      <c r="J72" s="717"/>
      <c r="K72" s="717"/>
      <c r="L72" s="717"/>
      <c r="M72" s="717"/>
      <c r="N72" s="717"/>
      <c r="O72" s="717"/>
      <c r="P72" s="717"/>
    </row>
    <row r="73" spans="1:16" ht="15.95" hidden="1" customHeight="1">
      <c r="A73" s="717"/>
      <c r="B73" s="717"/>
      <c r="C73" s="716"/>
      <c r="D73" s="717"/>
      <c r="E73" s="752"/>
      <c r="F73" s="740" t="s">
        <v>231</v>
      </c>
      <c r="G73" s="740"/>
      <c r="H73" s="754"/>
      <c r="I73" s="726"/>
      <c r="J73" s="717"/>
      <c r="K73" s="717"/>
      <c r="L73" s="717"/>
      <c r="M73" s="717"/>
      <c r="N73" s="717"/>
      <c r="O73" s="717"/>
      <c r="P73" s="717"/>
    </row>
    <row r="74" spans="1:16" ht="15.95" hidden="1" customHeight="1">
      <c r="A74" s="717"/>
      <c r="B74" s="717"/>
      <c r="C74" s="716"/>
      <c r="D74" s="717"/>
      <c r="E74" s="752"/>
      <c r="F74" s="740" t="s">
        <v>232</v>
      </c>
      <c r="G74" s="740"/>
      <c r="H74" s="753"/>
      <c r="I74" s="726"/>
      <c r="J74" s="717"/>
      <c r="K74" s="717"/>
      <c r="L74" s="717"/>
      <c r="M74" s="717"/>
      <c r="N74" s="717"/>
      <c r="O74" s="717"/>
      <c r="P74" s="717"/>
    </row>
    <row r="75" spans="1:16" ht="15.95" hidden="1" customHeight="1">
      <c r="A75" s="717"/>
      <c r="B75" s="717"/>
      <c r="C75" s="716"/>
      <c r="D75" s="717"/>
      <c r="E75" s="752"/>
      <c r="F75" s="740" t="s">
        <v>233</v>
      </c>
      <c r="G75" s="740"/>
      <c r="H75" s="755"/>
      <c r="I75" s="726"/>
      <c r="J75" s="717"/>
      <c r="K75" s="717"/>
      <c r="L75" s="717"/>
      <c r="M75" s="717"/>
      <c r="N75" s="717"/>
      <c r="O75" s="717"/>
      <c r="P75" s="717"/>
    </row>
    <row r="76" spans="1:16" ht="15.95" hidden="1" customHeight="1">
      <c r="A76" s="717"/>
      <c r="B76" s="717"/>
      <c r="C76" s="716"/>
      <c r="D76" s="717"/>
      <c r="E76" s="752"/>
      <c r="F76" s="740" t="s">
        <v>237</v>
      </c>
      <c r="G76" s="740"/>
      <c r="H76" s="755"/>
      <c r="I76" s="726"/>
      <c r="J76" s="717"/>
      <c r="K76" s="717"/>
      <c r="L76" s="717"/>
      <c r="M76" s="717"/>
      <c r="N76" s="717"/>
      <c r="O76" s="717"/>
      <c r="P76" s="717"/>
    </row>
    <row r="77" spans="1:16" ht="15.95" hidden="1" customHeight="1">
      <c r="A77" s="717"/>
      <c r="B77" s="717"/>
      <c r="C77" s="716"/>
      <c r="D77" s="717"/>
      <c r="E77" s="752"/>
      <c r="F77" s="740" t="s">
        <v>238</v>
      </c>
      <c r="G77" s="740"/>
      <c r="H77" s="755"/>
      <c r="I77" s="726"/>
      <c r="J77" s="717"/>
      <c r="K77" s="717"/>
      <c r="L77" s="717"/>
      <c r="M77" s="717"/>
      <c r="N77" s="717"/>
      <c r="O77" s="717"/>
      <c r="P77" s="717"/>
    </row>
    <row r="78" spans="1:16" ht="21.95" customHeight="1">
      <c r="A78" s="717" t="s">
        <v>1448</v>
      </c>
      <c r="B78" s="717"/>
      <c r="C78" s="716"/>
      <c r="D78" s="717"/>
      <c r="E78" s="740" t="s">
        <v>2596</v>
      </c>
      <c r="F78" s="740"/>
      <c r="G78" s="740"/>
      <c r="H78" s="749" t="s">
        <v>21</v>
      </c>
      <c r="I78" s="726"/>
      <c r="J78" s="717"/>
      <c r="K78" s="717"/>
      <c r="L78" s="717"/>
      <c r="M78" s="717"/>
      <c r="N78" s="717"/>
      <c r="O78" s="717"/>
      <c r="P78" s="717"/>
    </row>
    <row r="79" spans="1:16" ht="15.95" hidden="1" customHeight="1">
      <c r="A79" s="717"/>
      <c r="B79" s="717"/>
      <c r="C79" s="716"/>
      <c r="D79" s="717"/>
      <c r="E79" s="752" t="s">
        <v>229</v>
      </c>
      <c r="F79" s="740" t="s">
        <v>230</v>
      </c>
      <c r="G79" s="740"/>
      <c r="H79" s="753"/>
      <c r="I79" s="726"/>
      <c r="J79" s="717"/>
      <c r="K79" s="717"/>
      <c r="L79" s="717"/>
      <c r="M79" s="717"/>
      <c r="N79" s="717"/>
      <c r="O79" s="717"/>
      <c r="P79" s="717"/>
    </row>
    <row r="80" spans="1:16" ht="15.95" hidden="1" customHeight="1">
      <c r="A80" s="717"/>
      <c r="B80" s="717"/>
      <c r="C80" s="716"/>
      <c r="D80" s="717"/>
      <c r="E80" s="752"/>
      <c r="F80" s="740" t="s">
        <v>231</v>
      </c>
      <c r="G80" s="740"/>
      <c r="H80" s="754"/>
      <c r="I80" s="726"/>
      <c r="J80" s="717"/>
      <c r="K80" s="717"/>
      <c r="L80" s="717"/>
      <c r="M80" s="717"/>
      <c r="N80" s="717"/>
      <c r="O80" s="717"/>
      <c r="P80" s="717"/>
    </row>
    <row r="81" spans="1:16" ht="15.95" hidden="1" customHeight="1">
      <c r="A81" s="717"/>
      <c r="B81" s="717"/>
      <c r="C81" s="716"/>
      <c r="D81" s="717"/>
      <c r="E81" s="752"/>
      <c r="F81" s="740" t="s">
        <v>232</v>
      </c>
      <c r="G81" s="740"/>
      <c r="H81" s="753"/>
      <c r="I81" s="726"/>
      <c r="J81" s="717"/>
      <c r="K81" s="717"/>
      <c r="L81" s="717"/>
      <c r="M81" s="717"/>
      <c r="N81" s="717"/>
      <c r="O81" s="717"/>
      <c r="P81" s="717"/>
    </row>
    <row r="82" spans="1:16" ht="15.95" hidden="1" customHeight="1">
      <c r="A82" s="717"/>
      <c r="B82" s="717"/>
      <c r="C82" s="716"/>
      <c r="D82" s="717"/>
      <c r="E82" s="752"/>
      <c r="F82" s="740" t="s">
        <v>233</v>
      </c>
      <c r="G82" s="740"/>
      <c r="H82" s="755"/>
      <c r="I82" s="726"/>
      <c r="J82" s="717"/>
      <c r="K82" s="717"/>
      <c r="L82" s="717"/>
      <c r="M82" s="717"/>
      <c r="N82" s="717"/>
      <c r="O82" s="717"/>
      <c r="P82" s="717"/>
    </row>
    <row r="83" spans="1:16" ht="15.95" hidden="1" customHeight="1">
      <c r="A83" s="717"/>
      <c r="B83" s="717"/>
      <c r="C83" s="716"/>
      <c r="D83" s="717"/>
      <c r="E83" s="752"/>
      <c r="F83" s="740" t="s">
        <v>239</v>
      </c>
      <c r="G83" s="740"/>
      <c r="H83" s="755"/>
      <c r="I83" s="726"/>
      <c r="J83" s="717"/>
      <c r="K83" s="717"/>
      <c r="L83" s="717"/>
      <c r="M83" s="717"/>
      <c r="N83" s="717"/>
      <c r="O83" s="717"/>
      <c r="P83" s="717"/>
    </row>
    <row r="84" spans="1:16" ht="15.95" hidden="1" customHeight="1">
      <c r="A84" s="717"/>
      <c r="B84" s="717"/>
      <c r="C84" s="716"/>
      <c r="D84" s="717"/>
      <c r="E84" s="752"/>
      <c r="F84" s="740" t="s">
        <v>1144</v>
      </c>
      <c r="G84" s="740"/>
      <c r="H84" s="755"/>
      <c r="I84" s="726"/>
      <c r="J84" s="717"/>
      <c r="K84" s="717"/>
      <c r="L84" s="717"/>
      <c r="M84" s="717"/>
      <c r="N84" s="717"/>
      <c r="O84" s="717"/>
      <c r="P84" s="717"/>
    </row>
    <row r="85" spans="1:16" ht="15.95" customHeight="1">
      <c r="A85" s="717"/>
      <c r="B85" s="717"/>
      <c r="C85" s="716"/>
      <c r="D85" s="717"/>
      <c r="E85" s="740" t="s">
        <v>240</v>
      </c>
      <c r="F85" s="740"/>
      <c r="G85" s="740"/>
      <c r="H85" s="756" t="s">
        <v>21</v>
      </c>
      <c r="I85" s="726"/>
      <c r="J85" s="717"/>
      <c r="K85" s="717"/>
      <c r="L85" s="717"/>
      <c r="M85" s="717"/>
      <c r="N85" s="717"/>
      <c r="O85" s="717"/>
      <c r="P85" s="717"/>
    </row>
    <row r="86" spans="1:16" ht="11.25" customHeight="1">
      <c r="A86" s="717"/>
      <c r="B86" s="717"/>
      <c r="C86" s="716"/>
      <c r="D86" s="717"/>
      <c r="E86" s="717"/>
      <c r="F86" s="717"/>
      <c r="G86" s="717"/>
      <c r="H86" s="716"/>
      <c r="I86" s="726"/>
      <c r="J86" s="717"/>
      <c r="K86" s="717"/>
      <c r="L86" s="717"/>
      <c r="M86" s="717"/>
      <c r="N86" s="717"/>
      <c r="O86" s="717"/>
      <c r="P86" s="717"/>
    </row>
    <row r="87" spans="1:16" ht="15.95" customHeight="1">
      <c r="A87" s="717"/>
      <c r="B87" s="717"/>
      <c r="C87" s="716"/>
      <c r="D87" s="717"/>
      <c r="E87" s="740" t="s">
        <v>241</v>
      </c>
      <c r="F87" s="740"/>
      <c r="G87" s="748" t="s">
        <v>242</v>
      </c>
      <c r="H87" s="743" t="s">
        <v>2574</v>
      </c>
      <c r="I87" s="726"/>
      <c r="J87" s="717"/>
      <c r="K87" s="717"/>
      <c r="L87" s="717"/>
      <c r="M87" s="717"/>
      <c r="N87" s="717"/>
      <c r="O87" s="717"/>
      <c r="P87" s="717"/>
    </row>
    <row r="88" spans="1:16" ht="15.95" customHeight="1">
      <c r="A88" s="717"/>
      <c r="B88" s="717"/>
      <c r="C88" s="716"/>
      <c r="D88" s="717"/>
      <c r="E88" s="740"/>
      <c r="F88" s="740"/>
      <c r="G88" s="748" t="s">
        <v>243</v>
      </c>
      <c r="H88" s="743" t="s">
        <v>2575</v>
      </c>
      <c r="I88" s="726"/>
      <c r="J88" s="717"/>
      <c r="K88" s="717"/>
      <c r="L88" s="717"/>
      <c r="M88" s="717"/>
      <c r="N88" s="717"/>
      <c r="O88" s="717"/>
      <c r="P88" s="717"/>
    </row>
    <row r="89" spans="1:16" ht="15.95" customHeight="1">
      <c r="A89" s="717"/>
      <c r="B89" s="717"/>
      <c r="C89" s="716"/>
      <c r="D89" s="717"/>
      <c r="E89" s="740"/>
      <c r="F89" s="740"/>
      <c r="G89" s="748" t="s">
        <v>244</v>
      </c>
      <c r="H89" s="743" t="s">
        <v>2576</v>
      </c>
      <c r="I89" s="726"/>
      <c r="J89" s="717"/>
      <c r="K89" s="717"/>
      <c r="L89" s="717"/>
      <c r="M89" s="717"/>
      <c r="N89" s="717"/>
      <c r="O89" s="717"/>
      <c r="P89" s="717"/>
    </row>
    <row r="90" spans="1:16" ht="15.95" customHeight="1">
      <c r="A90" s="717"/>
      <c r="B90" s="717"/>
      <c r="C90" s="716"/>
      <c r="D90" s="717"/>
      <c r="E90" s="740"/>
      <c r="F90" s="740"/>
      <c r="G90" s="748" t="s">
        <v>245</v>
      </c>
      <c r="H90" s="747" t="s">
        <v>2577</v>
      </c>
      <c r="I90" s="726"/>
      <c r="J90" s="717"/>
      <c r="K90" s="717"/>
      <c r="L90" s="717"/>
      <c r="M90" s="717"/>
      <c r="N90" s="717"/>
      <c r="O90" s="717"/>
      <c r="P90" s="717"/>
    </row>
    <row r="91" spans="1:16" ht="11.25" customHeight="1">
      <c r="A91" s="717"/>
      <c r="B91" s="717"/>
      <c r="C91" s="716"/>
      <c r="D91" s="717"/>
      <c r="E91" s="739"/>
      <c r="F91" s="739"/>
      <c r="G91" s="739"/>
      <c r="H91" s="757"/>
      <c r="I91" s="726"/>
      <c r="J91" s="717"/>
      <c r="K91" s="717"/>
      <c r="L91" s="717"/>
      <c r="M91" s="717"/>
      <c r="N91" s="717"/>
      <c r="O91" s="717"/>
      <c r="P91" s="717"/>
    </row>
    <row r="92" spans="1:16" ht="11.25" customHeight="1">
      <c r="A92" s="717"/>
      <c r="B92" s="717"/>
      <c r="C92" s="716"/>
      <c r="D92" s="717"/>
      <c r="E92" s="758" t="s">
        <v>246</v>
      </c>
      <c r="F92" s="758"/>
      <c r="G92" s="758"/>
      <c r="H92" s="758"/>
      <c r="I92" s="726"/>
      <c r="J92" s="717"/>
      <c r="K92" s="717"/>
      <c r="L92" s="717"/>
      <c r="M92" s="717"/>
      <c r="N92" s="717"/>
      <c r="O92" s="717"/>
      <c r="P92" s="717"/>
    </row>
    <row r="93" spans="1:16" ht="11.25" customHeight="1">
      <c r="A93" s="717"/>
      <c r="B93" s="717"/>
      <c r="C93" s="716"/>
      <c r="D93" s="717"/>
      <c r="E93" s="759" t="s">
        <v>247</v>
      </c>
      <c r="F93" s="759"/>
      <c r="G93" s="759"/>
      <c r="H93" s="759"/>
      <c r="I93" s="726"/>
      <c r="J93" s="717"/>
      <c r="K93" s="717"/>
      <c r="L93" s="717"/>
      <c r="M93" s="717"/>
      <c r="N93" s="717"/>
      <c r="O93" s="717"/>
      <c r="P93" s="717"/>
    </row>
    <row r="94" spans="1:16" ht="11.25" customHeight="1">
      <c r="A94" s="717"/>
      <c r="B94" s="717"/>
      <c r="C94" s="716"/>
      <c r="D94" s="717"/>
      <c r="E94" s="759" t="s">
        <v>248</v>
      </c>
      <c r="F94" s="759"/>
      <c r="G94" s="759"/>
      <c r="H94" s="759"/>
      <c r="I94" s="726"/>
      <c r="J94" s="717"/>
      <c r="K94" s="717"/>
      <c r="L94" s="717"/>
      <c r="M94" s="717"/>
      <c r="N94" s="717"/>
      <c r="O94" s="717"/>
      <c r="P94" s="717"/>
    </row>
    <row r="95" spans="1:16" ht="11.25" customHeight="1">
      <c r="A95" s="717"/>
      <c r="B95" s="717"/>
      <c r="C95" s="716"/>
      <c r="D95" s="717"/>
      <c r="E95" s="759" t="s">
        <v>249</v>
      </c>
      <c r="F95" s="759"/>
      <c r="G95" s="759"/>
      <c r="H95" s="759"/>
      <c r="I95" s="726"/>
      <c r="J95" s="717"/>
      <c r="K95" s="717"/>
      <c r="L95" s="717"/>
      <c r="M95" s="717"/>
      <c r="N95" s="717"/>
      <c r="O95" s="717"/>
      <c r="P95" s="717"/>
    </row>
    <row r="96" spans="1:16" ht="11.25" customHeight="1">
      <c r="A96" s="717"/>
      <c r="B96" s="717"/>
      <c r="C96" s="716"/>
      <c r="D96" s="717"/>
      <c r="E96" s="759" t="s">
        <v>250</v>
      </c>
      <c r="F96" s="759"/>
      <c r="G96" s="759"/>
      <c r="H96" s="759"/>
      <c r="I96" s="726"/>
      <c r="J96" s="717"/>
      <c r="K96" s="717"/>
      <c r="L96" s="717"/>
      <c r="M96" s="717"/>
      <c r="N96" s="717"/>
      <c r="O96" s="717"/>
      <c r="P96" s="717"/>
    </row>
    <row r="97" spans="1:16" ht="11.25" customHeight="1">
      <c r="A97" s="717"/>
      <c r="B97" s="717"/>
      <c r="C97" s="716"/>
      <c r="D97" s="717"/>
      <c r="E97" s="759" t="s">
        <v>251</v>
      </c>
      <c r="F97" s="759"/>
      <c r="G97" s="759"/>
      <c r="H97" s="759"/>
      <c r="I97" s="726"/>
      <c r="J97" s="717"/>
      <c r="K97" s="717"/>
      <c r="L97" s="717"/>
      <c r="M97" s="717"/>
      <c r="N97" s="717"/>
      <c r="O97" s="717"/>
      <c r="P97" s="717"/>
    </row>
    <row r="98" spans="1:16" ht="22.9" customHeight="1">
      <c r="A98" s="717"/>
      <c r="B98" s="717"/>
      <c r="C98" s="716"/>
      <c r="D98" s="717"/>
      <c r="E98" s="759" t="s">
        <v>252</v>
      </c>
      <c r="F98" s="759"/>
      <c r="G98" s="759"/>
      <c r="H98" s="759"/>
      <c r="I98" s="726"/>
      <c r="J98" s="717"/>
      <c r="K98" s="717"/>
      <c r="L98" s="717"/>
      <c r="M98" s="717"/>
      <c r="N98" s="717"/>
      <c r="O98" s="717"/>
      <c r="P98" s="717"/>
    </row>
    <row r="99" spans="1:16" ht="11.25" customHeight="1">
      <c r="A99" s="717"/>
      <c r="B99" s="717"/>
      <c r="C99" s="716"/>
      <c r="D99" s="717"/>
      <c r="E99" s="759" t="s">
        <v>253</v>
      </c>
      <c r="F99" s="759"/>
      <c r="G99" s="759"/>
      <c r="H99" s="759"/>
      <c r="I99" s="726"/>
      <c r="J99" s="717"/>
      <c r="K99" s="717"/>
      <c r="L99" s="717"/>
      <c r="M99" s="717"/>
      <c r="N99" s="717"/>
      <c r="O99" s="717"/>
      <c r="P99" s="717"/>
    </row>
    <row r="100" spans="1:16" ht="19.899999999999999" customHeight="1">
      <c r="A100" s="717"/>
      <c r="B100" s="717"/>
      <c r="C100" s="716"/>
      <c r="D100" s="717"/>
      <c r="E100" s="759" t="s">
        <v>254</v>
      </c>
      <c r="F100" s="759"/>
      <c r="G100" s="759"/>
      <c r="H100" s="759"/>
      <c r="I100" s="726"/>
      <c r="J100" s="717"/>
      <c r="K100" s="717"/>
      <c r="L100" s="717"/>
      <c r="M100" s="717"/>
      <c r="N100" s="717"/>
      <c r="O100" s="717"/>
      <c r="P100" s="717"/>
    </row>
    <row r="101" spans="1:16" ht="15" customHeight="1">
      <c r="A101" s="717"/>
      <c r="B101" s="717"/>
      <c r="C101" s="716"/>
      <c r="D101" s="717"/>
      <c r="E101" s="759" t="s">
        <v>255</v>
      </c>
      <c r="F101" s="759"/>
      <c r="G101" s="759"/>
      <c r="H101" s="759"/>
      <c r="I101" s="726"/>
      <c r="J101" s="717"/>
      <c r="K101" s="717"/>
      <c r="L101" s="717"/>
      <c r="M101" s="717"/>
      <c r="N101" s="717"/>
      <c r="O101" s="717"/>
      <c r="P101" s="717"/>
    </row>
    <row r="102" spans="1:16" ht="13.15" customHeight="1">
      <c r="A102" s="717"/>
      <c r="B102" s="717"/>
      <c r="C102" s="716"/>
      <c r="D102" s="717"/>
      <c r="E102" s="759" t="s">
        <v>256</v>
      </c>
      <c r="F102" s="759"/>
      <c r="G102" s="759"/>
      <c r="H102" s="759"/>
      <c r="I102" s="726"/>
      <c r="J102" s="717"/>
      <c r="K102" s="717"/>
      <c r="L102" s="717"/>
      <c r="M102" s="717"/>
      <c r="N102" s="717"/>
      <c r="O102" s="717"/>
      <c r="P102" s="717"/>
    </row>
    <row r="103" spans="1:16" ht="27" customHeight="1">
      <c r="A103" s="717"/>
      <c r="B103" s="717"/>
      <c r="C103" s="716"/>
      <c r="D103" s="717"/>
      <c r="E103" s="759" t="s">
        <v>257</v>
      </c>
      <c r="F103" s="759"/>
      <c r="G103" s="759"/>
      <c r="H103" s="759"/>
      <c r="I103" s="726"/>
      <c r="J103" s="717"/>
      <c r="K103" s="717"/>
      <c r="L103" s="717"/>
      <c r="M103" s="717"/>
      <c r="N103" s="717"/>
      <c r="O103" s="717"/>
      <c r="P103" s="717"/>
    </row>
    <row r="104" spans="1:16" ht="38.25" customHeight="1">
      <c r="A104" s="717"/>
      <c r="B104" s="717"/>
      <c r="C104" s="716"/>
      <c r="D104" s="717"/>
      <c r="E104" s="759" t="s">
        <v>258</v>
      </c>
      <c r="F104" s="759"/>
      <c r="G104" s="759"/>
      <c r="H104" s="759"/>
      <c r="I104" s="726"/>
      <c r="J104" s="717"/>
      <c r="K104" s="717"/>
      <c r="L104" s="717"/>
      <c r="M104" s="717"/>
      <c r="N104" s="717"/>
      <c r="O104" s="717"/>
      <c r="P104" s="717"/>
    </row>
    <row r="105" spans="1:16" ht="12.6" customHeight="1">
      <c r="A105" s="717"/>
      <c r="B105" s="717"/>
      <c r="C105" s="716"/>
      <c r="D105" s="717"/>
      <c r="E105" s="759" t="s">
        <v>259</v>
      </c>
      <c r="F105" s="759"/>
      <c r="G105" s="759"/>
      <c r="H105" s="759"/>
      <c r="I105" s="726"/>
      <c r="J105" s="717"/>
      <c r="K105" s="717"/>
      <c r="L105" s="717"/>
      <c r="M105" s="717"/>
      <c r="N105" s="717"/>
      <c r="O105" s="717"/>
      <c r="P105" s="717"/>
    </row>
    <row r="106" spans="1:16" ht="15" customHeight="1">
      <c r="A106" s="717"/>
      <c r="B106" s="717"/>
      <c r="C106" s="716"/>
      <c r="D106" s="717"/>
      <c r="E106" s="759" t="s">
        <v>260</v>
      </c>
      <c r="F106" s="759"/>
      <c r="G106" s="759"/>
      <c r="H106" s="759"/>
      <c r="I106" s="726"/>
      <c r="J106" s="717"/>
      <c r="K106" s="717"/>
      <c r="L106" s="717"/>
      <c r="M106" s="717"/>
      <c r="N106" s="717"/>
      <c r="O106" s="717"/>
      <c r="P106" s="717"/>
    </row>
    <row r="107" spans="1:16">
      <c r="A107" s="717"/>
      <c r="B107" s="717"/>
      <c r="C107" s="716"/>
      <c r="D107" s="717"/>
      <c r="E107" s="717"/>
      <c r="F107" s="717"/>
      <c r="G107" s="717"/>
      <c r="H107" s="717"/>
      <c r="I107" s="717"/>
      <c r="J107" s="717"/>
      <c r="K107" s="717"/>
      <c r="L107" s="717"/>
      <c r="M107" s="717"/>
      <c r="N107" s="717"/>
      <c r="O107" s="717"/>
      <c r="P107" s="717"/>
    </row>
    <row r="108" spans="1:16" ht="11.25" customHeight="1">
      <c r="A108" s="717"/>
      <c r="B108" s="717"/>
      <c r="C108" s="716"/>
      <c r="D108" s="717"/>
      <c r="E108" s="760" t="s">
        <v>1248</v>
      </c>
      <c r="F108" s="760"/>
      <c r="G108" s="761"/>
      <c r="H108" s="761"/>
      <c r="I108" s="738"/>
      <c r="J108" s="739"/>
      <c r="K108" s="739"/>
      <c r="L108" s="739"/>
      <c r="M108" s="739"/>
      <c r="N108" s="739"/>
      <c r="O108" s="720"/>
      <c r="P108" s="720"/>
    </row>
    <row r="109" spans="1:16" ht="20.25" customHeight="1">
      <c r="A109" s="717"/>
      <c r="B109" s="717"/>
      <c r="C109" s="716"/>
      <c r="D109" s="717"/>
      <c r="E109" s="762" t="s">
        <v>261</v>
      </c>
      <c r="F109" s="763"/>
      <c r="G109" s="764" t="s">
        <v>1396</v>
      </c>
      <c r="H109" s="765" t="s">
        <v>21</v>
      </c>
      <c r="I109" s="726"/>
      <c r="J109" s="739"/>
      <c r="K109" s="739"/>
      <c r="L109" s="739"/>
      <c r="M109" s="739"/>
      <c r="N109" s="739"/>
      <c r="O109" s="720"/>
      <c r="P109" s="720"/>
    </row>
    <row r="110" spans="1:16" ht="15.95" customHeight="1">
      <c r="A110" s="717"/>
      <c r="B110" s="717"/>
      <c r="C110" s="716"/>
      <c r="D110" s="717"/>
      <c r="E110" s="762"/>
      <c r="F110" s="763"/>
      <c r="G110" s="764" t="s">
        <v>231</v>
      </c>
      <c r="H110" s="754" t="s">
        <v>796</v>
      </c>
      <c r="I110" s="726"/>
      <c r="J110" s="739"/>
      <c r="K110" s="739"/>
      <c r="L110" s="739"/>
      <c r="M110" s="739"/>
      <c r="N110" s="739"/>
      <c r="O110" s="720"/>
      <c r="P110" s="720"/>
    </row>
    <row r="111" spans="1:16" ht="15.95" customHeight="1">
      <c r="A111" s="717"/>
      <c r="B111" s="717"/>
      <c r="C111" s="716"/>
      <c r="D111" s="717"/>
      <c r="E111" s="763"/>
      <c r="F111" s="763"/>
      <c r="G111" s="764" t="s">
        <v>232</v>
      </c>
      <c r="H111" s="756" t="s">
        <v>2578</v>
      </c>
      <c r="I111" s="726"/>
      <c r="J111" s="717"/>
      <c r="K111" s="717"/>
      <c r="L111" s="717"/>
      <c r="M111" s="717"/>
      <c r="N111" s="717"/>
      <c r="O111" s="717"/>
      <c r="P111" s="717"/>
    </row>
    <row r="112" spans="1:16" ht="15.95" customHeight="1">
      <c r="A112" s="717"/>
      <c r="B112" s="717"/>
      <c r="C112" s="716"/>
      <c r="D112" s="717"/>
      <c r="E112" s="763"/>
      <c r="F112" s="763"/>
      <c r="G112" s="764" t="s">
        <v>233</v>
      </c>
      <c r="H112" s="755">
        <v>45044</v>
      </c>
      <c r="I112" s="726"/>
      <c r="J112" s="717"/>
      <c r="K112" s="717"/>
      <c r="L112" s="717"/>
      <c r="M112" s="717"/>
      <c r="N112" s="717"/>
      <c r="O112" s="717"/>
      <c r="P112" s="717"/>
    </row>
    <row r="113" spans="1:16" ht="15" customHeight="1">
      <c r="A113" s="717"/>
      <c r="B113" s="717"/>
      <c r="C113" s="716"/>
      <c r="D113" s="766" t="s">
        <v>1051</v>
      </c>
      <c r="E113" s="767" t="s">
        <v>2597</v>
      </c>
      <c r="F113" s="768"/>
      <c r="G113" s="769"/>
      <c r="H113" s="770"/>
      <c r="I113" s="717"/>
      <c r="J113" s="717"/>
      <c r="K113" s="717"/>
      <c r="L113" s="771"/>
      <c r="M113" s="717"/>
      <c r="N113" s="717"/>
      <c r="O113" s="717"/>
      <c r="P113" s="717"/>
    </row>
    <row r="114" spans="1:16" ht="14.25">
      <c r="A114" s="772"/>
      <c r="B114" s="717"/>
      <c r="C114" s="716"/>
      <c r="D114" s="773" t="s">
        <v>18</v>
      </c>
      <c r="E114" s="767"/>
      <c r="F114" s="768"/>
      <c r="G114" s="774" t="s">
        <v>2598</v>
      </c>
      <c r="H114" s="775" t="s">
        <v>1020</v>
      </c>
      <c r="I114" s="776"/>
      <c r="J114" s="717" t="s">
        <v>2599</v>
      </c>
      <c r="K114" s="717" t="s">
        <v>1025</v>
      </c>
      <c r="L114" s="771" t="s">
        <v>1127</v>
      </c>
      <c r="M114" s="717" t="s">
        <v>21</v>
      </c>
      <c r="N114" s="717" t="s">
        <v>1023</v>
      </c>
      <c r="O114" s="717"/>
      <c r="P114" s="717"/>
    </row>
    <row r="115" spans="1:16" ht="12.75">
      <c r="A115" s="772"/>
      <c r="B115" s="717"/>
      <c r="C115" s="716"/>
      <c r="D115" s="777"/>
      <c r="E115" s="767"/>
      <c r="F115" s="768"/>
      <c r="G115" s="778" t="s">
        <v>1240</v>
      </c>
      <c r="H115" s="779" t="s">
        <v>2573</v>
      </c>
      <c r="I115" s="333"/>
      <c r="J115" s="717"/>
      <c r="K115" s="717"/>
      <c r="L115" s="717"/>
      <c r="M115" s="717"/>
      <c r="N115" s="717"/>
      <c r="O115" s="717"/>
      <c r="P115" s="717"/>
    </row>
    <row r="116" spans="1:16" ht="12.75">
      <c r="A116" s="772"/>
      <c r="B116" s="717"/>
      <c r="C116" s="716"/>
      <c r="D116" s="777"/>
      <c r="E116" s="767"/>
      <c r="F116" s="768"/>
      <c r="G116" s="778" t="s">
        <v>262</v>
      </c>
      <c r="H116" s="765" t="s">
        <v>1127</v>
      </c>
      <c r="I116" s="333"/>
      <c r="J116" s="717"/>
      <c r="K116" s="717"/>
      <c r="L116" s="717"/>
      <c r="M116" s="717"/>
      <c r="N116" s="717"/>
      <c r="O116" s="717"/>
      <c r="P116" s="717"/>
    </row>
    <row r="117" spans="1:16" ht="12.75">
      <c r="A117" s="772"/>
      <c r="B117" s="717"/>
      <c r="C117" s="716"/>
      <c r="D117" s="777"/>
      <c r="E117" s="767"/>
      <c r="F117" s="768"/>
      <c r="G117" s="778" t="s">
        <v>263</v>
      </c>
      <c r="H117" s="765" t="s">
        <v>1023</v>
      </c>
      <c r="I117" s="333"/>
      <c r="J117" s="717"/>
      <c r="K117" s="717"/>
      <c r="L117" s="717"/>
      <c r="M117" s="717"/>
      <c r="N117" s="717"/>
      <c r="O117" s="717"/>
      <c r="P117" s="717"/>
    </row>
    <row r="118" spans="1:16" ht="21">
      <c r="A118" s="772"/>
      <c r="B118" s="717"/>
      <c r="C118" s="716"/>
      <c r="D118" s="777"/>
      <c r="E118" s="767"/>
      <c r="F118" s="768"/>
      <c r="G118" s="778" t="s">
        <v>264</v>
      </c>
      <c r="H118" s="779" t="s">
        <v>2572</v>
      </c>
      <c r="I118" s="716"/>
      <c r="J118" s="717"/>
      <c r="K118" s="717"/>
      <c r="L118" s="717"/>
      <c r="M118" s="717"/>
      <c r="N118" s="717"/>
      <c r="O118" s="717"/>
      <c r="P118" s="717"/>
    </row>
    <row r="119" spans="1:16" ht="12.75">
      <c r="A119" s="772"/>
      <c r="B119" s="717"/>
      <c r="C119" s="716"/>
      <c r="D119" s="777"/>
      <c r="E119" s="767"/>
      <c r="F119" s="768"/>
      <c r="G119" s="780" t="s">
        <v>327</v>
      </c>
      <c r="H119" s="781" t="s">
        <v>1025</v>
      </c>
      <c r="I119" s="333"/>
      <c r="J119" s="717"/>
      <c r="K119" s="717"/>
      <c r="L119" s="717"/>
      <c r="M119" s="717"/>
      <c r="N119" s="717"/>
      <c r="O119" s="717"/>
      <c r="P119" s="717"/>
    </row>
    <row r="120" spans="1:16" ht="12.75">
      <c r="A120" s="772"/>
      <c r="B120" s="717"/>
      <c r="C120" s="716"/>
      <c r="D120" s="777"/>
      <c r="E120" s="767"/>
      <c r="F120" s="768"/>
      <c r="G120" s="780" t="s">
        <v>1028</v>
      </c>
      <c r="H120" s="765" t="s">
        <v>21</v>
      </c>
      <c r="I120" s="333"/>
      <c r="J120" s="717"/>
      <c r="K120" s="717"/>
      <c r="L120" s="717"/>
      <c r="M120" s="717"/>
      <c r="N120" s="717"/>
      <c r="O120" s="717"/>
      <c r="P120" s="717"/>
    </row>
    <row r="121" spans="1:16" ht="12.75">
      <c r="A121" s="772"/>
      <c r="B121" s="717" t="b">
        <v>1</v>
      </c>
      <c r="C121" s="716"/>
      <c r="D121" s="777"/>
      <c r="E121" s="767"/>
      <c r="F121" s="768"/>
      <c r="G121" s="778" t="s">
        <v>265</v>
      </c>
      <c r="H121" s="782" t="s">
        <v>2579</v>
      </c>
      <c r="I121" s="333"/>
      <c r="J121" s="717"/>
      <c r="K121" s="717"/>
      <c r="L121" s="717"/>
      <c r="M121" s="717"/>
      <c r="N121" s="717"/>
      <c r="O121" s="717"/>
      <c r="P121" s="717"/>
    </row>
    <row r="122" spans="1:16" ht="12.75">
      <c r="A122" s="772"/>
      <c r="B122" s="717" t="b">
        <v>1</v>
      </c>
      <c r="C122" s="716"/>
      <c r="D122" s="777"/>
      <c r="E122" s="767"/>
      <c r="F122" s="768"/>
      <c r="G122" s="778" t="s">
        <v>266</v>
      </c>
      <c r="H122" s="755">
        <v>45043</v>
      </c>
      <c r="I122" s="333"/>
      <c r="J122" s="717"/>
      <c r="K122" s="717"/>
      <c r="L122" s="717"/>
      <c r="M122" s="717"/>
      <c r="N122" s="717"/>
      <c r="O122" s="717"/>
      <c r="P122" s="717"/>
    </row>
    <row r="123" spans="1:16" ht="12.75">
      <c r="A123" s="772"/>
      <c r="B123" s="717" t="b">
        <v>1</v>
      </c>
      <c r="C123" s="716"/>
      <c r="D123" s="777"/>
      <c r="E123" s="767"/>
      <c r="F123" s="768"/>
      <c r="G123" s="778" t="s">
        <v>1181</v>
      </c>
      <c r="H123" s="782" t="s">
        <v>21</v>
      </c>
      <c r="I123" s="333"/>
      <c r="J123" s="717"/>
      <c r="K123" s="717"/>
      <c r="L123" s="717"/>
      <c r="M123" s="717"/>
      <c r="N123" s="717"/>
      <c r="O123" s="717"/>
      <c r="P123" s="717"/>
    </row>
    <row r="124" spans="1:16" ht="12.75">
      <c r="A124" s="772"/>
      <c r="B124" s="717" t="b">
        <v>1</v>
      </c>
      <c r="C124" s="716"/>
      <c r="D124" s="777"/>
      <c r="E124" s="767"/>
      <c r="F124" s="768"/>
      <c r="G124" s="778" t="s">
        <v>267</v>
      </c>
      <c r="H124" s="749" t="s">
        <v>781</v>
      </c>
      <c r="I124" s="333"/>
      <c r="J124" s="717"/>
      <c r="K124" s="717"/>
      <c r="L124" s="717"/>
      <c r="M124" s="717"/>
      <c r="N124" s="717"/>
      <c r="O124" s="717"/>
      <c r="P124" s="717"/>
    </row>
    <row r="125" spans="1:16" ht="21">
      <c r="A125" s="772"/>
      <c r="B125" s="717" t="b">
        <v>1</v>
      </c>
      <c r="C125" s="716"/>
      <c r="D125" s="777"/>
      <c r="E125" s="767"/>
      <c r="F125" s="768"/>
      <c r="G125" s="748" t="s">
        <v>2600</v>
      </c>
      <c r="H125" s="765">
        <v>2024</v>
      </c>
      <c r="I125" s="333"/>
      <c r="J125" s="717"/>
      <c r="K125" s="717"/>
      <c r="L125" s="717"/>
      <c r="M125" s="717"/>
      <c r="N125" s="717"/>
      <c r="O125" s="717"/>
      <c r="P125" s="717"/>
    </row>
    <row r="126" spans="1:16" ht="12.75">
      <c r="A126" s="772"/>
      <c r="B126" s="717" t="b">
        <v>1</v>
      </c>
      <c r="C126" s="716"/>
      <c r="D126" s="777"/>
      <c r="E126" s="767"/>
      <c r="F126" s="768"/>
      <c r="G126" s="778" t="s">
        <v>269</v>
      </c>
      <c r="H126" s="783">
        <v>5</v>
      </c>
      <c r="I126" s="333"/>
      <c r="J126" s="717"/>
      <c r="K126" s="717"/>
      <c r="L126" s="717"/>
      <c r="M126" s="717"/>
      <c r="N126" s="717"/>
      <c r="O126" s="717"/>
      <c r="P126" s="717"/>
    </row>
    <row r="127" spans="1:16" ht="15.95" customHeight="1">
      <c r="A127" s="717"/>
      <c r="B127" s="717"/>
      <c r="C127" s="716"/>
      <c r="D127" s="717"/>
      <c r="E127" s="784" t="s">
        <v>270</v>
      </c>
      <c r="F127" s="785"/>
      <c r="G127" s="778" t="s">
        <v>271</v>
      </c>
      <c r="H127" s="756"/>
      <c r="I127" s="726"/>
      <c r="J127" s="717"/>
      <c r="K127" s="717"/>
      <c r="L127" s="717"/>
      <c r="M127" s="717"/>
      <c r="N127" s="717"/>
      <c r="O127" s="717"/>
      <c r="P127" s="717"/>
    </row>
    <row r="128" spans="1:16" ht="15.95" customHeight="1">
      <c r="A128" s="717"/>
      <c r="B128" s="717"/>
      <c r="C128" s="716"/>
      <c r="D128" s="717"/>
      <c r="E128" s="784"/>
      <c r="F128" s="785"/>
      <c r="G128" s="778" t="s">
        <v>272</v>
      </c>
      <c r="H128" s="753"/>
      <c r="I128" s="726"/>
      <c r="J128" s="717"/>
      <c r="K128" s="717"/>
      <c r="L128" s="717"/>
      <c r="M128" s="717"/>
      <c r="N128" s="717"/>
      <c r="O128" s="717"/>
      <c r="P128" s="717"/>
    </row>
    <row r="129" spans="1:16" ht="15.95" customHeight="1">
      <c r="A129" s="717"/>
      <c r="B129" s="717"/>
      <c r="C129" s="716"/>
      <c r="D129" s="717"/>
      <c r="E129" s="784"/>
      <c r="F129" s="785"/>
      <c r="G129" s="778" t="s">
        <v>273</v>
      </c>
      <c r="H129" s="753"/>
      <c r="I129" s="726"/>
      <c r="J129" s="717"/>
      <c r="K129" s="717"/>
      <c r="L129" s="717"/>
      <c r="M129" s="717"/>
      <c r="N129" s="717"/>
      <c r="O129" s="717"/>
      <c r="P129" s="717"/>
    </row>
    <row r="130" spans="1:16" ht="15.95" customHeight="1">
      <c r="A130" s="717"/>
      <c r="B130" s="717"/>
      <c r="C130" s="716"/>
      <c r="D130" s="717"/>
      <c r="E130" s="784"/>
      <c r="F130" s="785"/>
      <c r="G130" s="778" t="s">
        <v>274</v>
      </c>
      <c r="H130" s="753"/>
      <c r="I130" s="726"/>
      <c r="J130" s="717"/>
      <c r="K130" s="717"/>
      <c r="L130" s="717"/>
      <c r="M130" s="717"/>
      <c r="N130" s="717"/>
      <c r="O130" s="717"/>
      <c r="P130" s="717"/>
    </row>
    <row r="131" spans="1:16" ht="15.95" customHeight="1">
      <c r="A131" s="717"/>
      <c r="B131" s="717"/>
      <c r="C131" s="716"/>
      <c r="D131" s="717"/>
      <c r="E131" s="784"/>
      <c r="F131" s="785"/>
      <c r="G131" s="778" t="s">
        <v>275</v>
      </c>
      <c r="H131" s="753"/>
      <c r="I131" s="726"/>
      <c r="J131" s="717"/>
      <c r="K131" s="717"/>
      <c r="L131" s="717"/>
      <c r="M131" s="717"/>
      <c r="N131" s="717"/>
      <c r="O131" s="717"/>
      <c r="P131" s="717"/>
    </row>
    <row r="132" spans="1:16" ht="15.95" customHeight="1">
      <c r="A132" s="717"/>
      <c r="B132" s="717"/>
      <c r="C132" s="716"/>
      <c r="D132" s="717"/>
      <c r="E132" s="784"/>
      <c r="F132" s="785"/>
      <c r="G132" s="778" t="s">
        <v>276</v>
      </c>
      <c r="H132" s="781" t="s">
        <v>781</v>
      </c>
      <c r="I132" s="726"/>
      <c r="J132" s="717"/>
      <c r="K132" s="717"/>
      <c r="L132" s="717"/>
      <c r="M132" s="717"/>
      <c r="N132" s="717"/>
      <c r="O132" s="717"/>
      <c r="P132" s="717"/>
    </row>
    <row r="133" spans="1:16" ht="15.95" customHeight="1">
      <c r="A133" s="717"/>
      <c r="B133" s="717"/>
      <c r="C133" s="716"/>
      <c r="D133" s="717"/>
      <c r="E133" s="784"/>
      <c r="F133" s="785"/>
      <c r="G133" s="778" t="s">
        <v>106</v>
      </c>
      <c r="H133" s="786">
        <v>2024</v>
      </c>
      <c r="I133" s="726"/>
      <c r="J133" s="717"/>
      <c r="K133" s="717"/>
      <c r="L133" s="717"/>
      <c r="M133" s="717"/>
      <c r="N133" s="717"/>
      <c r="O133" s="717"/>
      <c r="P133" s="717"/>
    </row>
    <row r="134" spans="1:16" ht="15.95" customHeight="1">
      <c r="A134" s="717"/>
      <c r="B134" s="717"/>
      <c r="C134" s="716"/>
      <c r="D134" s="717"/>
      <c r="E134" s="784"/>
      <c r="F134" s="785"/>
      <c r="G134" s="778" t="s">
        <v>922</v>
      </c>
      <c r="H134" s="786">
        <v>2024</v>
      </c>
      <c r="I134" s="726"/>
      <c r="J134" s="717"/>
      <c r="K134" s="717"/>
      <c r="L134" s="717"/>
      <c r="M134" s="717"/>
      <c r="N134" s="717"/>
      <c r="O134" s="717"/>
      <c r="P134" s="717"/>
    </row>
    <row r="135" spans="1:16" ht="15.95" customHeight="1">
      <c r="A135" s="717"/>
      <c r="B135" s="717"/>
      <c r="C135" s="716"/>
      <c r="D135" s="717"/>
      <c r="E135" s="787"/>
      <c r="F135" s="788"/>
      <c r="G135" s="778" t="s">
        <v>269</v>
      </c>
      <c r="H135" s="786">
        <v>5</v>
      </c>
      <c r="I135" s="726"/>
      <c r="J135" s="717"/>
      <c r="K135" s="717"/>
      <c r="L135" s="717"/>
      <c r="M135" s="717"/>
      <c r="N135" s="717"/>
      <c r="O135" s="717"/>
      <c r="P135" s="717"/>
    </row>
    <row r="136" spans="1:16" ht="33" customHeight="1">
      <c r="A136" s="717"/>
      <c r="B136" s="717"/>
      <c r="C136" s="716"/>
      <c r="D136" s="717"/>
      <c r="E136" s="789" t="s">
        <v>277</v>
      </c>
      <c r="F136" s="790"/>
      <c r="G136" s="791"/>
      <c r="H136" s="749" t="s">
        <v>20</v>
      </c>
      <c r="I136" s="726"/>
      <c r="J136" s="717"/>
      <c r="K136" s="717"/>
      <c r="L136" s="717"/>
      <c r="M136" s="717"/>
      <c r="N136" s="717"/>
      <c r="O136" s="717"/>
      <c r="P136" s="717"/>
    </row>
    <row r="137" spans="1:16">
      <c r="A137" s="717"/>
      <c r="B137" s="717"/>
      <c r="C137" s="716"/>
      <c r="D137" s="717"/>
      <c r="E137" s="717"/>
      <c r="F137" s="717"/>
      <c r="G137" s="717"/>
      <c r="H137" s="717"/>
      <c r="I137" s="717"/>
      <c r="J137" s="717"/>
      <c r="K137" s="717"/>
      <c r="L137" s="717"/>
      <c r="M137" s="717"/>
      <c r="N137" s="717"/>
      <c r="O137" s="717"/>
      <c r="P137" s="717"/>
    </row>
    <row r="139" spans="1:16">
      <c r="E139" s="1290">
        <f>$H$129</f>
        <v>0</v>
      </c>
      <c r="F139" s="1286"/>
      <c r="G139" s="1289">
        <f>$H$128</f>
        <v>0</v>
      </c>
      <c r="H139" s="1288"/>
    </row>
    <row r="140" spans="1:16">
      <c r="E140" s="1287" t="s">
        <v>2668</v>
      </c>
      <c r="G140" s="656" t="s">
        <v>2669</v>
      </c>
      <c r="H140" s="656" t="s">
        <v>2670</v>
      </c>
    </row>
  </sheetData>
  <sheetProtection formatColumns="0" formatRows="0" autoFilter="0"/>
  <mergeCells count="104">
    <mergeCell ref="D114:D126"/>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F68:G68"/>
    <mergeCell ref="F69:G69"/>
    <mergeCell ref="F70:G70"/>
    <mergeCell ref="E58:G58"/>
    <mergeCell ref="E59:E63"/>
    <mergeCell ref="F59:G59"/>
    <mergeCell ref="F60:G60"/>
    <mergeCell ref="F61:G61"/>
    <mergeCell ref="F62:G62"/>
    <mergeCell ref="F63:G63"/>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E127:F135"/>
    <mergeCell ref="E136:G13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26"/>
    <mergeCell ref="E94:H94"/>
    <mergeCell ref="E109:F112"/>
  </mergeCells>
  <dataValidations count="25">
    <dataValidation type="list" allowBlank="1" showInputMessage="1" showErrorMessage="1" errorTitle="Внимание" error="Пожалуйста, выберите значение из списка!" sqref="H37 H64 H52 H58 H71 H78 H40:H43 H45:H46 H136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textLength" operator="lessThanOrEqual" allowBlank="1" showInputMessage="1" showErrorMessage="1" sqref="C30:C36 C47 C49 C24 C53 C55 C111 C59 C61 C65 C67 C72 C74 C79 C81 C85 C87:C90 C127:C131 C120:C121 C123">
      <formula1>990</formula1>
    </dataValidation>
    <dataValidation type="list" showDropDown="1" sqref="C29">
      <formula1>okopf_list</formula1>
    </dataValidation>
    <dataValidation type="list" showDropDown="1" sqref="C37 C40:C43 C45:C46 C52 C58 C64 C71 C78 C136:C137">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7"/>
  <sheetViews>
    <sheetView showGridLines="0" view="pageBreakPreview" topLeftCell="A11" zoomScale="60" zoomScaleNormal="100" workbookViewId="0">
      <pane ySplit="4" topLeftCell="A15" activePane="bottomLeft" state="frozen"/>
      <selection activeCell="E105" sqref="E105:H105"/>
      <selection pane="bottomLeft" activeCell="N26" sqref="N26"/>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92"/>
      <c r="B1" s="793"/>
      <c r="C1" s="793"/>
      <c r="D1" s="794"/>
      <c r="E1" s="793"/>
      <c r="F1" s="793"/>
      <c r="G1" s="793"/>
      <c r="H1" s="793"/>
      <c r="I1" s="793"/>
      <c r="J1" s="793"/>
      <c r="K1" s="793"/>
      <c r="L1" s="793"/>
      <c r="M1" s="793" t="s">
        <v>1034</v>
      </c>
      <c r="N1" s="793" t="s">
        <v>1035</v>
      </c>
      <c r="O1" s="793" t="s">
        <v>1036</v>
      </c>
      <c r="P1" s="793"/>
    </row>
    <row r="2" spans="1:16" ht="12" hidden="1" customHeight="1">
      <c r="A2" s="792"/>
      <c r="B2" s="793"/>
      <c r="C2" s="793"/>
      <c r="D2" s="794"/>
      <c r="E2" s="793"/>
      <c r="F2" s="793"/>
      <c r="G2" s="793"/>
      <c r="H2" s="793"/>
      <c r="I2" s="793"/>
      <c r="J2" s="793"/>
      <c r="K2" s="793"/>
      <c r="L2" s="793"/>
      <c r="M2" s="793"/>
      <c r="N2" s="793"/>
      <c r="O2" s="793"/>
      <c r="P2" s="793"/>
    </row>
    <row r="3" spans="1:16" ht="12" hidden="1" customHeight="1">
      <c r="A3" s="792"/>
      <c r="B3" s="793"/>
      <c r="C3" s="793"/>
      <c r="D3" s="794"/>
      <c r="E3" s="793"/>
      <c r="F3" s="793"/>
      <c r="G3" s="793"/>
      <c r="H3" s="793"/>
      <c r="I3" s="793"/>
      <c r="J3" s="793"/>
      <c r="K3" s="793"/>
      <c r="L3" s="793"/>
      <c r="M3" s="793"/>
      <c r="N3" s="793"/>
      <c r="O3" s="793"/>
      <c r="P3" s="793"/>
    </row>
    <row r="4" spans="1:16" ht="12" hidden="1" customHeight="1">
      <c r="A4" s="792"/>
      <c r="B4" s="793"/>
      <c r="C4" s="793"/>
      <c r="D4" s="794"/>
      <c r="E4" s="793"/>
      <c r="F4" s="793"/>
      <c r="G4" s="793"/>
      <c r="H4" s="793"/>
      <c r="I4" s="793"/>
      <c r="J4" s="793"/>
      <c r="K4" s="793"/>
      <c r="L4" s="793"/>
      <c r="M4" s="793"/>
      <c r="N4" s="793"/>
      <c r="O4" s="793"/>
      <c r="P4" s="793"/>
    </row>
    <row r="5" spans="1:16" ht="12" hidden="1" customHeight="1">
      <c r="A5" s="792"/>
      <c r="B5" s="793"/>
      <c r="C5" s="793"/>
      <c r="D5" s="794"/>
      <c r="E5" s="793"/>
      <c r="F5" s="793"/>
      <c r="G5" s="793"/>
      <c r="H5" s="793"/>
      <c r="I5" s="793"/>
      <c r="J5" s="793"/>
      <c r="K5" s="793"/>
      <c r="L5" s="793"/>
      <c r="M5" s="793"/>
      <c r="N5" s="793"/>
      <c r="O5" s="793"/>
      <c r="P5" s="793"/>
    </row>
    <row r="6" spans="1:16" ht="12" hidden="1" customHeight="1">
      <c r="A6" s="792"/>
      <c r="B6" s="793"/>
      <c r="C6" s="793"/>
      <c r="D6" s="794"/>
      <c r="E6" s="793"/>
      <c r="F6" s="793"/>
      <c r="G6" s="793"/>
      <c r="H6" s="793"/>
      <c r="I6" s="793"/>
      <c r="J6" s="793"/>
      <c r="K6" s="793"/>
      <c r="L6" s="793"/>
      <c r="M6" s="793"/>
      <c r="N6" s="793"/>
      <c r="O6" s="793"/>
      <c r="P6" s="793"/>
    </row>
    <row r="7" spans="1:16" ht="12" hidden="1" customHeight="1">
      <c r="A7" s="792"/>
      <c r="B7" s="793"/>
      <c r="C7" s="793"/>
      <c r="D7" s="794"/>
      <c r="E7" s="793"/>
      <c r="F7" s="793"/>
      <c r="G7" s="793"/>
      <c r="H7" s="793"/>
      <c r="I7" s="793"/>
      <c r="J7" s="793"/>
      <c r="K7" s="793"/>
      <c r="L7" s="793"/>
      <c r="M7" s="793"/>
      <c r="N7" s="793"/>
      <c r="O7" s="793"/>
      <c r="P7" s="793"/>
    </row>
    <row r="8" spans="1:16" ht="12" hidden="1" customHeight="1">
      <c r="A8" s="792"/>
      <c r="B8" s="793"/>
      <c r="C8" s="793"/>
      <c r="D8" s="794"/>
      <c r="E8" s="793"/>
      <c r="F8" s="793"/>
      <c r="G8" s="793"/>
      <c r="H8" s="793"/>
      <c r="I8" s="793"/>
      <c r="J8" s="793"/>
      <c r="K8" s="793"/>
      <c r="L8" s="793"/>
      <c r="M8" s="793"/>
      <c r="N8" s="793"/>
      <c r="O8" s="793"/>
      <c r="P8" s="793"/>
    </row>
    <row r="9" spans="1:16" ht="12" hidden="1" customHeight="1">
      <c r="A9" s="792"/>
      <c r="B9" s="793"/>
      <c r="C9" s="793"/>
      <c r="D9" s="794"/>
      <c r="E9" s="793"/>
      <c r="F9" s="793"/>
      <c r="G9" s="793"/>
      <c r="H9" s="793"/>
      <c r="I9" s="793"/>
      <c r="J9" s="793"/>
      <c r="K9" s="793"/>
      <c r="L9" s="793"/>
      <c r="M9" s="793"/>
      <c r="N9" s="793"/>
      <c r="O9" s="793"/>
      <c r="P9" s="793"/>
    </row>
    <row r="10" spans="1:16" ht="12" hidden="1" customHeight="1">
      <c r="A10" s="792"/>
      <c r="B10" s="793"/>
      <c r="C10" s="793"/>
      <c r="D10" s="794"/>
      <c r="E10" s="793"/>
      <c r="F10" s="793"/>
      <c r="G10" s="793"/>
      <c r="H10" s="793"/>
      <c r="I10" s="793"/>
      <c r="J10" s="793"/>
      <c r="K10" s="793"/>
      <c r="L10" s="793"/>
      <c r="M10" s="793"/>
      <c r="N10" s="793"/>
      <c r="O10" s="793"/>
      <c r="P10" s="793"/>
    </row>
    <row r="11" spans="1:16" ht="15" hidden="1" customHeight="1">
      <c r="A11" s="792"/>
      <c r="B11" s="793"/>
      <c r="C11" s="793"/>
      <c r="D11" s="794"/>
      <c r="E11" s="794"/>
      <c r="F11" s="794"/>
      <c r="G11" s="794"/>
      <c r="H11" s="794"/>
      <c r="I11" s="794"/>
      <c r="J11" s="794"/>
      <c r="K11" s="794"/>
      <c r="L11" s="795"/>
      <c r="M11" s="796"/>
      <c r="N11" s="795"/>
      <c r="O11" s="795"/>
      <c r="P11" s="793"/>
    </row>
    <row r="12" spans="1:16" ht="30" customHeight="1">
      <c r="A12" s="792"/>
      <c r="B12" s="793"/>
      <c r="C12" s="794"/>
      <c r="D12" s="794"/>
      <c r="E12" s="794"/>
      <c r="F12" s="794"/>
      <c r="G12" s="794"/>
      <c r="H12" s="794"/>
      <c r="I12" s="794"/>
      <c r="J12" s="794"/>
      <c r="K12" s="794"/>
      <c r="L12" s="688" t="s">
        <v>1268</v>
      </c>
      <c r="M12" s="689"/>
      <c r="N12" s="689"/>
      <c r="O12" s="689"/>
      <c r="P12" s="689"/>
    </row>
    <row r="13" spans="1:16">
      <c r="A13" s="792"/>
      <c r="B13" s="793"/>
      <c r="C13" s="793"/>
      <c r="D13" s="794"/>
      <c r="E13" s="797"/>
      <c r="F13" s="797"/>
      <c r="G13" s="797"/>
      <c r="H13" s="797"/>
      <c r="I13" s="797"/>
      <c r="J13" s="797"/>
      <c r="K13" s="797"/>
      <c r="L13" s="797"/>
      <c r="M13" s="797"/>
      <c r="N13" s="797"/>
      <c r="O13" s="798"/>
      <c r="P13" s="798"/>
    </row>
    <row r="14" spans="1:16" ht="28.5" customHeight="1">
      <c r="A14" s="799"/>
      <c r="B14" s="793"/>
      <c r="C14" s="793"/>
      <c r="D14" s="794"/>
      <c r="E14" s="797"/>
      <c r="F14" s="797"/>
      <c r="G14" s="797"/>
      <c r="H14" s="797"/>
      <c r="I14" s="797"/>
      <c r="J14" s="797"/>
      <c r="K14" s="797"/>
      <c r="L14" s="800" t="s">
        <v>16</v>
      </c>
      <c r="M14" s="801" t="s">
        <v>278</v>
      </c>
      <c r="N14" s="801" t="s">
        <v>279</v>
      </c>
      <c r="O14" s="801" t="s">
        <v>280</v>
      </c>
      <c r="P14" s="802" t="s">
        <v>1030</v>
      </c>
    </row>
    <row r="15" spans="1:16">
      <c r="A15" s="803" t="s">
        <v>18</v>
      </c>
      <c r="B15" s="793"/>
      <c r="C15" s="793"/>
      <c r="D15" s="794"/>
      <c r="E15" s="804"/>
      <c r="F15" s="804"/>
      <c r="G15" s="804"/>
      <c r="H15" s="804"/>
      <c r="I15" s="804"/>
      <c r="J15" s="804"/>
      <c r="K15" s="804"/>
      <c r="L15" s="805" t="s">
        <v>2599</v>
      </c>
      <c r="M15" s="806"/>
      <c r="N15" s="806"/>
      <c r="O15" s="806"/>
      <c r="P15" s="806"/>
    </row>
    <row r="16" spans="1:16" ht="12.75">
      <c r="A16" s="807">
        <v>1</v>
      </c>
      <c r="B16" s="793"/>
      <c r="C16" s="793"/>
      <c r="D16" s="808"/>
      <c r="E16" s="809"/>
      <c r="F16" s="809"/>
      <c r="G16" s="809"/>
      <c r="H16" s="809"/>
      <c r="I16" s="809"/>
      <c r="J16" s="809"/>
      <c r="K16" s="809"/>
      <c r="L16" s="810" t="s">
        <v>18</v>
      </c>
      <c r="M16" s="811" t="s">
        <v>2536</v>
      </c>
      <c r="N16" s="811" t="s">
        <v>2536</v>
      </c>
      <c r="O16" s="812" t="s">
        <v>2537</v>
      </c>
      <c r="P16" s="813"/>
    </row>
    <row r="17" spans="1:16" ht="14.25">
      <c r="A17" s="807">
        <v>1</v>
      </c>
      <c r="B17" s="793"/>
      <c r="C17" s="793"/>
      <c r="D17" s="808"/>
      <c r="E17" s="809"/>
      <c r="F17" s="809"/>
      <c r="G17" s="809"/>
      <c r="H17" s="809"/>
      <c r="I17" s="809"/>
      <c r="J17" s="809"/>
      <c r="K17" s="776"/>
      <c r="L17" s="810" t="s">
        <v>102</v>
      </c>
      <c r="M17" s="811" t="s">
        <v>2536</v>
      </c>
      <c r="N17" s="811" t="s">
        <v>2536</v>
      </c>
      <c r="O17" s="812" t="s">
        <v>2537</v>
      </c>
      <c r="P17" s="81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GI16:WGI17 VWM16:VWM17 VMQ16:VMQ17 VCU16:VCU17 USY16:USY17 UJC16:UJC17 TZG16:TZG17 TPK16:TPK17 TFO16:TFO17 SVS16:SVS17 SLW16:SLW17 SCA16:SCA17 RSE16:RSE17 RII16:RII17 QYM16:QYM17 QOQ16:QOQ17 QEU16:QEU17 PUY16:PUY17 PLC16:PLC17 PBG16:PBG17 ORK16:ORK17 OHO16:OHO17 NXS16:NXS17 NNW16:NNW17 NEA16:NEA17 MUE16:MUE17 MKI16:MKI17 MAM16:MAM17 LQQ16:LQQ17 LGU16:LGU17 KWY16:KWY17 KNC16:KNC17 KDG16:KDG17 JTK16:JTK17 JJO16:JJO17 IZS16:IZS17 IPW16:IPW17 IGA16:IGA17 HWE16:HWE17 HMI16:HMI17 HCM16:HCM17 GSQ16:GSQ17 GIU16:GIU17 FYY16:FYY17 FPC16:FPC17 FFG16:FFG17 EVK16:EVK17 ELO16:ELO17 EBS16:EBS17 DRW16:DRW17 DIA16:DIA17 CYE16:CYE17 COI16:COI17 CEM16:CEM17 BUQ16:BUQ17 BKU16:BKU17 BAY16:BAY17 ARC16:ARC17 AHG16:AHG17 XK16:XK17 NO16:NO17 DS16:DS17 WQE16:WQE17">
      <formula1>MO_LIST_12</formula1>
    </dataValidation>
    <dataValidation type="list" showInputMessage="1" showErrorMessage="1" errorTitle="Внимание" error="Пожалуйста, выберите значение из списка" sqref="WKF16:WKF17 WAJ16:WAJ17 VQN16:VQN17 VGR16:VGR17 UWV16:UWV17 UMZ16:UMZ17 UDD16:UDD17 TTH16:TTH17 TJL16:TJL17 SZP16:SZP17 SPT16:SPT17 SFX16:SFX17 RWB16:RWB17 RMF16:RMF17 RCJ16:RCJ17 QSN16:QSN17 QIR16:QIR17 PYV16:PYV17 POZ16:POZ17 PFD16:PFD17 OVH16:OVH17 OLL16:OLL17 OBP16:OBP17 NRT16:NRT17 NHX16:NHX17 MYB16:MYB17 MOF16:MOF17 MEJ16:MEJ17 LUN16:LUN17 LKR16:LKR17 LAV16:LAV17 KQZ16:KQZ17 KHD16:KHD17 JXH16:JXH17 JNL16:JNL17 JDP16:JDP17 ITT16:ITT17 IJX16:IJX17 IAB16:IAB17 HQF16:HQF17 HGJ16:HGJ17 GWN16:GWN17 GMR16:GMR17 GCV16:GCV17 FSZ16:FSZ17 FJD16:FJD17 EZH16:EZH17 EPL16:EPL17 EFP16:EFP17 DVT16:DVT17 DLX16:DLX17 DCB16:DCB17 CSF16:CSF17 CIJ16:CIJ17 BYN16:BYN17 BOR16:BOR17 BEV16:BEV17 AUZ16:AUZ17 ALD16:ALD17 ABH16:ABH17 RL16:RL17 HP16:HP17 WUB16:WUB17">
      <formula1>DOCUMENT_TYPES</formula1>
    </dataValidation>
    <dataValidation type="list" allowBlank="1" showInputMessage="1" showErrorMessage="1" errorTitle="Внимание" error="Пожалуйста, выберите МР из списка!" sqref="WGH16:WGH17 VWL16:VWL17 VMP16:VMP17 VCT16:VCT17 USX16:USX17 UJB16:UJB17 TZF16:TZF17 TPJ16:TPJ17 TFN16:TFN17 SVR16:SVR17 SLV16:SLV17 SBZ16:SBZ17 RSD16:RSD17 RIH16:RIH17 QYL16:QYL17 QOP16:QOP17 QET16:QET17 PUX16:PUX17 PLB16:PLB17 PBF16:PBF17 ORJ16:ORJ17 OHN16:OHN17 NXR16:NXR17 NNV16:NNV17 NDZ16:NDZ17 MUD16:MUD17 MKH16:MKH17 MAL16:MAL17 LQP16:LQP17 LGT16:LGT17 KWX16:KWX17 KNB16:KNB17 KDF16:KDF17 JTJ16:JTJ17 JJN16:JJN17 IZR16:IZR17 IPV16:IPV17 IFZ16:IFZ17 HWD16:HWD17 HMH16:HMH17 HCL16:HCL17 GSP16:GSP17 GIT16:GIT17 FYX16:FYX17 FPB16:FPB17 FFF16:FFF17 EVJ16:EVJ17 ELN16:ELN17 EBR16:EBR17 DRV16:DRV17 DHZ16:DHZ17 CYD16:CYD17 COH16:COH17 CEL16:CEL17 BUP16:BUP17 BKT16:BKT17 BAX16:BAX17 ARB16:ARB17 AHF16:AHF17 XJ16:XJ17 NN16:NN17 DR16:DR17 M16:M17 WQD16:WQD17">
      <formula1>MR_LIST</formula1>
    </dataValidation>
    <dataValidation type="list" showInputMessage="1" showErrorMessage="1" errorTitle="Внимание" error="Пожалуйста, выберите значение из списка" sqref="WJD16:WJD17 VZH16:VZH17 VPL16:VPL17 VFP16:VFP17 UVT16:UVT17 ULX16:ULX17 UCB16:UCB17 TSF16:TSF17 TIJ16:TIJ17 SYN16:SYN17 SOR16:SOR17 SEV16:SEV17 RUZ16:RUZ17 RLD16:RLD17 RBH16:RBH17 QRL16:QRL17 QHP16:QHP17 PXT16:PXT17 PNX16:PNX17 PEB16:PEB17 OUF16:OUF17 OKJ16:OKJ17 OAN16:OAN17 NQR16:NQR17 NGV16:NGV17 MWZ16:MWZ17 MND16:MND17 MDH16:MDH17 LTL16:LTL17 LJP16:LJP17 KZT16:KZT17 KPX16:KPX17 KGB16:KGB17 JWF16:JWF17 JMJ16:JMJ17 JCN16:JCN17 ISR16:ISR17 IIV16:IIV17 HYZ16:HYZ17 HPD16:HPD17 HFH16:HFH17 GVL16:GVL17 GLP16:GLP17 GBT16:GBT17 FRX16:FRX17 FIB16:FIB17 EYF16:EYF17 EOJ16:EOJ17 EEN16:EEN17 DUR16:DUR17 DKV16:DKV17 DAZ16:DAZ17 CRD16:CRD17 CHH16:CHH17 BXL16:BXL17 BNP16:BNP17 BDT16:BDT17 ATX16:ATX17 AKB16:AKB17 AAF16:AAF17 QJ16:QJ17 GN16:GN17 WTC16:WTC17 WJG16:WJG17 VZK16:VZK17 VPO16:VPO17 VFS16:VFS17 UVW16:UVW17 UMA16:UMA17 UCE16:UCE17 TSI16:TSI17 TIM16:TIM17 SYQ16:SYQ17 SOU16:SOU17 SEY16:SEY17 RVC16:RVC17 RLG16:RLG17 RBK16:RBK17 QRO16:QRO17 QHS16:QHS17 PXW16:PXW17 POA16:POA17 PEE16:PEE17 OUI16:OUI17 OKM16:OKM17 OAQ16:OAQ17 NQU16:NQU17 NGY16:NGY17 MXC16:MXC17 MNG16:MNG17 MDK16:MDK17 LTO16:LTO17 LJS16:LJS17 KZW16:KZW17 KQA16:KQA17 KGE16:KGE17 JWI16:JWI17 JMM16:JMM17 JCQ16:JCQ17 ISU16:ISU17 IIY16:IIY17 HZC16:HZC17 HPG16:HPG17 HFK16:HFK17 GVO16:GVO17 GLS16:GLS17 GBW16:GBW17 FSA16:FSA17 FIE16:FIE17 EYI16:EYI17 EOM16:EOM17 EEQ16:EEQ17 DUU16:DUU17 DKY16:DKY17 DBC16:DBC17 CRG16:CRG17 CHK16:CHK17 BXO16:BXO17 BNS16:BNS17 BDW16:BDW17 AUA16:AUA17 AKE16:AKE17 AAI16:AAI17 QM16:QM17 GQ16:GQ17 WSZ16:WSZ17">
      <formula1>MONTH_LIST</formula1>
    </dataValidation>
    <dataValidation type="whole" allowBlank="1" showInputMessage="1" showErrorMessage="1" errorTitle="Внимание" error="Пожалуйста, укажите число!" sqref="WJE16:WJE17 VZI16:VZI17 VPM16:VPM17 VFQ16:VFQ17 UVU16:UVU17 ULY16:ULY17 UCC16:UCC17 TSG16:TSG17 TIK16:TIK17 SYO16:SYO17 SOS16:SOS17 SEW16:SEW17 RVA16:RVA17 RLE16:RLE17 RBI16:RBI17 QRM16:QRM17 QHQ16:QHQ17 PXU16:PXU17 PNY16:PNY17 PEC16:PEC17 OUG16:OUG17 OKK16:OKK17 OAO16:OAO17 NQS16:NQS17 NGW16:NGW17 MXA16:MXA17 MNE16:MNE17 MDI16:MDI17 LTM16:LTM17 LJQ16:LJQ17 KZU16:KZU17 KPY16:KPY17 KGC16:KGC17 JWG16:JWG17 JMK16:JMK17 JCO16:JCO17 ISS16:ISS17 IIW16:IIW17 HZA16:HZA17 HPE16:HPE17 HFI16:HFI17 GVM16:GVM17 GLQ16:GLQ17 GBU16:GBU17 FRY16:FRY17 FIC16:FIC17 EYG16:EYG17 EOK16:EOK17 EEO16:EEO17 DUS16:DUS17 DKW16:DKW17 DBA16:DBA17 CRE16:CRE17 CHI16:CHI17 BXM16:BXM17 BNQ16:BNQ17 BDU16:BDU17 ATY16:ATY17 AKC16:AKC17 AAG16:AAG17 QK16:QK17 GO16:GO17 WTD16:WTD17 WJH16:WJH17 VZL16:VZL17 VPP16:VPP17 VFT16:VFT17 UVX16:UVX17 UMB16:UMB17 UCF16:UCF17 TSJ16:TSJ17 TIN16:TIN17 SYR16:SYR17 SOV16:SOV17 SEZ16:SEZ17 RVD16:RVD17 RLH16:RLH17 RBL16:RBL17 QRP16:QRP17 QHT16:QHT17 PXX16:PXX17 POB16:POB17 PEF16:PEF17 OUJ16:OUJ17 OKN16:OKN17 OAR16:OAR17 NQV16:NQV17 NGZ16:NGZ17 MXD16:MXD17 MNH16:MNH17 MDL16:MDL17 LTP16:LTP17 LJT16:LJT17 KZX16:KZX17 KQB16:KQB17 KGF16:KGF17 JWJ16:JWJ17 JMN16:JMN17 JCR16:JCR17 ISV16:ISV17 IIZ16:IIZ17 HZD16:HZD17 HPH16:HPH17 HFL16:HFL17 GVP16:GVP17 GLT16:GLT17 GBX16:GBX17 FSB16:FSB17 FIF16:FIF17 EYJ16:EYJ17 EON16:EON17 EER16:EER17 DUV16:DUV17 DKZ16:DKZ17 DBD16:DBD17 CRH16:CRH17 CHL16:CHL17 BXP16:BXP17 BNT16:BNT17 BDX16:BDX17 AUB16:AUB17 AKF16:AKF17 AAJ16:AAJ17 QN16:QN17 GR16:GR17 WTA16:WTA17">
      <formula1>1</formula1>
      <formula2>31</formula2>
    </dataValidation>
    <dataValidation type="list" showInputMessage="1" showErrorMessage="1" errorTitle="Внимание" error="Пожалуйста, выберите значение из списка" sqref="WIU16:WIU17 VYY16:VYY17 VPC16:VPC17 VFG16:VFG17 UVK16:UVK17 ULO16:ULO17 UBS16:UBS17 TRW16:TRW17 TIA16:TIA17 SYE16:SYE17 SOI16:SOI17 SEM16:SEM17 RUQ16:RUQ17 RKU16:RKU17 RAY16:RAY17 QRC16:QRC17 QHG16:QHG17 PXK16:PXK17 PNO16:PNO17 PDS16:PDS17 OTW16:OTW17 OKA16:OKA17 OAE16:OAE17 NQI16:NQI17 NGM16:NGM17 MWQ16:MWQ17 MMU16:MMU17 MCY16:MCY17 LTC16:LTC17 LJG16:LJG17 KZK16:KZK17 KPO16:KPO17 KFS16:KFS17 JVW16:JVW17 JMA16:JMA17 JCE16:JCE17 ISI16:ISI17 IIM16:IIM17 HYQ16:HYQ17 HOU16:HOU17 HEY16:HEY17 GVC16:GVC17 GLG16:GLG17 GBK16:GBK17 FRO16:FRO17 FHS16:FHS17 EXW16:EXW17 EOA16:EOA17 EEE16:EEE17 DUI16:DUI17 DKM16:DKM17 DAQ16:DAQ17 CQU16:CQU17 CGY16:CGY17 BXC16:BXC17 BNG16:BNG17 BDK16:BDK17 ATO16:ATO17 AJS16:AJS17 ZW16:ZW17 QA16:QA17 GE16:GE17 WSQ16:WSQ17">
      <formula1>YES_NO</formula1>
    </dataValidation>
    <dataValidation type="list" allowBlank="1" showInputMessage="1" showErrorMessage="1" errorTitle="Внимание" error="Пожалуйста, выберите значение из списка!" sqref="WKD16:WKD17 WAH16:WAH17 VQL16:VQL17 VGP16:VGP17 UWT16:UWT17 UMX16:UMX17 UDB16:UDB17 TTF16:TTF17 TJJ16:TJJ17 SZN16:SZN17 SPR16:SPR17 SFV16:SFV17 RVZ16:RVZ17 RMD16:RMD17 RCH16:RCH17 QSL16:QSL17 QIP16:QIP17 PYT16:PYT17 POX16:POX17 PFB16:PFB17 OVF16:OVF17 OLJ16:OLJ17 OBN16:OBN17 NRR16:NRR17 NHV16:NHV17 MXZ16:MXZ17 MOD16:MOD17 MEH16:MEH17 LUL16:LUL17 LKP16:LKP17 LAT16:LAT17 KQX16:KQX17 KHB16:KHB17 JXF16:JXF17 JNJ16:JNJ17 JDN16:JDN17 ITR16:ITR17 IJV16:IJV17 HZZ16:HZZ17 HQD16:HQD17 HGH16:HGH17 GWL16:GWL17 GMP16:GMP17 GCT16:GCT17 FSX16:FSX17 FJB16:FJB17 EZF16:EZF17 EPJ16:EPJ17 EFN16:EFN17 DVR16:DVR17 DLV16:DLV17 DBZ16:DBZ17 CSD16:CSD17 CIH16:CIH17 BYL16:BYL17 BOP16:BOP17 BET16:BET17 AUX16:AUX17 ALB16:ALB17 ABF16:ABF17 RJ16:RJ17 HN16:HN17 WTT16:WTT17 WJX16:WJX17 WAB16:WAB17 VQF16:VQF17 VGJ16:VGJ17 UWN16:UWN17 UMR16:UMR17 UCV16:UCV17 TSZ16:TSZ17 TJD16:TJD17 SZH16:SZH17 SPL16:SPL17 SFP16:SFP17 RVT16:RVT17 RLX16:RLX17 RCB16:RCB17 QSF16:QSF17 QIJ16:QIJ17 PYN16:PYN17 POR16:POR17 PEV16:PEV17 OUZ16:OUZ17 OLD16:OLD17 OBH16:OBH17 NRL16:NRL17 NHP16:NHP17 MXT16:MXT17 MNX16:MNX17 MEB16:MEB17 LUF16:LUF17 LKJ16:LKJ17 LAN16:LAN17 KQR16:KQR17 KGV16:KGV17 JWZ16:JWZ17 JND16:JND17 JDH16:JDH17 ITL16:ITL17 IJP16:IJP17 HZT16:HZT17 HPX16:HPX17 HGB16:HGB17 GWF16:GWF17 GMJ16:GMJ17 GCN16:GCN17 FSR16:FSR17 FIV16:FIV17 EYZ16:EYZ17 EPD16:EPD17 EFH16:EFH17 DVL16:DVL17 DLP16:DLP17 DBT16:DBT17 CRX16:CRX17 CIB16:CIB17 BYF16:BYF17 BOJ16:BOJ17 BEN16:BEN17 AUR16:AUR17 AKV16:AKV17 AAZ16:AAZ17 RD16:RD17 HH16:HH17 WUF16:WUF17 WKJ16:WKJ17 WAN16:WAN17 VQR16:VQR17 VGV16:VGV17 UWZ16:UWZ17 UND16:UND17 UDH16:UDH17 TTL16:TTL17 TJP16:TJP17 SZT16:SZT17 SPX16:SPX17 SGB16:SGB17 RWF16:RWF17 RMJ16:RMJ17 RCN16:RCN17 QSR16:QSR17 QIV16:QIV17 PYZ16:PYZ17 PPD16:PPD17 PFH16:PFH17 OVL16:OVL17 OLP16:OLP17 OBT16:OBT17 NRX16:NRX17 NIB16:NIB17 MYF16:MYF17 MOJ16:MOJ17 MEN16:MEN17 LUR16:LUR17 LKV16:LKV17 LAZ16:LAZ17 KRD16:KRD17 KHH16:KHH17 JXL16:JXL17 JNP16:JNP17 JDT16:JDT17 ITX16:ITX17 IKB16:IKB17 IAF16:IAF17 HQJ16:HQJ17 HGN16:HGN17 GWR16:GWR17 GMV16:GMV17 GCZ16:GCZ17 FTD16:FTD17 FJH16:FJH17 EZL16:EZL17 EPP16:EPP17 EFT16:EFT17 DVX16:DVX17 DMB16:DMB17 DCF16:DCF17 CSJ16:CSJ17 CIN16:CIN17 BYR16:BYR17 BOV16:BOV17 BEZ16:BEZ17 AVD16:AVD17 ALH16:ALH17 ABL16:ABL17 RP16:RP17 HT16:HT17 WTZ16:WTZ17">
      <formula1>YES_NO</formula1>
    </dataValidation>
    <dataValidation type="list" showInputMessage="1" showErrorMessage="1" errorTitle="Внимание" error="Пожалуйста, выберите значение из списка" sqref="WJF16:WJF17 VZJ16:VZJ17 VPN16:VPN17 VFR16:VFR17 UVV16:UVV17 ULZ16:ULZ17 UCD16:UCD17 TSH16:TSH17 TIL16:TIL17 SYP16:SYP17 SOT16:SOT17 SEX16:SEX17 RVB16:RVB17 RLF16:RLF17 RBJ16:RBJ17 QRN16:QRN17 QHR16:QHR17 PXV16:PXV17 PNZ16:PNZ17 PED16:PED17 OUH16:OUH17 OKL16:OKL17 OAP16:OAP17 NQT16:NQT17 NGX16:NGX17 MXB16:MXB17 MNF16:MNF17 MDJ16:MDJ17 LTN16:LTN17 LJR16:LJR17 KZV16:KZV17 KPZ16:KPZ17 KGD16:KGD17 JWH16:JWH17 JML16:JML17 JCP16:JCP17 IST16:IST17 IIX16:IIX17 HZB16:HZB17 HPF16:HPF17 HFJ16:HFJ17 GVN16:GVN17 GLR16:GLR17 GBV16:GBV17 FRZ16:FRZ17 FID16:FID17 EYH16:EYH17 EOL16:EOL17 EEP16:EEP17 DUT16:DUT17 DKX16:DKX17 DBB16:DBB17 CRF16:CRF17 CHJ16:CHJ17 BXN16:BXN17 BNR16:BNR17 BDV16:BDV17 ATZ16:ATZ17 AKD16:AKD17 AAH16:AAH17 QL16:QL17 GP16:GP17 WTB16:WTB17">
      <formula1>TF_END_YEAR_LIST</formula1>
    </dataValidation>
    <dataValidation type="list" showInputMessage="1" showErrorMessage="1" errorTitle="Внимание" error="Пожалуйста, выберите значение из списка" sqref="WJC16:WJC17 VZG16:VZG17 VPK16:VPK17 VFO16:VFO17 UVS16:UVS17 ULW16:ULW17 UCA16:UCA17 TSE16:TSE17 TII16:TII17 SYM16:SYM17 SOQ16:SOQ17 SEU16:SEU17 RUY16:RUY17 RLC16:RLC17 RBG16:RBG17 QRK16:QRK17 QHO16:QHO17 PXS16:PXS17 PNW16:PNW17 PEA16:PEA17 OUE16:OUE17 OKI16:OKI17 OAM16:OAM17 NQQ16:NQQ17 NGU16:NGU17 MWY16:MWY17 MNC16:MNC17 MDG16:MDG17 LTK16:LTK17 LJO16:LJO17 KZS16:KZS17 KPW16:KPW17 KGA16:KGA17 JWE16:JWE17 JMI16:JMI17 JCM16:JCM17 ISQ16:ISQ17 IIU16:IIU17 HYY16:HYY17 HPC16:HPC17 HFG16:HFG17 GVK16:GVK17 GLO16:GLO17 GBS16:GBS17 FRW16:FRW17 FIA16:FIA17 EYE16:EYE17 EOI16:EOI17 EEM16:EEM17 DUQ16:DUQ17 DKU16:DKU17 DAY16:DAY17 CRC16:CRC17 CHG16:CHG17 BXK16:BXK17 BNO16:BNO17 BDS16:BDS17 ATW16:ATW17 AKA16:AKA17 AAE16:AAE17 QI16:QI17 GM16:GM17 WSY16:WSY17">
      <formula1>TF_START_YEAR_LIST</formula1>
    </dataValidation>
    <dataValidation type="whole" allowBlank="1" showInputMessage="1" showErrorMessage="1" errorTitle="Внимание" error="Необходимо указать целое положительное значение!" sqref="WHB16:WHB17 VXF16:VXF17 VNJ16:VNJ17 VDN16:VDN17 UTR16:UTR17 UJV16:UJV17 TZZ16:TZZ17 TQD16:TQD17 TGH16:TGH17 SWL16:SWL17 SMP16:SMP17 SCT16:SCT17 RSX16:RSX17 RJB16:RJB17 QZF16:QZF17 QPJ16:QPJ17 QFN16:QFN17 PVR16:PVR17 PLV16:PLV17 PBZ16:PBZ17 OSD16:OSD17 OIH16:OIH17 NYL16:NYL17 NOP16:NOP17 NET16:NET17 MUX16:MUX17 MLB16:MLB17 MBF16:MBF17 LRJ16:LRJ17 LHN16:LHN17 KXR16:KXR17 KNV16:KNV17 KDZ16:KDZ17 JUD16:JUD17 JKH16:JKH17 JAL16:JAL17 IQP16:IQP17 IGT16:IGT17 HWX16:HWX17 HNB16:HNB17 HDF16:HDF17 GTJ16:GTJ17 GJN16:GJN17 FZR16:FZR17 FPV16:FPV17 FFZ16:FFZ17 EWD16:EWD17 EMH16:EMH17 ECL16:ECL17 DSP16:DSP17 DIT16:DIT17 CYX16:CYX17 CPB16:CPB17 CFF16:CFF17 BVJ16:BVJ17 BLN16:BLN17 BBR16:BBR17 ARV16:ARV17 AHZ16:AHZ17 YD16:YD17 OH16:OH17 EL16:EL17 WQX16:WQX17">
      <formula1>0</formula1>
      <formula2>10000000</formula2>
    </dataValidation>
    <dataValidation type="list" showInputMessage="1" showErrorMessage="1" errorTitle="Внимание" error="Пожалуйста, выберите МО из списка!" sqref="N16:N17">
      <formula1>MO_LIST_24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topLeftCell="A11" zoomScale="60" zoomScaleNormal="100" workbookViewId="0">
      <pane xSplit="14" ySplit="5" topLeftCell="P16" activePane="bottomRight" state="frozen"/>
      <selection activeCell="M11" sqref="M11"/>
      <selection pane="topRight" activeCell="M11" sqref="M11"/>
      <selection pane="bottomLeft" activeCell="M11" sqref="M11"/>
      <selection pane="bottomRight" activeCell="S21" sqref="S21"/>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93"/>
      <c r="B1" s="793"/>
      <c r="C1" s="794"/>
      <c r="D1" s="794"/>
      <c r="E1" s="794"/>
      <c r="F1" s="794"/>
      <c r="G1" s="794"/>
      <c r="H1" s="794"/>
      <c r="I1" s="794"/>
      <c r="J1" s="794"/>
      <c r="K1" s="793"/>
      <c r="L1" s="793"/>
      <c r="M1" s="793"/>
      <c r="N1" s="793"/>
      <c r="O1" s="793"/>
      <c r="P1" s="793"/>
      <c r="Q1" s="793"/>
      <c r="R1" s="793"/>
      <c r="S1" s="793"/>
    </row>
    <row r="2" spans="1:19" ht="12" hidden="1" customHeight="1">
      <c r="A2" s="793"/>
      <c r="B2" s="793"/>
      <c r="C2" s="794"/>
      <c r="D2" s="794"/>
      <c r="E2" s="794"/>
      <c r="F2" s="794"/>
      <c r="G2" s="794"/>
      <c r="H2" s="794"/>
      <c r="I2" s="794"/>
      <c r="J2" s="794"/>
      <c r="K2" s="794"/>
      <c r="L2" s="794"/>
      <c r="M2" s="814"/>
      <c r="N2" s="814"/>
      <c r="O2" s="814"/>
      <c r="P2" s="814"/>
      <c r="Q2" s="793"/>
      <c r="R2" s="793"/>
      <c r="S2" s="814"/>
    </row>
    <row r="3" spans="1:19" ht="12" hidden="1" customHeight="1">
      <c r="A3" s="793"/>
      <c r="B3" s="793"/>
      <c r="C3" s="794"/>
      <c r="D3" s="794"/>
      <c r="E3" s="794"/>
      <c r="F3" s="794"/>
      <c r="G3" s="794"/>
      <c r="H3" s="794"/>
      <c r="I3" s="794"/>
      <c r="J3" s="794"/>
      <c r="K3" s="794"/>
      <c r="L3" s="794"/>
      <c r="M3" s="814"/>
      <c r="N3" s="814"/>
      <c r="O3" s="814"/>
      <c r="P3" s="814"/>
      <c r="Q3" s="793"/>
      <c r="R3" s="793"/>
      <c r="S3" s="814"/>
    </row>
    <row r="4" spans="1:19" ht="12" hidden="1" customHeight="1">
      <c r="A4" s="793"/>
      <c r="B4" s="793"/>
      <c r="C4" s="794"/>
      <c r="D4" s="794"/>
      <c r="E4" s="794"/>
      <c r="F4" s="794"/>
      <c r="G4" s="794"/>
      <c r="H4" s="794"/>
      <c r="I4" s="794"/>
      <c r="J4" s="794"/>
      <c r="K4" s="794"/>
      <c r="L4" s="794"/>
      <c r="M4" s="814"/>
      <c r="N4" s="814"/>
      <c r="O4" s="814"/>
      <c r="P4" s="814"/>
      <c r="Q4" s="793"/>
      <c r="R4" s="793"/>
      <c r="S4" s="814"/>
    </row>
    <row r="5" spans="1:19" ht="12" hidden="1" customHeight="1">
      <c r="A5" s="793"/>
      <c r="B5" s="793"/>
      <c r="C5" s="794"/>
      <c r="D5" s="794"/>
      <c r="E5" s="794"/>
      <c r="F5" s="794"/>
      <c r="G5" s="794"/>
      <c r="H5" s="794"/>
      <c r="I5" s="794"/>
      <c r="J5" s="794"/>
      <c r="K5" s="794"/>
      <c r="L5" s="794"/>
      <c r="M5" s="814"/>
      <c r="N5" s="814"/>
      <c r="O5" s="814"/>
      <c r="P5" s="814"/>
      <c r="Q5" s="793"/>
      <c r="R5" s="793"/>
      <c r="S5" s="814"/>
    </row>
    <row r="6" spans="1:19" ht="12" hidden="1" customHeight="1">
      <c r="A6" s="793"/>
      <c r="B6" s="793"/>
      <c r="C6" s="794"/>
      <c r="D6" s="794"/>
      <c r="E6" s="794"/>
      <c r="F6" s="794"/>
      <c r="G6" s="794"/>
      <c r="H6" s="794"/>
      <c r="I6" s="794"/>
      <c r="J6" s="794"/>
      <c r="K6" s="794"/>
      <c r="L6" s="794"/>
      <c r="M6" s="814"/>
      <c r="N6" s="814"/>
      <c r="O6" s="814"/>
      <c r="P6" s="814"/>
      <c r="Q6" s="793"/>
      <c r="R6" s="793"/>
      <c r="S6" s="814"/>
    </row>
    <row r="7" spans="1:19" ht="12" hidden="1" customHeight="1">
      <c r="A7" s="793"/>
      <c r="B7" s="793"/>
      <c r="C7" s="794"/>
      <c r="D7" s="794"/>
      <c r="E7" s="794"/>
      <c r="F7" s="794"/>
      <c r="G7" s="794"/>
      <c r="H7" s="794"/>
      <c r="I7" s="794"/>
      <c r="J7" s="794"/>
      <c r="K7" s="794"/>
      <c r="L7" s="794"/>
      <c r="M7" s="814"/>
      <c r="N7" s="814"/>
      <c r="O7" s="814"/>
      <c r="P7" s="814"/>
      <c r="Q7" s="793"/>
      <c r="R7" s="793"/>
      <c r="S7" s="814"/>
    </row>
    <row r="8" spans="1:19" ht="12" hidden="1" customHeight="1">
      <c r="A8" s="793"/>
      <c r="B8" s="793"/>
      <c r="C8" s="794"/>
      <c r="D8" s="794"/>
      <c r="E8" s="794"/>
      <c r="F8" s="794"/>
      <c r="G8" s="794"/>
      <c r="H8" s="794"/>
      <c r="I8" s="794"/>
      <c r="J8" s="794"/>
      <c r="K8" s="794"/>
      <c r="L8" s="794"/>
      <c r="M8" s="814"/>
      <c r="N8" s="814"/>
      <c r="O8" s="814"/>
      <c r="P8" s="814"/>
      <c r="Q8" s="793"/>
      <c r="R8" s="793"/>
      <c r="S8" s="814"/>
    </row>
    <row r="9" spans="1:19" ht="12" hidden="1" customHeight="1">
      <c r="A9" s="793"/>
      <c r="B9" s="793"/>
      <c r="C9" s="794"/>
      <c r="D9" s="794"/>
      <c r="E9" s="794"/>
      <c r="F9" s="794"/>
      <c r="G9" s="794"/>
      <c r="H9" s="794"/>
      <c r="I9" s="794"/>
      <c r="J9" s="794"/>
      <c r="K9" s="794"/>
      <c r="L9" s="794"/>
      <c r="M9" s="814"/>
      <c r="N9" s="814"/>
      <c r="O9" s="814"/>
      <c r="P9" s="814"/>
      <c r="Q9" s="793"/>
      <c r="R9" s="793"/>
      <c r="S9" s="814"/>
    </row>
    <row r="10" spans="1:19" ht="12" hidden="1" customHeight="1">
      <c r="A10" s="793"/>
      <c r="B10" s="793"/>
      <c r="C10" s="794"/>
      <c r="D10" s="794"/>
      <c r="E10" s="794"/>
      <c r="F10" s="794"/>
      <c r="G10" s="794"/>
      <c r="H10" s="794"/>
      <c r="I10" s="794"/>
      <c r="J10" s="794"/>
      <c r="K10" s="794"/>
      <c r="L10" s="794"/>
      <c r="M10" s="814"/>
      <c r="N10" s="814"/>
      <c r="O10" s="814"/>
      <c r="P10" s="814"/>
      <c r="Q10" s="793"/>
      <c r="R10" s="793"/>
      <c r="S10" s="814"/>
    </row>
    <row r="11" spans="1:19" ht="15" hidden="1" customHeight="1">
      <c r="A11" s="793"/>
      <c r="B11" s="793"/>
      <c r="C11" s="794"/>
      <c r="D11" s="794"/>
      <c r="E11" s="794"/>
      <c r="F11" s="794"/>
      <c r="G11" s="794"/>
      <c r="H11" s="794"/>
      <c r="I11" s="794"/>
      <c r="J11" s="794"/>
      <c r="K11" s="815"/>
      <c r="L11" s="815"/>
      <c r="M11" s="796"/>
      <c r="N11" s="815"/>
      <c r="O11" s="815"/>
      <c r="P11" s="815"/>
      <c r="Q11" s="793"/>
      <c r="R11" s="793"/>
      <c r="S11" s="815"/>
    </row>
    <row r="12" spans="1:19" ht="21" customHeight="1">
      <c r="A12" s="793"/>
      <c r="B12" s="794"/>
      <c r="C12" s="794"/>
      <c r="D12" s="794"/>
      <c r="E12" s="794"/>
      <c r="F12" s="794"/>
      <c r="G12" s="794"/>
      <c r="H12" s="794"/>
      <c r="I12" s="794"/>
      <c r="J12" s="794"/>
      <c r="K12" s="794"/>
      <c r="L12" s="690" t="s">
        <v>1269</v>
      </c>
      <c r="M12" s="691"/>
      <c r="N12" s="691"/>
      <c r="O12" s="691"/>
      <c r="P12" s="691"/>
      <c r="Q12" s="691"/>
      <c r="R12" s="691"/>
      <c r="S12" s="691"/>
    </row>
    <row r="13" spans="1:19" ht="9" customHeight="1">
      <c r="A13" s="793"/>
      <c r="B13" s="793"/>
      <c r="C13" s="794"/>
      <c r="D13" s="794"/>
      <c r="E13" s="794"/>
      <c r="F13" s="794"/>
      <c r="G13" s="794"/>
      <c r="H13" s="794"/>
      <c r="I13" s="794"/>
      <c r="J13" s="794"/>
      <c r="K13" s="797"/>
      <c r="L13" s="797"/>
      <c r="M13" s="797"/>
      <c r="N13" s="797"/>
      <c r="O13" s="797"/>
      <c r="P13" s="816"/>
      <c r="Q13" s="816"/>
      <c r="R13" s="817"/>
      <c r="S13" s="817"/>
    </row>
    <row r="14" spans="1:19" ht="21" customHeight="1">
      <c r="A14" s="793"/>
      <c r="B14" s="793"/>
      <c r="C14" s="794"/>
      <c r="D14" s="794"/>
      <c r="E14" s="794"/>
      <c r="F14" s="794"/>
      <c r="G14" s="794"/>
      <c r="H14" s="794"/>
      <c r="I14" s="794"/>
      <c r="J14" s="794"/>
      <c r="K14" s="797"/>
      <c r="L14" s="818" t="s">
        <v>16</v>
      </c>
      <c r="M14" s="818" t="s">
        <v>121</v>
      </c>
      <c r="N14" s="818" t="s">
        <v>143</v>
      </c>
      <c r="O14" s="819" t="s">
        <v>2601</v>
      </c>
      <c r="P14" s="820" t="s">
        <v>2602</v>
      </c>
      <c r="Q14" s="820" t="s">
        <v>2603</v>
      </c>
      <c r="R14" s="820" t="s">
        <v>2603</v>
      </c>
      <c r="S14" s="820" t="s">
        <v>2603</v>
      </c>
    </row>
    <row r="15" spans="1:19" s="67" customFormat="1" ht="36" customHeight="1">
      <c r="A15" s="821" t="s">
        <v>1151</v>
      </c>
      <c r="B15" s="821"/>
      <c r="C15" s="821"/>
      <c r="D15" s="821"/>
      <c r="E15" s="821"/>
      <c r="F15" s="821"/>
      <c r="G15" s="821"/>
      <c r="H15" s="821"/>
      <c r="I15" s="821"/>
      <c r="J15" s="821"/>
      <c r="K15" s="821"/>
      <c r="L15" s="818"/>
      <c r="M15" s="818"/>
      <c r="N15" s="818"/>
      <c r="O15" s="820" t="s">
        <v>285</v>
      </c>
      <c r="P15" s="820" t="s">
        <v>285</v>
      </c>
      <c r="Q15" s="820" t="s">
        <v>286</v>
      </c>
      <c r="R15" s="820" t="s">
        <v>285</v>
      </c>
      <c r="S15" s="157" t="s">
        <v>109</v>
      </c>
    </row>
    <row r="16" spans="1:19" s="67" customFormat="1">
      <c r="A16" s="822" t="s">
        <v>18</v>
      </c>
      <c r="B16" s="821"/>
      <c r="C16" s="821"/>
      <c r="D16" s="821"/>
      <c r="E16" s="821"/>
      <c r="F16" s="821"/>
      <c r="G16" s="821"/>
      <c r="H16" s="821"/>
      <c r="I16" s="821"/>
      <c r="J16" s="821"/>
      <c r="K16" s="821"/>
      <c r="L16" s="823" t="s">
        <v>2599</v>
      </c>
      <c r="M16" s="805"/>
      <c r="N16" s="806"/>
      <c r="O16" s="806"/>
      <c r="P16" s="806"/>
      <c r="Q16" s="806"/>
      <c r="R16" s="806"/>
      <c r="S16" s="806"/>
    </row>
    <row r="17" spans="1:19" s="67" customFormat="1">
      <c r="A17" s="822" t="s">
        <v>18</v>
      </c>
      <c r="B17" s="821"/>
      <c r="C17" s="821"/>
      <c r="D17" s="821"/>
      <c r="E17" s="821"/>
      <c r="F17" s="821"/>
      <c r="G17" s="821"/>
      <c r="H17" s="821"/>
      <c r="I17" s="821"/>
      <c r="J17" s="821"/>
      <c r="K17" s="821"/>
      <c r="L17" s="824">
        <v>1</v>
      </c>
      <c r="M17" s="825" t="s">
        <v>287</v>
      </c>
      <c r="N17" s="826" t="s">
        <v>288</v>
      </c>
      <c r="O17" s="827"/>
      <c r="P17" s="828"/>
      <c r="Q17" s="828"/>
      <c r="R17" s="828"/>
      <c r="S17" s="829"/>
    </row>
    <row r="18" spans="1:19" s="67" customFormat="1">
      <c r="A18" s="822" t="s">
        <v>18</v>
      </c>
      <c r="B18" s="821"/>
      <c r="C18" s="821"/>
      <c r="D18" s="821"/>
      <c r="E18" s="821"/>
      <c r="F18" s="821"/>
      <c r="G18" s="821"/>
      <c r="H18" s="821"/>
      <c r="I18" s="821"/>
      <c r="J18" s="821"/>
      <c r="K18" s="821"/>
      <c r="L18" s="824">
        <v>2</v>
      </c>
      <c r="M18" s="825" t="s">
        <v>289</v>
      </c>
      <c r="N18" s="826" t="s">
        <v>288</v>
      </c>
      <c r="O18" s="827">
        <v>1</v>
      </c>
      <c r="P18" s="828">
        <v>1</v>
      </c>
      <c r="Q18" s="828">
        <v>1</v>
      </c>
      <c r="R18" s="828">
        <v>1</v>
      </c>
      <c r="S18" s="830"/>
    </row>
    <row r="19" spans="1:19" s="67" customFormat="1">
      <c r="A19" s="822" t="s">
        <v>18</v>
      </c>
      <c r="B19" s="821"/>
      <c r="C19" s="821"/>
      <c r="D19" s="821"/>
      <c r="E19" s="821"/>
      <c r="F19" s="821"/>
      <c r="G19" s="821"/>
      <c r="H19" s="821"/>
      <c r="I19" s="821"/>
      <c r="J19" s="821"/>
      <c r="K19" s="821"/>
      <c r="L19" s="824">
        <v>3</v>
      </c>
      <c r="M19" s="825" t="s">
        <v>290</v>
      </c>
      <c r="N19" s="826" t="s">
        <v>288</v>
      </c>
      <c r="O19" s="827"/>
      <c r="P19" s="828"/>
      <c r="Q19" s="828"/>
      <c r="R19" s="828"/>
      <c r="S19" s="829"/>
    </row>
    <row r="20" spans="1:19" s="67" customFormat="1">
      <c r="A20" s="822" t="s">
        <v>18</v>
      </c>
      <c r="B20" s="821"/>
      <c r="C20" s="821"/>
      <c r="D20" s="821"/>
      <c r="E20" s="821"/>
      <c r="F20" s="821"/>
      <c r="G20" s="821"/>
      <c r="H20" s="821"/>
      <c r="I20" s="821"/>
      <c r="J20" s="821"/>
      <c r="K20" s="821"/>
      <c r="L20" s="824">
        <v>4</v>
      </c>
      <c r="M20" s="825" t="s">
        <v>291</v>
      </c>
      <c r="N20" s="826" t="s">
        <v>288</v>
      </c>
      <c r="O20" s="827"/>
      <c r="P20" s="828"/>
      <c r="Q20" s="828"/>
      <c r="R20" s="828"/>
      <c r="S20" s="829"/>
    </row>
    <row r="21" spans="1:19" s="67" customFormat="1">
      <c r="A21" s="822" t="s">
        <v>18</v>
      </c>
      <c r="B21" s="821"/>
      <c r="C21" s="821"/>
      <c r="D21" s="821"/>
      <c r="E21" s="821"/>
      <c r="F21" s="821"/>
      <c r="G21" s="821"/>
      <c r="H21" s="821"/>
      <c r="I21" s="821"/>
      <c r="J21" s="821"/>
      <c r="K21" s="821"/>
      <c r="L21" s="824">
        <v>5</v>
      </c>
      <c r="M21" s="825" t="s">
        <v>292</v>
      </c>
      <c r="N21" s="826" t="s">
        <v>293</v>
      </c>
      <c r="O21" s="831">
        <v>0.7</v>
      </c>
      <c r="P21" s="832">
        <v>0.7</v>
      </c>
      <c r="Q21" s="832">
        <v>0.7</v>
      </c>
      <c r="R21" s="832">
        <v>0.7</v>
      </c>
      <c r="S21" s="830"/>
    </row>
    <row r="22" spans="1:19" s="67" customFormat="1">
      <c r="A22" s="822" t="s">
        <v>18</v>
      </c>
      <c r="B22" s="821"/>
      <c r="C22" s="821"/>
      <c r="D22" s="821"/>
      <c r="E22" s="821"/>
      <c r="F22" s="821"/>
      <c r="G22" s="821"/>
      <c r="H22" s="821"/>
      <c r="I22" s="821"/>
      <c r="J22" s="821"/>
      <c r="K22" s="821"/>
      <c r="L22" s="824"/>
      <c r="M22" s="825" t="s">
        <v>1227</v>
      </c>
      <c r="N22" s="826"/>
      <c r="O22" s="833"/>
      <c r="P22" s="834"/>
      <c r="Q22" s="834"/>
      <c r="R22" s="834"/>
      <c r="S22" s="835"/>
    </row>
    <row r="23" spans="1:19" s="67" customFormat="1">
      <c r="A23" s="821"/>
      <c r="B23" s="821"/>
      <c r="C23" s="821"/>
      <c r="D23" s="821"/>
      <c r="E23" s="821"/>
      <c r="F23" s="821"/>
      <c r="G23" s="821"/>
      <c r="H23" s="821"/>
      <c r="I23" s="821"/>
      <c r="J23" s="821"/>
      <c r="K23" s="821"/>
      <c r="L23" s="821"/>
      <c r="M23" s="821"/>
      <c r="N23" s="821"/>
      <c r="O23" s="821"/>
      <c r="P23" s="821"/>
      <c r="Q23" s="821"/>
      <c r="R23" s="821"/>
      <c r="S23" s="821"/>
    </row>
    <row r="24" spans="1:19" s="67" customFormat="1" ht="24" customHeight="1">
      <c r="A24" s="821"/>
      <c r="B24" s="821"/>
      <c r="C24" s="821"/>
      <c r="D24" s="821"/>
      <c r="E24" s="821"/>
      <c r="F24" s="821"/>
      <c r="G24" s="821"/>
      <c r="H24" s="821"/>
      <c r="I24" s="821"/>
      <c r="J24" s="821"/>
      <c r="K24" s="821"/>
      <c r="L24" s="836" t="s">
        <v>1270</v>
      </c>
      <c r="M24" s="837"/>
      <c r="N24" s="837"/>
      <c r="O24" s="837"/>
      <c r="P24" s="837"/>
      <c r="Q24" s="837"/>
      <c r="R24" s="837"/>
      <c r="S24" s="837"/>
    </row>
    <row r="25" spans="1:19" s="67" customFormat="1">
      <c r="A25" s="821"/>
      <c r="B25" s="821"/>
      <c r="C25" s="821"/>
      <c r="D25" s="821"/>
      <c r="E25" s="821"/>
      <c r="F25" s="821"/>
      <c r="G25" s="821"/>
      <c r="H25" s="821"/>
      <c r="I25" s="821"/>
      <c r="J25" s="821"/>
      <c r="K25" s="821"/>
      <c r="L25" s="838"/>
      <c r="M25" s="839"/>
      <c r="N25" s="839"/>
      <c r="O25" s="839"/>
      <c r="P25" s="839"/>
      <c r="Q25" s="839"/>
      <c r="R25" s="839"/>
      <c r="S25" s="839"/>
    </row>
    <row r="26" spans="1:19" s="67" customFormat="1" ht="45.75" customHeight="1">
      <c r="A26" s="821" t="s">
        <v>1151</v>
      </c>
      <c r="B26" s="821"/>
      <c r="C26" s="821"/>
      <c r="D26" s="821"/>
      <c r="E26" s="821"/>
      <c r="F26" s="821"/>
      <c r="G26" s="821"/>
      <c r="H26" s="821"/>
      <c r="I26" s="821"/>
      <c r="J26" s="821"/>
      <c r="K26" s="821"/>
      <c r="L26" s="840" t="s">
        <v>16</v>
      </c>
      <c r="M26" s="841" t="s">
        <v>297</v>
      </c>
      <c r="N26" s="841" t="s">
        <v>298</v>
      </c>
      <c r="O26" s="842" t="s">
        <v>1200</v>
      </c>
      <c r="P26" s="842"/>
      <c r="Q26" s="842"/>
      <c r="R26" s="841" t="s">
        <v>1201</v>
      </c>
      <c r="S26" s="841" t="s">
        <v>299</v>
      </c>
    </row>
  </sheetData>
  <sheetProtection formatColumns="0" formatRows="0" autoFilter="0"/>
  <mergeCells count="8">
    <mergeCell ref="L12:S12"/>
    <mergeCell ref="L14:L15"/>
    <mergeCell ref="L24:S24"/>
    <mergeCell ref="O26:Q26"/>
    <mergeCell ref="P13:Q13"/>
    <mergeCell ref="M14:M15"/>
    <mergeCell ref="N14:N15"/>
    <mergeCell ref="O22:S22"/>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P16" activePane="bottomRight" state="frozen"/>
      <selection activeCell="M11" sqref="M11"/>
      <selection pane="topRight" activeCell="M11" sqref="M11"/>
      <selection pane="bottomLeft" activeCell="M11" sqref="M11"/>
      <selection pane="bottomRight" activeCell="S44" sqref="S44"/>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32" width="15.7109375" style="72" customWidth="1"/>
    <col min="33" max="42" width="15.7109375" style="72" hidden="1" customWidth="1"/>
    <col min="43" max="16384" width="9.140625" style="72"/>
  </cols>
  <sheetData>
    <row r="1" spans="1:42" hidden="1">
      <c r="A1" s="843"/>
      <c r="B1" s="843"/>
      <c r="C1" s="843"/>
      <c r="D1" s="843"/>
      <c r="E1" s="843"/>
      <c r="F1" s="843"/>
      <c r="G1" s="843"/>
      <c r="H1" s="843"/>
      <c r="I1" s="843"/>
      <c r="J1" s="843"/>
      <c r="K1" s="843"/>
      <c r="L1" s="844"/>
      <c r="M1" s="845"/>
      <c r="N1" s="843"/>
      <c r="O1" s="843">
        <v>2022</v>
      </c>
      <c r="P1" s="843">
        <v>2022</v>
      </c>
      <c r="Q1" s="843">
        <v>2022</v>
      </c>
      <c r="R1" s="843">
        <v>2022</v>
      </c>
      <c r="S1" s="843">
        <v>2023</v>
      </c>
      <c r="T1" s="843">
        <v>2024</v>
      </c>
      <c r="U1" s="843">
        <v>2024</v>
      </c>
      <c r="V1" s="843">
        <v>2024</v>
      </c>
      <c r="W1" s="843">
        <v>2024</v>
      </c>
      <c r="X1" s="843">
        <v>2024</v>
      </c>
      <c r="Y1" s="843">
        <v>2025</v>
      </c>
      <c r="Z1" s="843">
        <v>2025</v>
      </c>
      <c r="AA1" s="843">
        <v>2026</v>
      </c>
      <c r="AB1" s="843">
        <v>2026</v>
      </c>
      <c r="AC1" s="843">
        <v>2027</v>
      </c>
      <c r="AD1" s="843">
        <v>2027</v>
      </c>
      <c r="AE1" s="843">
        <v>2028</v>
      </c>
      <c r="AF1" s="843">
        <v>2028</v>
      </c>
      <c r="AG1" s="843">
        <v>2029</v>
      </c>
      <c r="AH1" s="843">
        <v>2029</v>
      </c>
      <c r="AI1" s="843">
        <v>2030</v>
      </c>
      <c r="AJ1" s="843">
        <v>2030</v>
      </c>
      <c r="AK1" s="843">
        <v>2031</v>
      </c>
      <c r="AL1" s="843">
        <v>2031</v>
      </c>
      <c r="AM1" s="843">
        <v>2032</v>
      </c>
      <c r="AN1" s="843">
        <v>2032</v>
      </c>
      <c r="AO1" s="843">
        <v>2033</v>
      </c>
      <c r="AP1" s="843">
        <v>2033</v>
      </c>
    </row>
    <row r="2" spans="1:42" hidden="1">
      <c r="A2" s="843"/>
      <c r="B2" s="843"/>
      <c r="C2" s="843"/>
      <c r="D2" s="843"/>
      <c r="E2" s="843"/>
      <c r="F2" s="843"/>
      <c r="G2" s="843"/>
      <c r="H2" s="843"/>
      <c r="I2" s="843"/>
      <c r="J2" s="843"/>
      <c r="K2" s="843"/>
      <c r="L2" s="844"/>
      <c r="M2" s="845"/>
      <c r="N2" s="843"/>
      <c r="O2" s="843" t="s">
        <v>285</v>
      </c>
      <c r="P2" s="843" t="s">
        <v>323</v>
      </c>
      <c r="Q2" s="843" t="s">
        <v>303</v>
      </c>
      <c r="R2" s="843" t="s">
        <v>109</v>
      </c>
      <c r="S2" s="843" t="s">
        <v>285</v>
      </c>
      <c r="T2" s="843" t="s">
        <v>286</v>
      </c>
      <c r="U2" s="843" t="s">
        <v>285</v>
      </c>
      <c r="V2" s="843" t="s">
        <v>304</v>
      </c>
      <c r="W2" s="843" t="s">
        <v>305</v>
      </c>
      <c r="X2" s="843" t="s">
        <v>109</v>
      </c>
      <c r="Y2" s="843" t="s">
        <v>286</v>
      </c>
      <c r="Z2" s="843" t="s">
        <v>285</v>
      </c>
      <c r="AA2" s="843" t="s">
        <v>286</v>
      </c>
      <c r="AB2" s="843" t="s">
        <v>285</v>
      </c>
      <c r="AC2" s="843" t="s">
        <v>286</v>
      </c>
      <c r="AD2" s="843" t="s">
        <v>285</v>
      </c>
      <c r="AE2" s="843" t="s">
        <v>286</v>
      </c>
      <c r="AF2" s="843" t="s">
        <v>285</v>
      </c>
      <c r="AG2" s="843" t="s">
        <v>286</v>
      </c>
      <c r="AH2" s="843" t="s">
        <v>285</v>
      </c>
      <c r="AI2" s="843" t="s">
        <v>286</v>
      </c>
      <c r="AJ2" s="843" t="s">
        <v>285</v>
      </c>
      <c r="AK2" s="843" t="s">
        <v>286</v>
      </c>
      <c r="AL2" s="843" t="s">
        <v>285</v>
      </c>
      <c r="AM2" s="843" t="s">
        <v>286</v>
      </c>
      <c r="AN2" s="843" t="s">
        <v>285</v>
      </c>
      <c r="AO2" s="843" t="s">
        <v>286</v>
      </c>
      <c r="AP2" s="843" t="s">
        <v>285</v>
      </c>
    </row>
    <row r="3" spans="1:42" hidden="1">
      <c r="A3" s="843"/>
      <c r="B3" s="843"/>
      <c r="C3" s="843"/>
      <c r="D3" s="843"/>
      <c r="E3" s="843"/>
      <c r="F3" s="843"/>
      <c r="G3" s="843"/>
      <c r="H3" s="843"/>
      <c r="I3" s="843"/>
      <c r="J3" s="843"/>
      <c r="K3" s="843"/>
      <c r="L3" s="844"/>
      <c r="M3" s="845"/>
      <c r="N3" s="843"/>
      <c r="O3" s="843" t="s">
        <v>2604</v>
      </c>
      <c r="P3" s="843" t="s">
        <v>2605</v>
      </c>
      <c r="Q3" s="843" t="s">
        <v>2606</v>
      </c>
      <c r="R3" s="843" t="s">
        <v>2607</v>
      </c>
      <c r="S3" s="843" t="s">
        <v>2608</v>
      </c>
      <c r="T3" s="843" t="s">
        <v>2609</v>
      </c>
      <c r="U3" s="843" t="s">
        <v>2610</v>
      </c>
      <c r="V3" s="843" t="s">
        <v>2611</v>
      </c>
      <c r="W3" s="843" t="s">
        <v>2612</v>
      </c>
      <c r="X3" s="843" t="s">
        <v>2613</v>
      </c>
      <c r="Y3" s="843" t="s">
        <v>2614</v>
      </c>
      <c r="Z3" s="843" t="s">
        <v>2615</v>
      </c>
      <c r="AA3" s="843" t="s">
        <v>2616</v>
      </c>
      <c r="AB3" s="843" t="s">
        <v>2617</v>
      </c>
      <c r="AC3" s="843" t="s">
        <v>2618</v>
      </c>
      <c r="AD3" s="843" t="s">
        <v>2619</v>
      </c>
      <c r="AE3" s="843" t="s">
        <v>2620</v>
      </c>
      <c r="AF3" s="843" t="s">
        <v>2621</v>
      </c>
      <c r="AG3" s="843" t="s">
        <v>2622</v>
      </c>
      <c r="AH3" s="843" t="s">
        <v>2623</v>
      </c>
      <c r="AI3" s="843" t="s">
        <v>2624</v>
      </c>
      <c r="AJ3" s="843" t="s">
        <v>2625</v>
      </c>
      <c r="AK3" s="843" t="s">
        <v>2626</v>
      </c>
      <c r="AL3" s="843" t="s">
        <v>2627</v>
      </c>
      <c r="AM3" s="843" t="s">
        <v>2628</v>
      </c>
      <c r="AN3" s="843" t="s">
        <v>2629</v>
      </c>
      <c r="AO3" s="843" t="s">
        <v>2630</v>
      </c>
      <c r="AP3" s="843" t="s">
        <v>2631</v>
      </c>
    </row>
    <row r="4" spans="1:42" hidden="1">
      <c r="A4" s="843"/>
      <c r="B4" s="843"/>
      <c r="C4" s="843"/>
      <c r="D4" s="843"/>
      <c r="E4" s="843"/>
      <c r="F4" s="843"/>
      <c r="G4" s="843"/>
      <c r="H4" s="843"/>
      <c r="I4" s="843"/>
      <c r="J4" s="843"/>
      <c r="K4" s="843"/>
      <c r="L4" s="844"/>
      <c r="M4" s="845"/>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row>
    <row r="5" spans="1:42" hidden="1">
      <c r="A5" s="843"/>
      <c r="B5" s="843"/>
      <c r="C5" s="843"/>
      <c r="D5" s="843"/>
      <c r="E5" s="843"/>
      <c r="F5" s="843"/>
      <c r="G5" s="843"/>
      <c r="H5" s="843"/>
      <c r="I5" s="843"/>
      <c r="J5" s="843"/>
      <c r="K5" s="843"/>
      <c r="L5" s="844"/>
      <c r="M5" s="845"/>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row>
    <row r="6" spans="1:42" hidden="1">
      <c r="A6" s="843"/>
      <c r="B6" s="843"/>
      <c r="C6" s="843"/>
      <c r="D6" s="843"/>
      <c r="E6" s="843"/>
      <c r="F6" s="843"/>
      <c r="G6" s="843"/>
      <c r="H6" s="843"/>
      <c r="I6" s="843"/>
      <c r="J6" s="843"/>
      <c r="K6" s="843"/>
      <c r="L6" s="844"/>
      <c r="M6" s="845"/>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row>
    <row r="7" spans="1:42" hidden="1">
      <c r="A7" s="843"/>
      <c r="B7" s="843"/>
      <c r="C7" s="843"/>
      <c r="D7" s="843"/>
      <c r="E7" s="843"/>
      <c r="F7" s="843"/>
      <c r="G7" s="843"/>
      <c r="H7" s="843"/>
      <c r="I7" s="843"/>
      <c r="J7" s="843"/>
      <c r="K7" s="843"/>
      <c r="L7" s="844"/>
      <c r="M7" s="845"/>
      <c r="N7" s="843"/>
      <c r="O7" s="843"/>
      <c r="P7" s="843"/>
      <c r="Q7" s="843"/>
      <c r="R7" s="843"/>
      <c r="S7" s="843"/>
      <c r="T7" s="843"/>
      <c r="U7" s="843"/>
      <c r="V7" s="843"/>
      <c r="W7" s="843"/>
      <c r="X7" s="843"/>
      <c r="Y7" s="843" t="b">
        <v>1</v>
      </c>
      <c r="Z7" s="843" t="b">
        <v>1</v>
      </c>
      <c r="AA7" s="843" t="b">
        <v>1</v>
      </c>
      <c r="AB7" s="843" t="b">
        <v>1</v>
      </c>
      <c r="AC7" s="843" t="b">
        <v>1</v>
      </c>
      <c r="AD7" s="843" t="b">
        <v>1</v>
      </c>
      <c r="AE7" s="843" t="b">
        <v>1</v>
      </c>
      <c r="AF7" s="843" t="b">
        <v>1</v>
      </c>
      <c r="AG7" s="843" t="b">
        <v>0</v>
      </c>
      <c r="AH7" s="843" t="b">
        <v>0</v>
      </c>
      <c r="AI7" s="843" t="b">
        <v>0</v>
      </c>
      <c r="AJ7" s="843" t="b">
        <v>0</v>
      </c>
      <c r="AK7" s="843" t="b">
        <v>0</v>
      </c>
      <c r="AL7" s="843" t="b">
        <v>0</v>
      </c>
      <c r="AM7" s="843" t="b">
        <v>0</v>
      </c>
      <c r="AN7" s="843" t="b">
        <v>0</v>
      </c>
      <c r="AO7" s="843" t="b">
        <v>0</v>
      </c>
      <c r="AP7" s="843" t="b">
        <v>0</v>
      </c>
    </row>
    <row r="8" spans="1:42" hidden="1">
      <c r="A8" s="843"/>
      <c r="B8" s="843"/>
      <c r="C8" s="843"/>
      <c r="D8" s="843"/>
      <c r="E8" s="843"/>
      <c r="F8" s="843"/>
      <c r="G8" s="843"/>
      <c r="H8" s="843"/>
      <c r="I8" s="843"/>
      <c r="J8" s="843"/>
      <c r="K8" s="843"/>
      <c r="L8" s="844"/>
      <c r="M8" s="845"/>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row>
    <row r="9" spans="1:42" hidden="1">
      <c r="A9" s="843"/>
      <c r="B9" s="843"/>
      <c r="C9" s="843"/>
      <c r="D9" s="843"/>
      <c r="E9" s="843"/>
      <c r="F9" s="843"/>
      <c r="G9" s="843"/>
      <c r="H9" s="843"/>
      <c r="I9" s="843"/>
      <c r="J9" s="843"/>
      <c r="K9" s="843"/>
      <c r="L9" s="844"/>
      <c r="M9" s="845"/>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row>
    <row r="10" spans="1:42" hidden="1">
      <c r="A10" s="843"/>
      <c r="B10" s="843"/>
      <c r="C10" s="843"/>
      <c r="D10" s="843"/>
      <c r="E10" s="843"/>
      <c r="F10" s="843"/>
      <c r="G10" s="843"/>
      <c r="H10" s="843"/>
      <c r="I10" s="843"/>
      <c r="J10" s="843"/>
      <c r="K10" s="843"/>
      <c r="L10" s="844"/>
      <c r="M10" s="845"/>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c r="AN10" s="843"/>
      <c r="AO10" s="843"/>
      <c r="AP10" s="843"/>
    </row>
    <row r="11" spans="1:42" s="71" customFormat="1" ht="15" hidden="1" customHeight="1">
      <c r="A11" s="846"/>
      <c r="B11" s="846"/>
      <c r="C11" s="846"/>
      <c r="D11" s="846"/>
      <c r="E11" s="846"/>
      <c r="F11" s="846"/>
      <c r="G11" s="846"/>
      <c r="H11" s="846"/>
      <c r="I11" s="846"/>
      <c r="J11" s="846"/>
      <c r="K11" s="847"/>
      <c r="L11" s="848"/>
      <c r="M11" s="849"/>
      <c r="N11" s="850"/>
      <c r="O11" s="851"/>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46"/>
      <c r="AN11" s="846"/>
      <c r="AO11" s="846"/>
      <c r="AP11" s="846"/>
    </row>
    <row r="12" spans="1:42" ht="22.5" customHeight="1">
      <c r="A12" s="843"/>
      <c r="B12" s="843"/>
      <c r="C12" s="843"/>
      <c r="D12" s="843"/>
      <c r="E12" s="843"/>
      <c r="F12" s="843"/>
      <c r="G12" s="843"/>
      <c r="H12" s="843"/>
      <c r="I12" s="843"/>
      <c r="J12" s="843"/>
      <c r="K12" s="843"/>
      <c r="L12" s="475" t="s">
        <v>1271</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852"/>
      <c r="B13" s="852"/>
      <c r="C13" s="852"/>
      <c r="D13" s="852"/>
      <c r="E13" s="852"/>
      <c r="F13" s="852"/>
      <c r="G13" s="852"/>
      <c r="H13" s="852"/>
      <c r="I13" s="852"/>
      <c r="J13" s="852"/>
      <c r="K13" s="853"/>
      <c r="L13" s="854"/>
      <c r="M13" s="855"/>
      <c r="N13" s="856"/>
      <c r="O13" s="857"/>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52"/>
      <c r="AP13" s="852"/>
    </row>
    <row r="14" spans="1:42" ht="15" customHeight="1">
      <c r="A14" s="843"/>
      <c r="B14" s="843"/>
      <c r="C14" s="843"/>
      <c r="D14" s="843"/>
      <c r="E14" s="843"/>
      <c r="F14" s="843"/>
      <c r="G14" s="843"/>
      <c r="H14" s="843"/>
      <c r="I14" s="843"/>
      <c r="J14" s="843"/>
      <c r="K14" s="843"/>
      <c r="L14" s="858" t="s">
        <v>16</v>
      </c>
      <c r="M14" s="858" t="s">
        <v>302</v>
      </c>
      <c r="N14" s="858" t="s">
        <v>143</v>
      </c>
      <c r="O14" s="859" t="s">
        <v>2601</v>
      </c>
      <c r="P14" s="859" t="s">
        <v>2601</v>
      </c>
      <c r="Q14" s="859" t="s">
        <v>2601</v>
      </c>
      <c r="R14" s="859" t="s">
        <v>2601</v>
      </c>
      <c r="S14" s="859" t="s">
        <v>2602</v>
      </c>
      <c r="T14" s="859" t="s">
        <v>2603</v>
      </c>
      <c r="U14" s="859" t="s">
        <v>2603</v>
      </c>
      <c r="V14" s="859" t="s">
        <v>2603</v>
      </c>
      <c r="W14" s="859" t="s">
        <v>2603</v>
      </c>
      <c r="X14" s="859" t="s">
        <v>2603</v>
      </c>
      <c r="Y14" s="859" t="s">
        <v>2632</v>
      </c>
      <c r="Z14" s="859" t="s">
        <v>2632</v>
      </c>
      <c r="AA14" s="859" t="s">
        <v>2633</v>
      </c>
      <c r="AB14" s="859" t="s">
        <v>2633</v>
      </c>
      <c r="AC14" s="859" t="s">
        <v>2634</v>
      </c>
      <c r="AD14" s="859" t="s">
        <v>2634</v>
      </c>
      <c r="AE14" s="859" t="s">
        <v>2635</v>
      </c>
      <c r="AF14" s="859" t="s">
        <v>2635</v>
      </c>
      <c r="AG14" s="859" t="s">
        <v>2636</v>
      </c>
      <c r="AH14" s="859" t="s">
        <v>2636</v>
      </c>
      <c r="AI14" s="859" t="s">
        <v>2637</v>
      </c>
      <c r="AJ14" s="859" t="s">
        <v>2637</v>
      </c>
      <c r="AK14" s="859" t="s">
        <v>2638</v>
      </c>
      <c r="AL14" s="859" t="s">
        <v>2638</v>
      </c>
      <c r="AM14" s="859" t="s">
        <v>2639</v>
      </c>
      <c r="AN14" s="859" t="s">
        <v>2639</v>
      </c>
      <c r="AO14" s="859" t="s">
        <v>2640</v>
      </c>
      <c r="AP14" s="859" t="s">
        <v>2640</v>
      </c>
    </row>
    <row r="15" spans="1:42" ht="69" customHeight="1">
      <c r="A15" s="843" t="s">
        <v>1151</v>
      </c>
      <c r="B15" s="843"/>
      <c r="C15" s="843"/>
      <c r="D15" s="843"/>
      <c r="E15" s="843"/>
      <c r="F15" s="843"/>
      <c r="G15" s="843"/>
      <c r="H15" s="843"/>
      <c r="I15" s="843"/>
      <c r="J15" s="843"/>
      <c r="K15" s="843"/>
      <c r="L15" s="858"/>
      <c r="M15" s="858"/>
      <c r="N15" s="858"/>
      <c r="O15" s="171" t="s">
        <v>285</v>
      </c>
      <c r="P15" s="860"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822" t="s">
        <v>18</v>
      </c>
      <c r="B16" s="861"/>
      <c r="C16" s="861"/>
      <c r="D16" s="861"/>
      <c r="E16" s="861"/>
      <c r="F16" s="861"/>
      <c r="G16" s="861"/>
      <c r="H16" s="861"/>
      <c r="I16" s="861"/>
      <c r="J16" s="861"/>
      <c r="K16" s="861"/>
      <c r="L16" s="823" t="s">
        <v>2599</v>
      </c>
      <c r="M16" s="805"/>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62"/>
      <c r="AN16" s="862"/>
      <c r="AO16" s="862"/>
      <c r="AP16" s="862"/>
    </row>
    <row r="17" spans="1:42">
      <c r="A17" s="863" t="s">
        <v>18</v>
      </c>
      <c r="B17" s="843" t="s">
        <v>1226</v>
      </c>
      <c r="C17" s="843"/>
      <c r="D17" s="843"/>
      <c r="E17" s="843"/>
      <c r="F17" s="843"/>
      <c r="G17" s="843"/>
      <c r="H17" s="843"/>
      <c r="I17" s="843"/>
      <c r="J17" s="843"/>
      <c r="K17" s="843"/>
      <c r="L17" s="864"/>
      <c r="M17" s="865" t="s">
        <v>161</v>
      </c>
      <c r="N17" s="866"/>
      <c r="O17" s="866"/>
      <c r="P17" s="866"/>
      <c r="Q17" s="866"/>
      <c r="R17" s="866"/>
      <c r="S17" s="867">
        <v>0.99</v>
      </c>
      <c r="T17" s="867">
        <v>2.03742</v>
      </c>
      <c r="U17" s="867">
        <v>2.0512800000000002</v>
      </c>
      <c r="V17" s="866"/>
      <c r="W17" s="866"/>
      <c r="X17" s="866"/>
      <c r="Y17" s="867">
        <v>1</v>
      </c>
      <c r="Z17" s="867">
        <v>1</v>
      </c>
      <c r="AA17" s="867">
        <v>1</v>
      </c>
      <c r="AB17" s="867">
        <v>1</v>
      </c>
      <c r="AC17" s="867">
        <v>1</v>
      </c>
      <c r="AD17" s="867">
        <v>1</v>
      </c>
      <c r="AE17" s="867">
        <v>1</v>
      </c>
      <c r="AF17" s="867">
        <v>1</v>
      </c>
      <c r="AG17" s="867">
        <v>1</v>
      </c>
      <c r="AH17" s="867">
        <v>1</v>
      </c>
      <c r="AI17" s="867">
        <v>1</v>
      </c>
      <c r="AJ17" s="867">
        <v>1</v>
      </c>
      <c r="AK17" s="867">
        <v>1</v>
      </c>
      <c r="AL17" s="867">
        <v>1</v>
      </c>
      <c r="AM17" s="867">
        <v>1</v>
      </c>
      <c r="AN17" s="867">
        <v>1</v>
      </c>
      <c r="AO17" s="867">
        <v>1</v>
      </c>
      <c r="AP17" s="867">
        <v>1</v>
      </c>
    </row>
    <row r="18" spans="1:42" ht="22.5">
      <c r="A18" s="863" t="s">
        <v>18</v>
      </c>
      <c r="B18" s="843" t="s">
        <v>1223</v>
      </c>
      <c r="C18" s="843"/>
      <c r="D18" s="843"/>
      <c r="E18" s="843"/>
      <c r="F18" s="843"/>
      <c r="G18" s="843"/>
      <c r="H18" s="843"/>
      <c r="I18" s="843"/>
      <c r="J18" s="843"/>
      <c r="K18" s="843"/>
      <c r="L18" s="868">
        <v>1</v>
      </c>
      <c r="M18" s="869" t="s">
        <v>306</v>
      </c>
      <c r="N18" s="870" t="s">
        <v>145</v>
      </c>
      <c r="O18" s="871"/>
      <c r="P18" s="871">
        <v>1</v>
      </c>
      <c r="Q18" s="871">
        <v>1</v>
      </c>
      <c r="R18" s="872">
        <v>1</v>
      </c>
      <c r="S18" s="871">
        <v>1</v>
      </c>
      <c r="T18" s="871">
        <v>1</v>
      </c>
      <c r="U18" s="871">
        <v>1</v>
      </c>
      <c r="V18" s="371">
        <v>1</v>
      </c>
      <c r="W18" s="366">
        <v>0</v>
      </c>
      <c r="X18" s="872"/>
      <c r="Y18" s="871"/>
      <c r="Z18" s="871"/>
      <c r="AA18" s="871"/>
      <c r="AB18" s="871"/>
      <c r="AC18" s="871"/>
      <c r="AD18" s="871"/>
      <c r="AE18" s="871"/>
      <c r="AF18" s="871"/>
      <c r="AG18" s="871"/>
      <c r="AH18" s="871"/>
      <c r="AI18" s="871"/>
      <c r="AJ18" s="871"/>
      <c r="AK18" s="871"/>
      <c r="AL18" s="871"/>
      <c r="AM18" s="871"/>
      <c r="AN18" s="871"/>
      <c r="AO18" s="871"/>
      <c r="AP18" s="871"/>
    </row>
    <row r="19" spans="1:42">
      <c r="A19" s="863" t="s">
        <v>18</v>
      </c>
      <c r="B19" s="843" t="s">
        <v>1224</v>
      </c>
      <c r="C19" s="843"/>
      <c r="D19" s="843"/>
      <c r="E19" s="843"/>
      <c r="F19" s="843"/>
      <c r="G19" s="843"/>
      <c r="H19" s="843"/>
      <c r="I19" s="843"/>
      <c r="J19" s="843"/>
      <c r="K19" s="843"/>
      <c r="L19" s="868">
        <v>2</v>
      </c>
      <c r="M19" s="873" t="s">
        <v>162</v>
      </c>
      <c r="N19" s="870" t="s">
        <v>145</v>
      </c>
      <c r="O19" s="871"/>
      <c r="P19" s="871">
        <v>113.8</v>
      </c>
      <c r="Q19" s="871">
        <v>113.8</v>
      </c>
      <c r="R19" s="872">
        <v>113.8</v>
      </c>
      <c r="S19" s="871"/>
      <c r="T19" s="871">
        <v>105.8</v>
      </c>
      <c r="U19" s="871">
        <v>107.2</v>
      </c>
      <c r="V19" s="371">
        <v>0</v>
      </c>
      <c r="W19" s="366">
        <v>1.4000000000000057</v>
      </c>
      <c r="X19" s="872"/>
      <c r="Y19" s="871"/>
      <c r="Z19" s="871"/>
      <c r="AA19" s="871"/>
      <c r="AB19" s="871"/>
      <c r="AC19" s="871"/>
      <c r="AD19" s="871"/>
      <c r="AE19" s="871"/>
      <c r="AF19" s="871"/>
      <c r="AG19" s="871"/>
      <c r="AH19" s="871"/>
      <c r="AI19" s="871"/>
      <c r="AJ19" s="871"/>
      <c r="AK19" s="871"/>
      <c r="AL19" s="871"/>
      <c r="AM19" s="871"/>
      <c r="AN19" s="871"/>
      <c r="AO19" s="871"/>
      <c r="AP19" s="871"/>
    </row>
    <row r="20" spans="1:42">
      <c r="A20" s="863" t="s">
        <v>18</v>
      </c>
      <c r="B20" s="843"/>
      <c r="C20" s="843"/>
      <c r="D20" s="843"/>
      <c r="E20" s="843"/>
      <c r="F20" s="843"/>
      <c r="G20" s="843"/>
      <c r="H20" s="843"/>
      <c r="I20" s="843"/>
      <c r="J20" s="843"/>
      <c r="K20" s="843"/>
      <c r="L20" s="868">
        <v>3</v>
      </c>
      <c r="M20" s="869" t="s">
        <v>307</v>
      </c>
      <c r="N20" s="870" t="s">
        <v>145</v>
      </c>
      <c r="O20" s="871"/>
      <c r="P20" s="871"/>
      <c r="Q20" s="871"/>
      <c r="R20" s="872"/>
      <c r="S20" s="871"/>
      <c r="T20" s="871"/>
      <c r="U20" s="871"/>
      <c r="V20" s="371">
        <v>0</v>
      </c>
      <c r="W20" s="366">
        <v>0</v>
      </c>
      <c r="X20" s="872"/>
      <c r="Y20" s="871"/>
      <c r="Z20" s="871"/>
      <c r="AA20" s="871"/>
      <c r="AB20" s="871"/>
      <c r="AC20" s="871"/>
      <c r="AD20" s="871"/>
      <c r="AE20" s="871"/>
      <c r="AF20" s="871"/>
      <c r="AG20" s="871"/>
      <c r="AH20" s="871"/>
      <c r="AI20" s="871"/>
      <c r="AJ20" s="871"/>
      <c r="AK20" s="871"/>
      <c r="AL20" s="871"/>
      <c r="AM20" s="871"/>
      <c r="AN20" s="871"/>
      <c r="AO20" s="871"/>
      <c r="AP20" s="871"/>
    </row>
    <row r="21" spans="1:42">
      <c r="A21" s="863" t="s">
        <v>18</v>
      </c>
      <c r="B21" s="843" t="s">
        <v>1225</v>
      </c>
      <c r="C21" s="843"/>
      <c r="D21" s="843"/>
      <c r="E21" s="843"/>
      <c r="F21" s="843"/>
      <c r="G21" s="843"/>
      <c r="H21" s="843"/>
      <c r="I21" s="843"/>
      <c r="J21" s="843"/>
      <c r="K21" s="843"/>
      <c r="L21" s="868">
        <v>4</v>
      </c>
      <c r="M21" s="873" t="s">
        <v>308</v>
      </c>
      <c r="N21" s="870" t="s">
        <v>145</v>
      </c>
      <c r="O21" s="871"/>
      <c r="P21" s="874"/>
      <c r="Q21" s="875"/>
      <c r="R21" s="872"/>
      <c r="S21" s="871"/>
      <c r="T21" s="874"/>
      <c r="U21" s="874"/>
      <c r="V21" s="371">
        <v>0</v>
      </c>
      <c r="W21" s="366">
        <v>0</v>
      </c>
      <c r="X21" s="872"/>
      <c r="Y21" s="871"/>
      <c r="Z21" s="871"/>
      <c r="AA21" s="871"/>
      <c r="AB21" s="871"/>
      <c r="AC21" s="871"/>
      <c r="AD21" s="871"/>
      <c r="AE21" s="871"/>
      <c r="AF21" s="871"/>
      <c r="AG21" s="871"/>
      <c r="AH21" s="871"/>
      <c r="AI21" s="871"/>
      <c r="AJ21" s="871"/>
      <c r="AK21" s="871"/>
      <c r="AL21" s="871"/>
      <c r="AM21" s="871"/>
      <c r="AN21" s="871"/>
      <c r="AO21" s="871"/>
      <c r="AP21" s="871"/>
    </row>
    <row r="22" spans="1:42">
      <c r="A22" s="863" t="s">
        <v>18</v>
      </c>
      <c r="B22" s="843"/>
      <c r="C22" s="843"/>
      <c r="D22" s="843"/>
      <c r="E22" s="843"/>
      <c r="F22" s="843"/>
      <c r="G22" s="843"/>
      <c r="H22" s="843"/>
      <c r="I22" s="843"/>
      <c r="J22" s="843"/>
      <c r="K22" s="843"/>
      <c r="L22" s="864"/>
      <c r="M22" s="865" t="s">
        <v>309</v>
      </c>
      <c r="N22" s="866"/>
      <c r="O22" s="876"/>
      <c r="P22" s="876"/>
      <c r="Q22" s="876"/>
      <c r="R22" s="877"/>
      <c r="S22" s="876"/>
      <c r="T22" s="876"/>
      <c r="U22" s="876"/>
      <c r="V22" s="878"/>
      <c r="W22" s="876"/>
      <c r="X22" s="877"/>
      <c r="Y22" s="876"/>
      <c r="Z22" s="876"/>
      <c r="AA22" s="876"/>
      <c r="AB22" s="876"/>
      <c r="AC22" s="876"/>
      <c r="AD22" s="876"/>
      <c r="AE22" s="876"/>
      <c r="AF22" s="876"/>
      <c r="AG22" s="876"/>
      <c r="AH22" s="876"/>
      <c r="AI22" s="876"/>
      <c r="AJ22" s="876"/>
      <c r="AK22" s="876"/>
      <c r="AL22" s="876"/>
      <c r="AM22" s="876"/>
      <c r="AN22" s="876"/>
      <c r="AO22" s="876"/>
      <c r="AP22" s="879"/>
    </row>
    <row r="23" spans="1:42">
      <c r="A23" s="863" t="s">
        <v>18</v>
      </c>
      <c r="B23" s="843" t="s">
        <v>1228</v>
      </c>
      <c r="C23" s="843"/>
      <c r="D23" s="843"/>
      <c r="E23" s="843"/>
      <c r="F23" s="843"/>
      <c r="G23" s="843"/>
      <c r="H23" s="843"/>
      <c r="I23" s="843"/>
      <c r="J23" s="843"/>
      <c r="K23" s="843"/>
      <c r="L23" s="868">
        <v>1</v>
      </c>
      <c r="M23" s="873" t="s">
        <v>310</v>
      </c>
      <c r="N23" s="870" t="s">
        <v>145</v>
      </c>
      <c r="O23" s="874"/>
      <c r="P23" s="871">
        <v>30.2</v>
      </c>
      <c r="Q23" s="871">
        <v>30.2</v>
      </c>
      <c r="R23" s="872">
        <v>30.2</v>
      </c>
      <c r="S23" s="874">
        <v>30.2</v>
      </c>
      <c r="T23" s="871">
        <v>30.2</v>
      </c>
      <c r="U23" s="871">
        <v>30.2</v>
      </c>
      <c r="V23" s="371">
        <v>1</v>
      </c>
      <c r="W23" s="366">
        <v>0</v>
      </c>
      <c r="X23" s="872"/>
      <c r="Y23" s="874"/>
      <c r="Z23" s="874"/>
      <c r="AA23" s="874"/>
      <c r="AB23" s="874"/>
      <c r="AC23" s="874"/>
      <c r="AD23" s="874"/>
      <c r="AE23" s="874"/>
      <c r="AF23" s="874"/>
      <c r="AG23" s="874"/>
      <c r="AH23" s="874"/>
      <c r="AI23" s="874"/>
      <c r="AJ23" s="874"/>
      <c r="AK23" s="874"/>
      <c r="AL23" s="874"/>
      <c r="AM23" s="874"/>
      <c r="AN23" s="874"/>
      <c r="AO23" s="874"/>
      <c r="AP23" s="874"/>
    </row>
    <row r="24" spans="1:42">
      <c r="A24" s="863" t="s">
        <v>18</v>
      </c>
      <c r="B24" s="843"/>
      <c r="C24" s="843"/>
      <c r="D24" s="843"/>
      <c r="E24" s="843"/>
      <c r="F24" s="843"/>
      <c r="G24" s="843"/>
      <c r="H24" s="843"/>
      <c r="I24" s="843"/>
      <c r="J24" s="843"/>
      <c r="K24" s="843"/>
      <c r="L24" s="868">
        <v>2</v>
      </c>
      <c r="M24" s="873" t="s">
        <v>311</v>
      </c>
      <c r="N24" s="870" t="s">
        <v>145</v>
      </c>
      <c r="O24" s="874"/>
      <c r="P24" s="871">
        <v>20</v>
      </c>
      <c r="Q24" s="874">
        <v>20</v>
      </c>
      <c r="R24" s="872">
        <v>20</v>
      </c>
      <c r="S24" s="874">
        <v>20</v>
      </c>
      <c r="T24" s="874">
        <v>20</v>
      </c>
      <c r="U24" s="874">
        <v>20</v>
      </c>
      <c r="V24" s="371">
        <v>1</v>
      </c>
      <c r="W24" s="366">
        <v>0</v>
      </c>
      <c r="X24" s="872"/>
      <c r="Y24" s="874"/>
      <c r="Z24" s="874"/>
      <c r="AA24" s="874"/>
      <c r="AB24" s="874"/>
      <c r="AC24" s="874"/>
      <c r="AD24" s="874"/>
      <c r="AE24" s="874"/>
      <c r="AF24" s="874"/>
      <c r="AG24" s="874"/>
      <c r="AH24" s="874"/>
      <c r="AI24" s="874"/>
      <c r="AJ24" s="874"/>
      <c r="AK24" s="874"/>
      <c r="AL24" s="874"/>
      <c r="AM24" s="874"/>
      <c r="AN24" s="874"/>
      <c r="AO24" s="874"/>
      <c r="AP24" s="874"/>
    </row>
    <row r="25" spans="1:42">
      <c r="A25" s="863" t="s">
        <v>18</v>
      </c>
      <c r="B25" s="843"/>
      <c r="C25" s="843"/>
      <c r="D25" s="843"/>
      <c r="E25" s="843"/>
      <c r="F25" s="843"/>
      <c r="G25" s="843"/>
      <c r="H25" s="843"/>
      <c r="I25" s="843"/>
      <c r="J25" s="843"/>
      <c r="K25" s="843"/>
      <c r="L25" s="176">
        <v>3</v>
      </c>
      <c r="M25" s="177" t="s">
        <v>312</v>
      </c>
      <c r="N25" s="880"/>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5">
      <c r="A26" s="863" t="s">
        <v>18</v>
      </c>
      <c r="B26" s="843"/>
      <c r="C26" s="843"/>
      <c r="D26" s="843"/>
      <c r="E26" s="843"/>
      <c r="F26" s="843"/>
      <c r="G26" s="843"/>
      <c r="H26" s="843"/>
      <c r="I26" s="843"/>
      <c r="J26" s="843"/>
      <c r="K26" s="843"/>
      <c r="L26" s="881" t="s">
        <v>1042</v>
      </c>
      <c r="M26" s="882" t="s">
        <v>313</v>
      </c>
      <c r="N26" s="880" t="s">
        <v>314</v>
      </c>
      <c r="O26" s="871"/>
      <c r="P26" s="874">
        <v>241</v>
      </c>
      <c r="Q26" s="875">
        <v>214</v>
      </c>
      <c r="R26" s="872">
        <v>214</v>
      </c>
      <c r="S26" s="871"/>
      <c r="T26" s="874">
        <v>246</v>
      </c>
      <c r="U26" s="874">
        <v>283</v>
      </c>
      <c r="V26" s="371">
        <v>0</v>
      </c>
      <c r="W26" s="366">
        <v>37</v>
      </c>
      <c r="X26" s="872"/>
      <c r="Y26" s="871"/>
      <c r="Z26" s="871"/>
      <c r="AA26" s="871"/>
      <c r="AB26" s="871"/>
      <c r="AC26" s="871"/>
      <c r="AD26" s="871"/>
      <c r="AE26" s="871"/>
      <c r="AF26" s="871"/>
      <c r="AG26" s="871"/>
      <c r="AH26" s="871"/>
      <c r="AI26" s="871"/>
      <c r="AJ26" s="871"/>
      <c r="AK26" s="871"/>
      <c r="AL26" s="871"/>
      <c r="AM26" s="871"/>
      <c r="AN26" s="871"/>
      <c r="AO26" s="871"/>
      <c r="AP26" s="871"/>
    </row>
    <row r="27" spans="1:42" ht="22.5">
      <c r="A27" s="863" t="s">
        <v>18</v>
      </c>
      <c r="B27" s="843"/>
      <c r="C27" s="843"/>
      <c r="D27" s="843"/>
      <c r="E27" s="843"/>
      <c r="F27" s="843"/>
      <c r="G27" s="843"/>
      <c r="H27" s="843"/>
      <c r="I27" s="843"/>
      <c r="J27" s="843"/>
      <c r="K27" s="843"/>
      <c r="L27" s="881" t="s">
        <v>1043</v>
      </c>
      <c r="M27" s="882" t="s">
        <v>315</v>
      </c>
      <c r="N27" s="880" t="s">
        <v>314</v>
      </c>
      <c r="O27" s="871"/>
      <c r="P27" s="871">
        <v>1064.8800000000001</v>
      </c>
      <c r="Q27" s="874">
        <v>1064.8800000000001</v>
      </c>
      <c r="R27" s="875">
        <v>1064.8800000000001</v>
      </c>
      <c r="S27" s="872"/>
      <c r="T27" s="871">
        <v>1224.96</v>
      </c>
      <c r="U27" s="874">
        <v>1409.4</v>
      </c>
      <c r="V27" s="371">
        <v>0</v>
      </c>
      <c r="W27" s="366">
        <v>184.44000000000005</v>
      </c>
      <c r="X27" s="872"/>
      <c r="Y27" s="871"/>
      <c r="Z27" s="871"/>
      <c r="AA27" s="871"/>
      <c r="AB27" s="871"/>
      <c r="AC27" s="871"/>
      <c r="AD27" s="871"/>
      <c r="AE27" s="871"/>
      <c r="AF27" s="871"/>
      <c r="AG27" s="871"/>
      <c r="AH27" s="871"/>
      <c r="AI27" s="871"/>
      <c r="AJ27" s="871"/>
      <c r="AK27" s="871"/>
      <c r="AL27" s="871"/>
      <c r="AM27" s="871"/>
      <c r="AN27" s="871"/>
      <c r="AO27" s="871"/>
      <c r="AP27" s="871"/>
    </row>
    <row r="28" spans="1:42" ht="22.5">
      <c r="A28" s="863" t="s">
        <v>18</v>
      </c>
      <c r="B28" s="843"/>
      <c r="C28" s="843"/>
      <c r="D28" s="843"/>
      <c r="E28" s="843"/>
      <c r="F28" s="843"/>
      <c r="G28" s="843"/>
      <c r="H28" s="843"/>
      <c r="I28" s="843"/>
      <c r="J28" s="843"/>
      <c r="K28" s="843"/>
      <c r="L28" s="881" t="s">
        <v>1044</v>
      </c>
      <c r="M28" s="882" t="s">
        <v>316</v>
      </c>
      <c r="N28" s="880" t="s">
        <v>314</v>
      </c>
      <c r="O28" s="871"/>
      <c r="P28" s="874">
        <v>241</v>
      </c>
      <c r="Q28" s="875">
        <v>214</v>
      </c>
      <c r="R28" s="872">
        <v>214</v>
      </c>
      <c r="S28" s="871"/>
      <c r="T28" s="874">
        <v>246</v>
      </c>
      <c r="U28" s="874">
        <v>283</v>
      </c>
      <c r="V28" s="371">
        <v>0</v>
      </c>
      <c r="W28" s="366">
        <v>37</v>
      </c>
      <c r="X28" s="872"/>
      <c r="Y28" s="871"/>
      <c r="Z28" s="871"/>
      <c r="AA28" s="871"/>
      <c r="AB28" s="871"/>
      <c r="AC28" s="871"/>
      <c r="AD28" s="871"/>
      <c r="AE28" s="871"/>
      <c r="AF28" s="871"/>
      <c r="AG28" s="871"/>
      <c r="AH28" s="871"/>
      <c r="AI28" s="871"/>
      <c r="AJ28" s="871"/>
      <c r="AK28" s="871"/>
      <c r="AL28" s="871"/>
      <c r="AM28" s="871"/>
      <c r="AN28" s="871"/>
      <c r="AO28" s="871"/>
      <c r="AP28" s="871"/>
    </row>
    <row r="29" spans="1:42" ht="22.5">
      <c r="A29" s="863" t="s">
        <v>18</v>
      </c>
      <c r="B29" s="843"/>
      <c r="C29" s="843"/>
      <c r="D29" s="843"/>
      <c r="E29" s="843"/>
      <c r="F29" s="843"/>
      <c r="G29" s="843"/>
      <c r="H29" s="843"/>
      <c r="I29" s="843"/>
      <c r="J29" s="843"/>
      <c r="K29" s="843"/>
      <c r="L29" s="881" t="s">
        <v>1045</v>
      </c>
      <c r="M29" s="882" t="s">
        <v>317</v>
      </c>
      <c r="N29" s="880" t="s">
        <v>314</v>
      </c>
      <c r="O29" s="871"/>
      <c r="P29" s="874">
        <v>1064.8800000000001</v>
      </c>
      <c r="Q29" s="875">
        <v>1064.8800000000001</v>
      </c>
      <c r="R29" s="872">
        <v>1064.8800000000001</v>
      </c>
      <c r="S29" s="871"/>
      <c r="T29" s="874">
        <v>1224.96</v>
      </c>
      <c r="U29" s="874">
        <v>1409.4</v>
      </c>
      <c r="V29" s="371">
        <v>0</v>
      </c>
      <c r="W29" s="366">
        <v>184.44000000000005</v>
      </c>
      <c r="X29" s="872"/>
      <c r="Y29" s="871"/>
      <c r="Z29" s="871"/>
      <c r="AA29" s="871"/>
      <c r="AB29" s="871"/>
      <c r="AC29" s="871"/>
      <c r="AD29" s="871"/>
      <c r="AE29" s="871"/>
      <c r="AF29" s="871"/>
      <c r="AG29" s="871"/>
      <c r="AH29" s="871"/>
      <c r="AI29" s="871"/>
      <c r="AJ29" s="871"/>
      <c r="AK29" s="871"/>
      <c r="AL29" s="871"/>
      <c r="AM29" s="871"/>
      <c r="AN29" s="871"/>
      <c r="AO29" s="871"/>
      <c r="AP29" s="871"/>
    </row>
    <row r="30" spans="1:42">
      <c r="A30" s="863" t="s">
        <v>18</v>
      </c>
      <c r="B30" s="843"/>
      <c r="C30" s="843"/>
      <c r="D30" s="843"/>
      <c r="E30" s="843"/>
      <c r="F30" s="843"/>
      <c r="G30" s="843"/>
      <c r="H30" s="843"/>
      <c r="I30" s="843"/>
      <c r="J30" s="843"/>
      <c r="K30" s="843"/>
      <c r="L30" s="868">
        <v>4</v>
      </c>
      <c r="M30" s="883" t="s">
        <v>318</v>
      </c>
      <c r="N30" s="870" t="s">
        <v>145</v>
      </c>
      <c r="O30" s="871"/>
      <c r="P30" s="874"/>
      <c r="Q30" s="875"/>
      <c r="R30" s="872"/>
      <c r="S30" s="871"/>
      <c r="T30" s="874"/>
      <c r="U30" s="874"/>
      <c r="V30" s="371">
        <v>0</v>
      </c>
      <c r="W30" s="366">
        <v>0</v>
      </c>
      <c r="X30" s="872"/>
      <c r="Y30" s="871"/>
      <c r="Z30" s="871"/>
      <c r="AA30" s="871"/>
      <c r="AB30" s="871"/>
      <c r="AC30" s="871"/>
      <c r="AD30" s="871"/>
      <c r="AE30" s="871"/>
      <c r="AF30" s="871"/>
      <c r="AG30" s="871"/>
      <c r="AH30" s="871"/>
      <c r="AI30" s="871"/>
      <c r="AJ30" s="871"/>
      <c r="AK30" s="871"/>
      <c r="AL30" s="871"/>
      <c r="AM30" s="871"/>
      <c r="AN30" s="871"/>
      <c r="AO30" s="871"/>
      <c r="AP30" s="871"/>
    </row>
    <row r="31" spans="1:42">
      <c r="A31" s="863" t="s">
        <v>18</v>
      </c>
      <c r="B31" s="843"/>
      <c r="C31" s="843"/>
      <c r="D31" s="843"/>
      <c r="E31" s="843"/>
      <c r="F31" s="843"/>
      <c r="G31" s="843"/>
      <c r="H31" s="843"/>
      <c r="I31" s="843"/>
      <c r="J31" s="843"/>
      <c r="K31" s="843"/>
      <c r="L31" s="868">
        <v>5</v>
      </c>
      <c r="M31" s="883" t="s">
        <v>319</v>
      </c>
      <c r="N31" s="870" t="s">
        <v>145</v>
      </c>
      <c r="O31" s="871"/>
      <c r="P31" s="874"/>
      <c r="Q31" s="875"/>
      <c r="R31" s="872"/>
      <c r="S31" s="871"/>
      <c r="T31" s="874"/>
      <c r="U31" s="874"/>
      <c r="V31" s="371">
        <v>0</v>
      </c>
      <c r="W31" s="366">
        <v>0</v>
      </c>
      <c r="X31" s="872"/>
      <c r="Y31" s="871"/>
      <c r="Z31" s="871"/>
      <c r="AA31" s="871"/>
      <c r="AB31" s="871"/>
      <c r="AC31" s="871"/>
      <c r="AD31" s="871"/>
      <c r="AE31" s="871"/>
      <c r="AF31" s="871"/>
      <c r="AG31" s="871"/>
      <c r="AH31" s="871"/>
      <c r="AI31" s="871"/>
      <c r="AJ31" s="871"/>
      <c r="AK31" s="871"/>
      <c r="AL31" s="871"/>
      <c r="AM31" s="871"/>
      <c r="AN31" s="871"/>
      <c r="AO31" s="871"/>
      <c r="AP31" s="871"/>
    </row>
    <row r="32" spans="1:42" s="82" customFormat="1">
      <c r="A32" s="863" t="s">
        <v>18</v>
      </c>
      <c r="B32" s="884"/>
      <c r="C32" s="884"/>
      <c r="D32" s="884"/>
      <c r="E32" s="884"/>
      <c r="F32" s="884"/>
      <c r="G32" s="884"/>
      <c r="H32" s="884"/>
      <c r="I32" s="884"/>
      <c r="J32" s="884"/>
      <c r="K32" s="884"/>
      <c r="L32" s="885" t="s">
        <v>124</v>
      </c>
      <c r="M32" s="886" t="s">
        <v>320</v>
      </c>
      <c r="N32" s="870"/>
      <c r="O32" s="887"/>
      <c r="P32" s="887"/>
      <c r="Q32" s="887"/>
      <c r="R32" s="888"/>
      <c r="S32" s="887"/>
      <c r="T32" s="887"/>
      <c r="U32" s="887"/>
      <c r="V32" s="371">
        <v>0</v>
      </c>
      <c r="W32" s="366">
        <v>0</v>
      </c>
      <c r="X32" s="888"/>
      <c r="Y32" s="887"/>
      <c r="Z32" s="887"/>
      <c r="AA32" s="887"/>
      <c r="AB32" s="887"/>
      <c r="AC32" s="887"/>
      <c r="AD32" s="887"/>
      <c r="AE32" s="887"/>
      <c r="AF32" s="887"/>
      <c r="AG32" s="887"/>
      <c r="AH32" s="887"/>
      <c r="AI32" s="887"/>
      <c r="AJ32" s="887"/>
      <c r="AK32" s="887"/>
      <c r="AL32" s="887"/>
      <c r="AM32" s="887"/>
      <c r="AN32" s="887"/>
      <c r="AO32" s="887"/>
      <c r="AP32" s="887"/>
    </row>
    <row r="33" spans="1:42" s="82" customFormat="1">
      <c r="A33" s="863" t="s">
        <v>18</v>
      </c>
      <c r="B33" s="884"/>
      <c r="C33" s="884"/>
      <c r="D33" s="884"/>
      <c r="E33" s="884"/>
      <c r="F33" s="884"/>
      <c r="G33" s="884"/>
      <c r="H33" s="884"/>
      <c r="I33" s="884"/>
      <c r="J33" s="884"/>
      <c r="K33" s="884"/>
      <c r="L33" s="885" t="s">
        <v>125</v>
      </c>
      <c r="M33" s="869" t="s">
        <v>321</v>
      </c>
      <c r="N33" s="870"/>
      <c r="O33" s="887"/>
      <c r="P33" s="887"/>
      <c r="Q33" s="887"/>
      <c r="R33" s="888"/>
      <c r="S33" s="887"/>
      <c r="T33" s="887"/>
      <c r="U33" s="887"/>
      <c r="V33" s="371">
        <v>0</v>
      </c>
      <c r="W33" s="366">
        <v>0</v>
      </c>
      <c r="X33" s="888"/>
      <c r="Y33" s="887"/>
      <c r="Z33" s="887"/>
      <c r="AA33" s="887"/>
      <c r="AB33" s="887"/>
      <c r="AC33" s="887"/>
      <c r="AD33" s="887"/>
      <c r="AE33" s="887"/>
      <c r="AF33" s="887"/>
      <c r="AG33" s="887"/>
      <c r="AH33" s="887"/>
      <c r="AI33" s="887"/>
      <c r="AJ33" s="887"/>
      <c r="AK33" s="887"/>
      <c r="AL33" s="887"/>
      <c r="AM33" s="887"/>
      <c r="AN33" s="887"/>
      <c r="AO33" s="887"/>
      <c r="AP33" s="887"/>
    </row>
    <row r="34" spans="1:42" hidden="1">
      <c r="A34" s="843" t="s">
        <v>1151</v>
      </c>
      <c r="B34" s="843"/>
      <c r="C34" s="843"/>
      <c r="D34" s="843"/>
      <c r="E34" s="843"/>
      <c r="F34" s="843"/>
      <c r="G34" s="843"/>
      <c r="H34" s="843"/>
      <c r="I34" s="843"/>
      <c r="J34" s="843"/>
      <c r="K34" s="843"/>
      <c r="L34" s="889"/>
      <c r="M34" s="890"/>
      <c r="N34" s="890"/>
      <c r="O34" s="890"/>
      <c r="P34" s="890"/>
      <c r="Q34" s="890"/>
      <c r="R34" s="890"/>
      <c r="S34" s="890"/>
      <c r="T34" s="890"/>
      <c r="U34" s="890"/>
      <c r="V34" s="890"/>
      <c r="W34" s="890"/>
      <c r="X34" s="890"/>
      <c r="Y34" s="890"/>
      <c r="Z34" s="890"/>
      <c r="AA34" s="890"/>
      <c r="AB34" s="890"/>
      <c r="AC34" s="890"/>
      <c r="AD34" s="890"/>
      <c r="AE34" s="890"/>
      <c r="AF34" s="890"/>
      <c r="AG34" s="890"/>
      <c r="AH34" s="890"/>
      <c r="AI34" s="890"/>
      <c r="AJ34" s="890"/>
      <c r="AK34" s="890"/>
      <c r="AL34" s="890"/>
      <c r="AM34" s="890"/>
      <c r="AN34" s="890"/>
      <c r="AO34" s="890"/>
      <c r="AP34" s="890"/>
    </row>
    <row r="35" spans="1:42">
      <c r="A35" s="843"/>
      <c r="B35" s="843"/>
      <c r="C35" s="843"/>
      <c r="D35" s="843"/>
      <c r="E35" s="843"/>
      <c r="F35" s="843"/>
      <c r="G35" s="843"/>
      <c r="H35" s="843"/>
      <c r="I35" s="843"/>
      <c r="J35" s="843"/>
      <c r="K35" s="843"/>
      <c r="L35" s="844"/>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row>
    <row r="36" spans="1:42">
      <c r="A36" s="843"/>
      <c r="B36" s="843"/>
      <c r="C36" s="843"/>
      <c r="D36" s="843"/>
      <c r="E36" s="843"/>
      <c r="F36" s="843"/>
      <c r="G36" s="843"/>
      <c r="H36" s="843"/>
      <c r="I36" s="843"/>
      <c r="J36" s="843"/>
      <c r="K36" s="843"/>
      <c r="L36" s="844"/>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row>
    <row r="37" spans="1:42">
      <c r="A37" s="843"/>
      <c r="B37" s="843"/>
      <c r="C37" s="843"/>
      <c r="D37" s="843"/>
      <c r="E37" s="843"/>
      <c r="F37" s="843"/>
      <c r="G37" s="843"/>
      <c r="H37" s="843"/>
      <c r="I37" s="843"/>
      <c r="J37" s="843"/>
      <c r="K37" s="843"/>
      <c r="L37" s="844"/>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c r="AN37" s="843"/>
      <c r="AO37" s="843"/>
      <c r="AP37" s="843"/>
    </row>
    <row r="38" spans="1:42">
      <c r="A38" s="843"/>
      <c r="B38" s="843"/>
      <c r="C38" s="843"/>
      <c r="D38" s="843"/>
      <c r="E38" s="843"/>
      <c r="F38" s="843"/>
      <c r="G38" s="843"/>
      <c r="H38" s="843"/>
      <c r="I38" s="843"/>
      <c r="J38" s="843"/>
      <c r="K38" s="843"/>
      <c r="L38" s="844"/>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row>
    <row r="39" spans="1:42">
      <c r="A39" s="843"/>
      <c r="B39" s="843"/>
      <c r="C39" s="843"/>
      <c r="D39" s="843"/>
      <c r="E39" s="843"/>
      <c r="F39" s="843"/>
      <c r="G39" s="843"/>
      <c r="H39" s="843"/>
      <c r="I39" s="843"/>
      <c r="J39" s="843"/>
      <c r="K39" s="843"/>
      <c r="L39" s="844"/>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270</vt:i4>
      </vt:variant>
    </vt:vector>
  </HeadingPairs>
  <TitlesOfParts>
    <vt:vector size="332"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Шишканова Кристина Андреевна</cp:lastModifiedBy>
  <cp:lastPrinted>2023-06-19T05:50:23Z</cp:lastPrinted>
  <dcterms:created xsi:type="dcterms:W3CDTF">2004-05-21T07:18:45Z</dcterms:created>
  <dcterms:modified xsi:type="dcterms:W3CDTF">2024-01-16T07:19:29Z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