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0" yWindow="0" windowWidth="28800" windowHeight="12225" tabRatio="858" firstSheet="16" activeTab="32"/>
  </bookViews>
  <sheets>
    <sheet name="modProv" sheetId="541" state="hidden" r:id="rId1"/>
    <sheet name="modList00" sheetId="548" state="hidden" r:id="rId2"/>
    <sheet name="modList02" sheetId="549" state="hidden" r:id="rId3"/>
    <sheet name="modfrmReestrSource" sheetId="550" state="hidden" r:id="rId4"/>
    <sheet name="modHTTP" sheetId="551" state="hidden" r:id="rId5"/>
    <sheet name="modPreload" sheetId="552" state="hidden" r:id="rId6"/>
    <sheet name="modProvGeneralProc" sheetId="553" state="hidden" r:id="rId7"/>
    <sheet name="modReestr" sheetId="554" state="hidden" r:id="rId8"/>
    <sheet name="Инструкция" sheetId="465" state="hidden" r:id="rId9"/>
    <sheet name="Лог обновления" sheetId="466" state="hidden" r:id="rId10"/>
    <sheet name="Пояснения" sheetId="505" state="hidden" r:id="rId11"/>
    <sheet name="Список листов" sheetId="524" state="hidden" r:id="rId12"/>
    <sheet name="Общие сведения" sheetId="488" r:id="rId13"/>
    <sheet name="et_union" sheetId="225" state="hidden" r:id="rId14"/>
    <sheet name="Список территорий" sheetId="489" r:id="rId15"/>
    <sheet name="Список объектов" sheetId="490" r:id="rId16"/>
    <sheet name="Сценарии" sheetId="491" r:id="rId17"/>
    <sheet name="Баланс" sheetId="492" r:id="rId18"/>
    <sheet name="Реагенты" sheetId="493" r:id="rId19"/>
    <sheet name="ЭЭ" sheetId="494" r:id="rId20"/>
    <sheet name="Амортизация" sheetId="495" r:id="rId21"/>
    <sheet name="Аренда" sheetId="496" r:id="rId22"/>
    <sheet name="Покупка" sheetId="497" r:id="rId23"/>
    <sheet name="ФОТ" sheetId="525" r:id="rId24"/>
    <sheet name="Административные" sheetId="526" r:id="rId25"/>
    <sheet name="Сбытовые расходы ГО" sheetId="529" r:id="rId26"/>
    <sheet name="Налоги" sheetId="498" r:id="rId27"/>
    <sheet name="ИП + источники" sheetId="499" r:id="rId28"/>
    <sheet name="Плата за негативное возд" sheetId="501" r:id="rId29"/>
    <sheet name="Калькуляция" sheetId="532" r:id="rId30"/>
    <sheet name="ТМ" sheetId="504" r:id="rId31"/>
    <sheet name="TEHSHEET" sheetId="507" state="hidden" r:id="rId32"/>
    <sheet name="Комментарии" sheetId="449" r:id="rId33"/>
    <sheet name="Проверка" sheetId="450" state="hidden" r:id="rId34"/>
    <sheet name="REESTR_MO" sheetId="509" state="hidden" r:id="rId35"/>
    <sheet name="REESTR_ORG" sheetId="390" state="hidden" r:id="rId36"/>
    <sheet name="REESTR_TARIFF" sheetId="540" state="hidden" r:id="rId37"/>
    <sheet name="REESTR_OBJECT" sheetId="543" state="hidden" r:id="rId38"/>
    <sheet name="DICTIONARIES" sheetId="544" state="hidden" r:id="rId39"/>
    <sheet name="modfrmDPR" sheetId="546" state="hidden" r:id="rId40"/>
    <sheet name="modfrmSelectTemplate" sheetId="547" state="hidden" r:id="rId41"/>
    <sheet name="modfrmRegion" sheetId="485" state="hidden" r:id="rId42"/>
    <sheet name="modCheckCyan" sheetId="517" state="hidden" r:id="rId43"/>
    <sheet name="modfrmSelectTariff" sheetId="539" state="hidden" r:id="rId44"/>
    <sheet name="modfrmActivity" sheetId="510" state="hidden" r:id="rId45"/>
    <sheet name="modfrmCheckUpdates" sheetId="472" state="hidden" r:id="rId46"/>
    <sheet name="modUpdTemplMain" sheetId="473" state="hidden" r:id="rId47"/>
    <sheet name="modThisWorkbook" sheetId="474" state="hidden" r:id="rId48"/>
    <sheet name="modInstruction" sheetId="467" state="hidden" r:id="rId49"/>
    <sheet name="AllSheetsInThisWorkbook" sheetId="389" state="hidden" r:id="rId50"/>
    <sheet name="modHyp" sheetId="398" state="hidden" r:id="rId51"/>
    <sheet name="modfrmReestr" sheetId="451" state="hidden" r:id="rId52"/>
    <sheet name="modList01" sheetId="512" state="hidden" r:id="rId53"/>
    <sheet name="modList05" sheetId="514" state="hidden" r:id="rId54"/>
    <sheet name="modList06" sheetId="515" state="hidden" r:id="rId55"/>
    <sheet name="modList09" sheetId="516" state="hidden" r:id="rId56"/>
    <sheet name="modList10" sheetId="518" state="hidden" r:id="rId57"/>
    <sheet name="modList12" sheetId="527" state="hidden" r:id="rId58"/>
    <sheet name="modList16" sheetId="520" state="hidden" r:id="rId59"/>
    <sheet name="modList14" sheetId="528" state="hidden" r:id="rId60"/>
    <sheet name="modList17" sheetId="530" state="hidden" r:id="rId61"/>
    <sheet name="modList11" sheetId="531" state="hidden" r:id="rId62"/>
    <sheet name="modList15" sheetId="538" state="hidden" r:id="rId63"/>
  </sheets>
  <definedNames>
    <definedName name="_xlnm._FilterDatabase" localSheetId="33"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dpr_list">DICTIONARIES!$C$2:$C$121</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et_union!$50:$50</definedName>
    <definedName name="et_List01_tariff">et_union!$46:$48</definedName>
    <definedName name="et_List02_1">et_union!$72:$72</definedName>
    <definedName name="et_List02_obj">et_union!$70:$70</definedName>
    <definedName name="et_List02_tariff_vo">et_union!$63:$68</definedName>
    <definedName name="et_List02_tariff_vs">et_union!$54:$61</definedName>
    <definedName name="et_List03_tariff">et_union!$76:$93</definedName>
    <definedName name="et_List04_tariff_vo">et_union!$154:$181</definedName>
    <definedName name="et_List04_tariff_vo_transp">et_union!$183:$196</definedName>
    <definedName name="et_List04_tariff_vs">et_union!$97:$134</definedName>
    <definedName name="et_List04_tariff_vs_transp">et_union!$136:$152</definedName>
    <definedName name="et_List05_reagent">et_union!$205:$205</definedName>
    <definedName name="et_List05_tariff">et_union!$200:$203</definedName>
    <definedName name="et_List06_tariff">et_union!$209:$221</definedName>
    <definedName name="et_List06_voltage">et_union!$223:$225</definedName>
    <definedName name="et_List06_voltage2">et_union!$227:$233</definedName>
    <definedName name="et_List07_tariff">et_union!$237:$285</definedName>
    <definedName name="et_List08_tariff">et_union!$289:$296</definedName>
    <definedName name="et_List09_org1">et_union!$320:$322</definedName>
    <definedName name="et_List09_org2">et_union!$324:$326</definedName>
    <definedName name="et_List09_org3">et_union!$328:$330</definedName>
    <definedName name="et_List09_org4">et_union!$332:$334</definedName>
    <definedName name="et_List09_org5">et_union!$336:$338</definedName>
    <definedName name="et_List09_tariff">et_union!$300:$318</definedName>
    <definedName name="et_List10_nalog">et_union!$356:$356</definedName>
    <definedName name="et_List10_tariff">et_union!$342:$354</definedName>
    <definedName name="et_List11_tariff">et_union!$360:$383</definedName>
    <definedName name="et_List12_dolj">et_union!$561:$563</definedName>
    <definedName name="et_List12_tariff">et_union!$543:$559</definedName>
    <definedName name="et_List13_tariff">et_union!$387:$389</definedName>
    <definedName name="et_List14_1">et_union!$587:$587</definedName>
    <definedName name="et_List14_tariff">et_union!$567:$585</definedName>
    <definedName name="et_List15_1">et_union!$475:$475</definedName>
    <definedName name="et_List15_tariff">et_union!$393:$473</definedName>
    <definedName name="et_List16_line_d">et_union!$532:$537</definedName>
    <definedName name="et_List16_line_o">et_union!$529:$530</definedName>
    <definedName name="et_List16_line_transp">et_union!$539:$539</definedName>
    <definedName name="et_List16_tariff">et_union!$479:$518</definedName>
    <definedName name="et_List16_tariff_transp">et_union!$520:$527</definedName>
    <definedName name="et_List17_1">et_union!$604:$604</definedName>
    <definedName name="et_List17_tariff">et_union!$591:$602</definedName>
    <definedName name="FIRST_TIME_REG">'Общие сведения'!$H$107</definedName>
    <definedName name="FirstLine">Инструкция!$A$6</definedName>
    <definedName name="god">'Общие сведения'!$H$8</definedName>
    <definedName name="HAS_DOC2">'Общие сведения'!$H$43</definedName>
    <definedName name="HAS_DOC2_block">'Общие сведения'!$H$44:$H$48</definedName>
    <definedName name="HAS_DOC3">'Общие сведения'!$H$49</definedName>
    <definedName name="HAS_DOC3_block">'Общие сведения'!$H$50:$H$54</definedName>
    <definedName name="HAS_DOC4">'Общие сведения'!$H$55</definedName>
    <definedName name="HAS_DOC4_block">'Общие сведения'!$H$56:$H$60</definedName>
    <definedName name="HAS_DOC5">'Общие сведения'!$H$61</definedName>
    <definedName name="HAS_DOC5_block">'Общие сведения'!$H$62:$H$67</definedName>
    <definedName name="HAS_DOC6">'Общие сведения'!$H$68</definedName>
    <definedName name="HAS_DOC6_block">'Общие сведения'!$H$69:$H$74</definedName>
    <definedName name="HAS_DOC7">'Общие сведения'!$H$75</definedName>
    <definedName name="HAS_DOC7_block">'Общие сведения'!$H$76:$H$81</definedName>
    <definedName name="hasTranspVO">'Общие сведения'!$J$105</definedName>
    <definedName name="hasTranspVS">'Общие сведения'!$I$105</definedName>
    <definedName name="hasVO">'Общие сведения'!$H$105</definedName>
    <definedName name="hasVS">'Общие сведения'!$G$105</definedName>
    <definedName name="inn">'Общие сведения'!$H$23</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сведения'!$H$24</definedName>
    <definedName name="limcount" hidden="1">1</definedName>
    <definedName name="List00_check_area">'Общие сведения'!$H$7:$H$132</definedName>
    <definedName name="List00_del_tariff_range">'Общие сведения'!$I$111:$I$124</definedName>
    <definedName name="List00_LOAD_1">'Общие сведения'!$H$25:$H$131</definedName>
    <definedName name="List00_pIns1">'Общие сведения'!#REF!</definedName>
    <definedName name="List00_pIns2">'Общие сведения'!#REF!</definedName>
    <definedName name="List00_pIns3">'Общие сведения'!#REF!</definedName>
    <definedName name="List00_pIns4">'Общие сведения'!#REF!</definedName>
    <definedName name="List00_pIns5">'Общие сведения'!#REF!</definedName>
    <definedName name="List00_pIns6">'Общие сведения'!#REF!</definedName>
    <definedName name="List00_pIns7">'Общие сведения'!#REF!</definedName>
    <definedName name="List00_tariff_start">'Общие сведения'!$D$110</definedName>
    <definedName name="List00_vis_flags">'Общие сведения'!$B$110:$B$124</definedName>
    <definedName name="List01_mo_column">'Список территорий'!$N$14:$N$17</definedName>
    <definedName name="List01_mr_column">'Список территорий'!$M$14:$M$17</definedName>
    <definedName name="List02_indicators2">'Список объектов'!$M$23:$R$23</definedName>
    <definedName name="List02_LOAD_1">'Список объектов'!$O$15:$R$21</definedName>
    <definedName name="List02_LOAD_2">'Список объектов'!$S$14:$S$21</definedName>
    <definedName name="List02_LOAD_3">'Список объектов'!$M$24:$R$25</definedName>
    <definedName name="List02_object_range">'Список объектов'!$M$24:$M$25</definedName>
    <definedName name="List02_osn_ekpl_range">'Список объектов'!$N$24:$N$25</definedName>
    <definedName name="List02_vis_flags">'Список объектов'!$O$7:$S$7</definedName>
    <definedName name="List03_LOAD">Сценарии!$O$15:$Q$35,Сценарии!$S$15:$U$35</definedName>
    <definedName name="List03_LOAD_COM">Сценарии!$R$15:$R$35,Сценарии!$X$15:$X$35</definedName>
    <definedName name="List03_vis_flags">Сценарии!$O$7:$X$7</definedName>
    <definedName name="List03_vis_flags2">Сценарии!$G$15:$G$35</definedName>
    <definedName name="List04_check_range1">Баланс!$O$16:$T$57</definedName>
    <definedName name="List04_LOAD_VO">Баланс!$O$24:$T$53</definedName>
    <definedName name="List04_LOAD_VO_COM">Баланс!$U$23:$U$53</definedName>
    <definedName name="List04_LOAD_VOTR">Баланс!$O$56:$T$57</definedName>
    <definedName name="List04_LOAD_VOTR_COM">Баланс!$U$55:$U$57</definedName>
    <definedName name="List04_LOAD_VS">Баланс!$O$16:$T$17</definedName>
    <definedName name="List04_LOAD_VS_COM">Баланс!$U$15:$U$17</definedName>
    <definedName name="List04_LOAD_VSTR">Баланс!$O$20:$T$21</definedName>
    <definedName name="List04_LOAD_VSTR_COM">Баланс!$U$19:$U$21</definedName>
    <definedName name="List04_pIns_comm">Баланс!#REF!</definedName>
    <definedName name="List04_vis_flags">Баланс!$O$7:$T$7</definedName>
    <definedName name="List04_vis_flags2">Баланс!$G$14:$G$59</definedName>
    <definedName name="List05_LOAD_1">Реагенты!$O$15:$T$20</definedName>
    <definedName name="List05_LOAD_2">Реагенты!$U$14:$U$20</definedName>
    <definedName name="List05_pIns_comm">Реагенты!#REF!</definedName>
    <definedName name="List05_vis_flags">Реагенты!$O$7:$T$7</definedName>
    <definedName name="List06_LOAD_1">ЭЭ!$O$15:$T$27</definedName>
    <definedName name="List06_LOAD_2">ЭЭ!$U$14:$U$27</definedName>
    <definedName name="List06_pIns_comm">ЭЭ!#REF!</definedName>
    <definedName name="List06_vis_flags">ЭЭ!$O$7:$T$7</definedName>
    <definedName name="List07_LOAD_1">Амортизация!$O$15:$T$65</definedName>
    <definedName name="List07_LOAD_2">Амортизация!$U$14:$U$65</definedName>
    <definedName name="List07_pIns_comm">Амортизация!#REF!</definedName>
    <definedName name="List07_vis_flags">Амортизация!$O$7:$T$7</definedName>
    <definedName name="List08_LOAD_1">Аренда!$O$15:$T$24</definedName>
    <definedName name="List08_LOAD_2">Аренда!$U$14:$U$24</definedName>
    <definedName name="List08_pIns_comm">Аренда!#REF!</definedName>
    <definedName name="List08_vis_flags">Аренда!$O$7:$T$7</definedName>
    <definedName name="List09_LOAD_1">Покупка!$O$15:$T$30</definedName>
    <definedName name="List09_LOAD_2">Покупка!$U$14:$U$30</definedName>
    <definedName name="List09_pIns_comm">Покупка!#REF!</definedName>
    <definedName name="List09_vis_flags">Покупка!$O$7:$T$7</definedName>
    <definedName name="List10_LOAD_1">Налоги!$O$15:$T$28</definedName>
    <definedName name="List10_LOAD_2">Налоги!$U$14:$U$28</definedName>
    <definedName name="List10_pIns_comm">Налоги!#REF!</definedName>
    <definedName name="List10_vis_flags">Налоги!$O$7:$T$7</definedName>
    <definedName name="List11_is_one_block">'ИП + источники'!$N$14</definedName>
    <definedName name="List11_LOAD_1">'ИП + источники'!$O$17:$V$65</definedName>
    <definedName name="List11_LOAD_2">'ИП + источники'!$W$16:$W$65</definedName>
    <definedName name="List11_pIns_comm">'ИП + источники'!#REF!</definedName>
    <definedName name="List11_vis_flags">'ИП + источники'!$O$7:$V$7</definedName>
    <definedName name="List11_vis_flags2">'ИП + источники'!$B$17:$B$65</definedName>
    <definedName name="List12_LOAD_1">ФОТ!$O$15:$T$35</definedName>
    <definedName name="List12_LOAD_2">ФОТ!$U$14:$U$35</definedName>
    <definedName name="List12_pIns_comm">ФОТ!#REF!</definedName>
    <definedName name="List12_vis_flags">ФОТ!$O$7:$T$7</definedName>
    <definedName name="List13_LOAD_1">'Плата за негативное возд'!$O$14:$V$18</definedName>
    <definedName name="List13_pIns_comm">'Плата за негативное возд'!#REF!</definedName>
    <definedName name="List14_LOAD_1">Административные!$O$15:$T$35</definedName>
    <definedName name="List14_LOAD_2">Административные!$U$14:$U$35</definedName>
    <definedName name="List14_pIns_comm">Административные!#REF!</definedName>
    <definedName name="List14_vis_flags">Административные!$O$7:$T$7</definedName>
    <definedName name="List15_LOAD_1">Калькуляция!$O$15:$U$97</definedName>
    <definedName name="List15_LOAD_2">Калькуляция!$W$14:$Y$97</definedName>
    <definedName name="List15_pIns_comm">Калькуляция!#REF!</definedName>
    <definedName name="List15_vis_flags">Калькуляция!$O$7:$V$7</definedName>
    <definedName name="List15_vis_flags2">Калькуляция!$C$15:$C$97</definedName>
    <definedName name="List16_LOAD_1">ТМ!$N$16:$P$59</definedName>
    <definedName name="List16_pIns_comm">ТМ!#REF!</definedName>
    <definedName name="List16_vis_flags2">ТМ!$G$14:$G$59</definedName>
    <definedName name="List17_LOAD_1">'Сбытовые расходы ГО'!$O$15:$T$27</definedName>
    <definedName name="List17_LOAD_2">'Сбытовые расходы ГО'!$U$14:$U$27</definedName>
    <definedName name="List17_pIns_comm">'Сбытовые расходы ГО'!#REF!</definedName>
    <definedName name="List17_vis_flags">'Сбытовые расходы ГО'!$O$7:$T$7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сведения'!$H$22</definedName>
    <definedName name="OIV_LIST">TEHSHEET!$A$90:$B$175</definedName>
    <definedName name="okopf">'Общие сведения'!$H$26</definedName>
    <definedName name="okopf_list">DICTIONARIES!$A$2:$A$96</definedName>
    <definedName name="org">'Общие сведения'!$E$14</definedName>
    <definedName name="org_declaration">'Общие сведения'!$E$111</definedName>
    <definedName name="ORG_DIRECTOR_POSITION">'Общие сведения'!$H$32</definedName>
    <definedName name="ORG_EMAIL">'Общие сведения'!$H$30</definedName>
    <definedName name="ORG_END_DATE">TEHSHEET!$M$12</definedName>
    <definedName name="ORG_FIO_DIRECTOR">'Общие сведения'!$H$31</definedName>
    <definedName name="ORG_FULL_NAME">'Общие сведения'!$H$19</definedName>
    <definedName name="ORG_LEGAL_ADDRESS">'Общие сведения'!$H$27</definedName>
    <definedName name="ORG_MAIL_ADDRESS">'Общие сведения'!$H$28</definedName>
    <definedName name="ORG_PHONE">'Общие сведения'!$H$29</definedName>
    <definedName name="ORG_SHORT_NAME">'Общие сведения'!$H$20</definedName>
    <definedName name="ORG_SITE">'Общие сведения'!$H$33</definedName>
    <definedName name="ORG_START_DATE">TEHSHEET!$M$11</definedName>
    <definedName name="osn_expl_list">TEHSHEET!$X$2:$X$14</definedName>
    <definedName name="OWNERSHIP_TYPE">TEHSHEET!$G$13:$G$16</definedName>
    <definedName name="OWNERSHIP_TYPE_VALUE">'Общие сведения'!$H$36</definedName>
    <definedName name="OwnNeedsInPO">'Общие сведения'!$H$83</definedName>
    <definedName name="pbStartPageNumber">1</definedName>
    <definedName name="pbUpdatePageNumbering">TRUE</definedName>
    <definedName name="PERIOD">TEHSHEET!$M$8</definedName>
    <definedName name="period_list">TEHSHEET!$S$2:$S$9</definedName>
    <definedName name="pIns_List00">'Общие сведения'!#REF!</definedName>
    <definedName name="pIns_List01_tariff">'Список территорий'!$L$17</definedName>
    <definedName name="pIns_List02_obj">'Список объектов'!#REF!</definedName>
    <definedName name="pIns_List02_tariff">'Список объектов'!$M$21</definedName>
    <definedName name="pIns_List03_tariff">Сценарии!$M$34</definedName>
    <definedName name="pIns_List04_tariff_vo">Баланс!$L$53</definedName>
    <definedName name="pIns_List04_tariff_vo_transp">Баланс!$L$57</definedName>
    <definedName name="pIns_List04_tariff_vs">Баланс!$L$17</definedName>
    <definedName name="pIns_List04_tariff_vs_transp">Баланс!$L$21</definedName>
    <definedName name="pIns_List05_reagent">Реагенты!$M:$M</definedName>
    <definedName name="pIns_List05_tariff">Реагенты!$L$20</definedName>
    <definedName name="pIns_List06_tariff">ЭЭ!$L$27</definedName>
    <definedName name="pIns_List06_voltage">ЭЭ!$M:$M</definedName>
    <definedName name="pIns_List07_tariff">Амортизация!$L$65</definedName>
    <definedName name="pIns_List08_tariff">Аренда!$L$24</definedName>
    <definedName name="pIns_List09_postav">Покупка!$M:$M</definedName>
    <definedName name="pIns_List09_tariff">Покупка!$L$30</definedName>
    <definedName name="pIns_List10_nalog">Налоги!$M:$M</definedName>
    <definedName name="pIns_List10_tariff">Налоги!$L$28</definedName>
    <definedName name="pIns_List11_tariff">'ИП + источники'!$L$65</definedName>
    <definedName name="pIns_List12_dolj">ФОТ!$M:$M</definedName>
    <definedName name="pIns_List12_tariff">ФОТ!$L$35</definedName>
    <definedName name="pIns_List13_tariff">'Плата за негативное возд'!$L$18</definedName>
    <definedName name="pIns_List14_1">Административные!$M:$M</definedName>
    <definedName name="pIns_List14_tariff">Административные!$L$35</definedName>
    <definedName name="pIns_List15_1">Калькуляция!$M:$M</definedName>
    <definedName name="pIns_List15_tariff">Калькуляция!$L$97</definedName>
    <definedName name="pIns_List16_tariff">ТМ!$L$55</definedName>
    <definedName name="pIns_List16_tariff_transp">ТМ!$L$59</definedName>
    <definedName name="pIns_List17_1">'Сбытовые расходы ГО'!$M:$M</definedName>
    <definedName name="pIns_List17_tariff">'Сбытовые расходы ГО'!$L$27</definedName>
    <definedName name="plat_nds">'Общие сведения'!$H$38</definedName>
    <definedName name="REESTR_OBJECT_LIST">REESTR_OBJECT!$A$2:$I$593</definedName>
    <definedName name="REESTR_ORG_RANGE">REESTR_ORG!$A$2:$J$285</definedName>
    <definedName name="REESTR_TARIFF_LIST">REESTR_TARIFF!$A$2:$K$18</definedName>
    <definedName name="REGION">TEHSHEET!$A$1:$A$86</definedName>
    <definedName name="region_id">'Общие сведения'!$I$7</definedName>
    <definedName name="region_name">'Общие сведения'!$H$7</definedName>
    <definedName name="rst_org_id">'Общие сведения'!$D$14</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сведения'!$H$34</definedName>
    <definedName name="STATE_SHARE_VALUE">'Общие сведения'!$H$35</definedName>
    <definedName name="STATUS_GO">'Общие сведения'!$H$40</definedName>
    <definedName name="STATUS_GO_block">'Общие сведения'!$H$41:$H$41</definedName>
    <definedName name="subsidiary_list">DICTIONARIES!$B$2</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сведения'!$O$14</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24">Административные!$L:$N,Административные!$14:$15</definedName>
    <definedName name="_xlnm.Print_Titles" localSheetId="20">Амортизация!$L:$N,Амортизация!$14:$15</definedName>
    <definedName name="_xlnm.Print_Titles" localSheetId="21">Аренда!$L:$N,Аренда!$14:$15</definedName>
    <definedName name="_xlnm.Print_Titles" localSheetId="17">Баланс!$L:$N,Баланс!$15:$16</definedName>
    <definedName name="_xlnm.Print_Titles" localSheetId="27">'ИП + источники'!$L:$N,'ИП + источники'!$16:$17</definedName>
    <definedName name="_xlnm.Print_Titles" localSheetId="29">Калькуляция!$L:$N,Калькуляция!$14:$15</definedName>
    <definedName name="_xlnm.Print_Titles" localSheetId="26">Налоги!$L:$N,Налоги!$14:$15</definedName>
    <definedName name="_xlnm.Print_Titles" localSheetId="28">'Плата за негативное возд'!$L:$N,'Плата за негативное возд'!$14:$14</definedName>
    <definedName name="_xlnm.Print_Titles" localSheetId="22">Покупка!$L:$N,Покупка!$14:$15</definedName>
    <definedName name="_xlnm.Print_Titles" localSheetId="18">Реагенты!$L:$N,Реагенты!$14:$15</definedName>
    <definedName name="_xlnm.Print_Titles" localSheetId="25">'Сбытовые расходы ГО'!$L:$N,'Сбытовые расходы ГО'!$14:$15</definedName>
    <definedName name="_xlnm.Print_Titles" localSheetId="15">'Список объектов'!$L:$N</definedName>
    <definedName name="_xlnm.Print_Titles" localSheetId="14">'Список территорий'!$14:$14</definedName>
    <definedName name="_xlnm.Print_Titles" localSheetId="16">Сценарии!$L:$N,Сценарии!$14:$15</definedName>
    <definedName name="_xlnm.Print_Titles" localSheetId="30">ТМ!$L:$M,ТМ!$15:$16</definedName>
    <definedName name="_xlnm.Print_Titles" localSheetId="23">ФОТ!$L:$N,ФОТ!$14:$15</definedName>
    <definedName name="_xlnm.Print_Titles" localSheetId="19">ЭЭ!$L:$N,ЭЭ!$14:$15</definedName>
    <definedName name="_xlnm.Print_Area" localSheetId="12">'Общие сведения'!$E$7:$H$136</definedName>
  </definedNames>
  <calcPr calcId="145621" calcMode="manual"/>
</workbook>
</file>

<file path=xl/calcChain.xml><?xml version="1.0" encoding="utf-8"?>
<calcChain xmlns="http://schemas.openxmlformats.org/spreadsheetml/2006/main">
  <c r="E134" i="488" l="1"/>
  <c r="G134" i="488"/>
  <c r="A38" i="517" l="1"/>
  <c r="A39" i="517"/>
  <c r="A37" i="517" l="1"/>
  <c r="A1" i="517"/>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A30" i="517"/>
  <c r="A31" i="517"/>
  <c r="A32" i="517"/>
  <c r="A34" i="517"/>
  <c r="A35" i="517"/>
  <c r="A36" i="517"/>
  <c r="M70" i="225"/>
  <c r="B2" i="465"/>
  <c r="B3" i="465"/>
  <c r="A33" i="517" l="1"/>
  <c r="B159" i="225"/>
  <c r="E475" i="225" l="1"/>
  <c r="E419" i="225"/>
  <c r="E418" i="225"/>
  <c r="E417" i="225"/>
  <c r="E416" i="225"/>
  <c r="A151" i="225" l="1"/>
  <c r="A149" i="225" s="1"/>
  <c r="A147" i="225" s="1"/>
  <c r="A145" i="225" s="1"/>
  <c r="A143" i="225" s="1"/>
  <c r="A141" i="225" s="1"/>
  <c r="A139" i="225" s="1"/>
  <c r="A152" i="225"/>
  <c r="A150" i="225" s="1"/>
  <c r="A148" i="225" s="1"/>
  <c r="A146" i="225" s="1"/>
  <c r="A144" i="225" s="1"/>
  <c r="A142" i="225" s="1"/>
  <c r="A140" i="225" s="1"/>
  <c r="A138" i="225" s="1"/>
  <c r="AL145" i="225"/>
  <c r="AK145" i="225"/>
  <c r="AJ145" i="225"/>
  <c r="AI145" i="225"/>
  <c r="AH145" i="225"/>
  <c r="AG145" i="225"/>
  <c r="AF145" i="225"/>
  <c r="AE145" i="225"/>
  <c r="AD145" i="225"/>
  <c r="AC145" i="225"/>
  <c r="AB145" i="225"/>
  <c r="AA145" i="225"/>
  <c r="Z145" i="225"/>
  <c r="Y145" i="225"/>
  <c r="X145" i="225"/>
  <c r="W145" i="225"/>
  <c r="V145" i="225"/>
  <c r="U145" i="225"/>
  <c r="C604" i="225" l="1"/>
  <c r="C563" i="225"/>
  <c r="C562" i="225"/>
  <c r="D561" i="225"/>
  <c r="D562" i="225" s="1"/>
  <c r="D563" i="225" s="1"/>
  <c r="D539" i="225"/>
  <c r="D533" i="225"/>
  <c r="D534" i="225" s="1"/>
  <c r="D535" i="225" s="1"/>
  <c r="D536" i="225" s="1"/>
  <c r="D537" i="225" s="1"/>
  <c r="D529" i="225"/>
  <c r="D530" i="225" s="1"/>
  <c r="C356" i="225"/>
  <c r="C336" i="225"/>
  <c r="C337" i="225" s="1"/>
  <c r="C338" i="225" s="1"/>
  <c r="C332" i="225"/>
  <c r="C333" i="225" s="1"/>
  <c r="C334" i="225" s="1"/>
  <c r="C328" i="225"/>
  <c r="C329" i="225" s="1"/>
  <c r="C330" i="225" s="1"/>
  <c r="C324" i="225"/>
  <c r="C325" i="225" s="1"/>
  <c r="C326" i="225" s="1"/>
  <c r="C320" i="225"/>
  <c r="C321" i="225" s="1"/>
  <c r="C322" i="225" s="1"/>
  <c r="C227" i="225"/>
  <c r="C228" i="225" s="1"/>
  <c r="C229" i="225" s="1"/>
  <c r="C230" i="225" s="1"/>
  <c r="C231" i="225" s="1"/>
  <c r="C232" i="225" s="1"/>
  <c r="C233" i="225" s="1"/>
  <c r="C223" i="225"/>
  <c r="C224" i="225" s="1"/>
  <c r="C225" i="225" s="1"/>
  <c r="B117" i="225"/>
  <c r="D72" i="225"/>
  <c r="D68" i="225"/>
  <c r="D66" i="225"/>
  <c r="D65" i="225"/>
  <c r="D64" i="225"/>
  <c r="D61" i="225"/>
  <c r="D59" i="225"/>
  <c r="D58" i="225"/>
  <c r="D57" i="225"/>
  <c r="D56" i="225"/>
  <c r="D55" i="225"/>
  <c r="L46" i="225"/>
  <c r="A50" i="225"/>
  <c r="A48" i="225"/>
  <c r="A47" i="225"/>
  <c r="P161" i="225" l="1"/>
  <c r="Q161" i="225"/>
  <c r="R161" i="225"/>
  <c r="S161" i="225"/>
  <c r="T161" i="225"/>
  <c r="P229" i="225"/>
  <c r="Q229" i="225"/>
  <c r="R229" i="225"/>
  <c r="S229" i="225"/>
  <c r="T229" i="225"/>
  <c r="P232" i="225"/>
  <c r="Q232" i="225"/>
  <c r="R232" i="225"/>
  <c r="S232" i="225"/>
  <c r="T232" i="225"/>
  <c r="O232" i="225"/>
  <c r="O229" i="225"/>
  <c r="S227" i="225"/>
  <c r="R227" i="225"/>
  <c r="Q227" i="225"/>
  <c r="P227" i="225"/>
  <c r="O227" i="225"/>
  <c r="T338" i="225"/>
  <c r="S338" i="225"/>
  <c r="R338" i="225"/>
  <c r="Q338" i="225"/>
  <c r="P338" i="225"/>
  <c r="O338" i="225"/>
  <c r="T334" i="225"/>
  <c r="S334" i="225"/>
  <c r="R334" i="225"/>
  <c r="Q334" i="225"/>
  <c r="P334" i="225"/>
  <c r="O334" i="225"/>
  <c r="T330" i="225"/>
  <c r="S330" i="225"/>
  <c r="R330" i="225"/>
  <c r="Q330" i="225"/>
  <c r="P330" i="225"/>
  <c r="O330" i="225"/>
  <c r="T326" i="225"/>
  <c r="S326" i="225"/>
  <c r="R326" i="225"/>
  <c r="Q326" i="225"/>
  <c r="P326" i="225"/>
  <c r="O326" i="225"/>
  <c r="P322" i="225"/>
  <c r="Q322" i="225"/>
  <c r="R322" i="225"/>
  <c r="S322" i="225"/>
  <c r="T322" i="225"/>
  <c r="O322" i="225"/>
  <c r="T217" i="225"/>
  <c r="S217" i="225"/>
  <c r="R217" i="225"/>
  <c r="Q217" i="225"/>
  <c r="P217" i="225"/>
  <c r="O217" i="225"/>
  <c r="P224" i="225"/>
  <c r="Q224" i="225"/>
  <c r="R224" i="225"/>
  <c r="S224" i="225"/>
  <c r="T224" i="225"/>
  <c r="O224" i="225"/>
  <c r="B393" i="225"/>
  <c r="O533" i="225"/>
  <c r="N533" i="225"/>
  <c r="P537" i="225"/>
  <c r="P536" i="225"/>
  <c r="P534" i="225"/>
  <c r="P530" i="225"/>
  <c r="G532" i="225"/>
  <c r="G533" i="225" s="1"/>
  <c r="G534" i="225" s="1"/>
  <c r="G535" i="225" s="1"/>
  <c r="G536" i="225" s="1"/>
  <c r="G537" i="225" s="1"/>
  <c r="A532" i="225"/>
  <c r="A533" i="225" s="1"/>
  <c r="A534" i="225" s="1"/>
  <c r="A535" i="225" s="1"/>
  <c r="A536" i="225" s="1"/>
  <c r="A537" i="225" s="1"/>
  <c r="P529" i="225"/>
  <c r="G529" i="225"/>
  <c r="G530" i="225" s="1"/>
  <c r="A529" i="225"/>
  <c r="A530" i="225" s="1"/>
  <c r="G539" i="225"/>
  <c r="A98" i="225"/>
  <c r="A99" i="225" s="1"/>
  <c r="A100" i="225" s="1"/>
  <c r="A101" i="225" s="1"/>
  <c r="A102" i="225" s="1"/>
  <c r="T227" i="225" l="1"/>
  <c r="C459" i="225"/>
  <c r="C460" i="225"/>
  <c r="O98" i="225"/>
  <c r="G14" i="225"/>
  <c r="L336" i="225"/>
  <c r="L337" i="225" s="1"/>
  <c r="A336" i="225"/>
  <c r="A337" i="225" s="1"/>
  <c r="A338" i="225" s="1"/>
  <c r="B13" i="225" l="1"/>
  <c r="B10" i="225"/>
  <c r="L338" i="225"/>
  <c r="B12" i="225"/>
  <c r="B11" i="225"/>
  <c r="B15" i="225"/>
  <c r="B14" i="225"/>
  <c r="P539" i="225" l="1"/>
  <c r="P525" i="225"/>
  <c r="P524" i="225"/>
  <c r="P517" i="225"/>
  <c r="P516" i="225"/>
  <c r="P514" i="225"/>
  <c r="P511" i="225"/>
  <c r="P510" i="225"/>
  <c r="P508" i="225"/>
  <c r="P505" i="225"/>
  <c r="P504" i="225"/>
  <c r="P502" i="225"/>
  <c r="P499" i="225"/>
  <c r="P498" i="225"/>
  <c r="P496" i="225"/>
  <c r="V475" i="225"/>
  <c r="V460" i="225"/>
  <c r="V459" i="225"/>
  <c r="V457" i="225"/>
  <c r="V456" i="225"/>
  <c r="V455" i="225"/>
  <c r="V454" i="225"/>
  <c r="V452" i="225"/>
  <c r="V451" i="225"/>
  <c r="V450" i="225"/>
  <c r="V449" i="225"/>
  <c r="V448" i="225"/>
  <c r="V447" i="225"/>
  <c r="V422" i="225"/>
  <c r="V419" i="225"/>
  <c r="V418" i="225"/>
  <c r="V417" i="225"/>
  <c r="V416" i="225"/>
  <c r="V414" i="225"/>
  <c r="V413" i="225"/>
  <c r="V409" i="225"/>
  <c r="V403" i="225"/>
  <c r="V398" i="225"/>
  <c r="V397" i="225"/>
  <c r="R460" i="225"/>
  <c r="R459" i="225"/>
  <c r="U415" i="225" l="1"/>
  <c r="T415" i="225"/>
  <c r="S415" i="225"/>
  <c r="V415" i="225" s="1"/>
  <c r="Q415" i="225"/>
  <c r="P415" i="225"/>
  <c r="O415" i="225"/>
  <c r="U466" i="225"/>
  <c r="T466" i="225"/>
  <c r="S466" i="225"/>
  <c r="Q466" i="225"/>
  <c r="P466" i="225"/>
  <c r="T556" i="225"/>
  <c r="S556" i="225"/>
  <c r="T552" i="225"/>
  <c r="S552" i="225"/>
  <c r="T548" i="225"/>
  <c r="S548" i="225"/>
  <c r="T544" i="225"/>
  <c r="S544" i="225"/>
  <c r="A544" i="225"/>
  <c r="A545" i="225" s="1"/>
  <c r="A546" i="225" s="1"/>
  <c r="A547" i="225" l="1"/>
  <c r="A548" i="225" s="1"/>
  <c r="A549" i="225" s="1"/>
  <c r="A550" i="225" s="1"/>
  <c r="C546" i="225"/>
  <c r="A551" i="225" l="1"/>
  <c r="A552" i="225" s="1"/>
  <c r="A553" i="225" s="1"/>
  <c r="A554" i="225" s="1"/>
  <c r="C550" i="225"/>
  <c r="A555" i="225" l="1"/>
  <c r="A556" i="225" s="1"/>
  <c r="A557" i="225" s="1"/>
  <c r="A558" i="225" s="1"/>
  <c r="C554" i="225"/>
  <c r="A559" i="225" l="1"/>
  <c r="C558" i="225"/>
  <c r="S77" i="225"/>
  <c r="T77" i="225"/>
  <c r="U77" i="225"/>
  <c r="A475" i="225" l="1"/>
  <c r="R475" i="225"/>
  <c r="R463" i="225"/>
  <c r="R457" i="225"/>
  <c r="R456" i="225"/>
  <c r="R455" i="225"/>
  <c r="R454" i="225"/>
  <c r="U453" i="225"/>
  <c r="T453" i="225"/>
  <c r="S453" i="225"/>
  <c r="V453" i="225" s="1"/>
  <c r="Q453" i="225"/>
  <c r="P453" i="225"/>
  <c r="O453" i="225"/>
  <c r="R452" i="225"/>
  <c r="R451" i="225"/>
  <c r="R450" i="225"/>
  <c r="R448" i="225"/>
  <c r="R422" i="225"/>
  <c r="R419" i="225"/>
  <c r="R418" i="225"/>
  <c r="R417" i="225"/>
  <c r="R416" i="225"/>
  <c r="R414" i="225"/>
  <c r="R413" i="225"/>
  <c r="R409" i="225"/>
  <c r="R403" i="225"/>
  <c r="R398" i="225"/>
  <c r="R397" i="225"/>
  <c r="S98" i="225" l="1"/>
  <c r="R415" i="225"/>
  <c r="R453" i="225"/>
  <c r="L393" i="225"/>
  <c r="A394" i="225"/>
  <c r="A395" i="225" l="1"/>
  <c r="A396" i="225" s="1"/>
  <c r="A397" i="225" s="1"/>
  <c r="A398" i="225" s="1"/>
  <c r="A399" i="225" s="1"/>
  <c r="A400" i="225" s="1"/>
  <c r="A401" i="225" s="1"/>
  <c r="A402" i="225" s="1"/>
  <c r="A403" i="225" s="1"/>
  <c r="A404" i="225" s="1"/>
  <c r="A405" i="225" s="1"/>
  <c r="A406" i="225" s="1"/>
  <c r="A407" i="225" s="1"/>
  <c r="A408" i="225" s="1"/>
  <c r="A409" i="225" s="1"/>
  <c r="C451" i="225"/>
  <c r="C450" i="225"/>
  <c r="Q405" i="225" l="1"/>
  <c r="P405" i="225"/>
  <c r="O405" i="225"/>
  <c r="U405" i="225"/>
  <c r="T405" i="225"/>
  <c r="S405" i="225"/>
  <c r="V405" i="225" s="1"/>
  <c r="A410" i="225"/>
  <c r="A411" i="225" s="1"/>
  <c r="R405" i="225" l="1"/>
  <c r="P406" i="225"/>
  <c r="O406" i="225"/>
  <c r="Q406" i="225"/>
  <c r="U406" i="225"/>
  <c r="T406" i="225"/>
  <c r="S406" i="225"/>
  <c r="V406" i="225" s="1"/>
  <c r="A412" i="225"/>
  <c r="R406" i="225" l="1"/>
  <c r="O407" i="225"/>
  <c r="P407" i="225"/>
  <c r="U407" i="225"/>
  <c r="T407" i="225"/>
  <c r="S407" i="225"/>
  <c r="V407" i="225" s="1"/>
  <c r="Q407" i="225"/>
  <c r="A413" i="225"/>
  <c r="A414" i="225" s="1"/>
  <c r="A415" i="225" s="1"/>
  <c r="A416" i="225" s="1"/>
  <c r="A417" i="225" s="1"/>
  <c r="A418" i="225" s="1"/>
  <c r="A419" i="225" s="1"/>
  <c r="A420" i="225" s="1"/>
  <c r="A421" i="225" l="1"/>
  <c r="A422" i="225" s="1"/>
  <c r="A423" i="225" s="1"/>
  <c r="A424" i="225" s="1"/>
  <c r="D420" i="225"/>
  <c r="U408" i="225"/>
  <c r="T408" i="225"/>
  <c r="S408" i="225"/>
  <c r="V408" i="225" s="1"/>
  <c r="Q408" i="225"/>
  <c r="P408" i="225"/>
  <c r="O408" i="225"/>
  <c r="R407" i="225"/>
  <c r="A425" i="225"/>
  <c r="A426" i="225" s="1"/>
  <c r="A427" i="225" s="1"/>
  <c r="A428" i="225" s="1"/>
  <c r="A429" i="225" s="1"/>
  <c r="A430" i="225" l="1"/>
  <c r="A431" i="225" s="1"/>
  <c r="T429" i="225"/>
  <c r="P429" i="225"/>
  <c r="Q429" i="225"/>
  <c r="S429" i="225"/>
  <c r="U429" i="225"/>
  <c r="O429" i="225"/>
  <c r="R408" i="225"/>
  <c r="V429" i="225" l="1"/>
  <c r="R429" i="225"/>
  <c r="A432" i="225"/>
  <c r="A433" i="225" l="1"/>
  <c r="A434" i="225" l="1"/>
  <c r="A435" i="225" l="1"/>
  <c r="A436" i="225" l="1"/>
  <c r="A437" i="225" l="1"/>
  <c r="A438" i="225" s="1"/>
  <c r="O438" i="225" l="1"/>
  <c r="U438" i="225"/>
  <c r="T438" i="225"/>
  <c r="S438" i="225"/>
  <c r="V438" i="225" s="1"/>
  <c r="Q438" i="225"/>
  <c r="P438" i="225"/>
  <c r="A439" i="225"/>
  <c r="R438" i="225" l="1"/>
  <c r="A440" i="225"/>
  <c r="A441" i="225" l="1"/>
  <c r="S441" i="225" l="1"/>
  <c r="V441" i="225" s="1"/>
  <c r="U441" i="225"/>
  <c r="T441" i="225"/>
  <c r="A442" i="225"/>
  <c r="A443" i="225" l="1"/>
  <c r="A444" i="225" l="1"/>
  <c r="A445" i="225" s="1"/>
  <c r="A446" i="225" l="1"/>
  <c r="Q445" i="225"/>
  <c r="S445" i="225"/>
  <c r="V445" i="225" s="1"/>
  <c r="T445" i="225"/>
  <c r="O445" i="225"/>
  <c r="P445" i="225"/>
  <c r="U445" i="225"/>
  <c r="R445" i="225" l="1"/>
  <c r="A447" i="225"/>
  <c r="A448" i="225" s="1"/>
  <c r="A449" i="225" s="1"/>
  <c r="A450" i="225" s="1"/>
  <c r="U450" i="225" s="1"/>
  <c r="U446" i="225"/>
  <c r="U444" i="225" s="1"/>
  <c r="T446" i="225"/>
  <c r="T444" i="225" s="1"/>
  <c r="S446" i="225"/>
  <c r="V446" i="225" s="1"/>
  <c r="Q446" i="225"/>
  <c r="P446" i="225"/>
  <c r="P444" i="225" s="1"/>
  <c r="O446" i="225"/>
  <c r="O444" i="225" s="1"/>
  <c r="A451" i="225" l="1"/>
  <c r="U451" i="225" s="1"/>
  <c r="S444" i="225"/>
  <c r="V444" i="225" s="1"/>
  <c r="R446" i="225"/>
  <c r="Q444" i="225"/>
  <c r="R444" i="225" s="1"/>
  <c r="U387" i="225"/>
  <c r="T387" i="225"/>
  <c r="S387" i="225"/>
  <c r="R387" i="225"/>
  <c r="Q387" i="225"/>
  <c r="P387" i="225"/>
  <c r="L387" i="225"/>
  <c r="A592" i="225"/>
  <c r="A593" i="225" s="1"/>
  <c r="A594" i="225" s="1"/>
  <c r="A595" i="225" s="1"/>
  <c r="T600" i="225"/>
  <c r="S600" i="225"/>
  <c r="R600" i="225"/>
  <c r="Q600" i="225"/>
  <c r="P600" i="225"/>
  <c r="O600" i="225"/>
  <c r="A604" i="225"/>
  <c r="A568" i="225"/>
  <c r="A569" i="225" s="1"/>
  <c r="A570" i="225" s="1"/>
  <c r="A571" i="225" s="1"/>
  <c r="A572" i="225" s="1"/>
  <c r="A573" i="225" s="1"/>
  <c r="A574" i="225" s="1"/>
  <c r="A575" i="225" s="1"/>
  <c r="A576" i="225" s="1"/>
  <c r="T582" i="225"/>
  <c r="S582" i="225"/>
  <c r="R582" i="225"/>
  <c r="Q582" i="225"/>
  <c r="P582" i="225"/>
  <c r="O582" i="225"/>
  <c r="T570" i="225"/>
  <c r="S570" i="225"/>
  <c r="R570" i="225"/>
  <c r="Q570" i="225"/>
  <c r="P570" i="225"/>
  <c r="O570" i="225"/>
  <c r="A587" i="225"/>
  <c r="A561" i="225"/>
  <c r="A562" i="225" s="1"/>
  <c r="A563" i="225" s="1"/>
  <c r="T313" i="225"/>
  <c r="S313" i="225"/>
  <c r="R313" i="225"/>
  <c r="Q313" i="225"/>
  <c r="P313" i="225"/>
  <c r="O313" i="225"/>
  <c r="A577" i="225" l="1"/>
  <c r="A578" i="225" s="1"/>
  <c r="A579" i="225" s="1"/>
  <c r="A580" i="225" s="1"/>
  <c r="A581" i="225" s="1"/>
  <c r="A582" i="225" s="1"/>
  <c r="A583" i="225" s="1"/>
  <c r="A584" i="225" s="1"/>
  <c r="A585" i="225" s="1"/>
  <c r="A452" i="225"/>
  <c r="A453" i="225" s="1"/>
  <c r="A454" i="225" s="1"/>
  <c r="A455" i="225" s="1"/>
  <c r="A456" i="225" s="1"/>
  <c r="A457" i="225" s="1"/>
  <c r="A458" i="225" s="1"/>
  <c r="A459" i="225" s="1"/>
  <c r="A460" i="225" s="1"/>
  <c r="A461" i="225" s="1"/>
  <c r="A462" i="225" s="1"/>
  <c r="A463" i="225" s="1"/>
  <c r="A464" i="225" s="1"/>
  <c r="A465" i="225" s="1"/>
  <c r="A466" i="225" s="1"/>
  <c r="A467" i="225" s="1"/>
  <c r="A468" i="225" s="1"/>
  <c r="A469" i="225" s="1"/>
  <c r="A596" i="225"/>
  <c r="A597" i="225" s="1"/>
  <c r="A598" i="225" s="1"/>
  <c r="A599" i="225" s="1"/>
  <c r="A600" i="225" s="1"/>
  <c r="A601" i="225" s="1"/>
  <c r="A602" i="225" s="1"/>
  <c r="B602" i="225" s="1"/>
  <c r="B383" i="225"/>
  <c r="B365" i="225"/>
  <c r="B366" i="225"/>
  <c r="B380" i="225"/>
  <c r="B381" i="225"/>
  <c r="B362" i="225"/>
  <c r="B364" i="225"/>
  <c r="B374" i="225"/>
  <c r="B376" i="225"/>
  <c r="B369" i="225"/>
  <c r="B370" i="225"/>
  <c r="B373" i="225"/>
  <c r="B361" i="225"/>
  <c r="B372" i="225"/>
  <c r="B382" i="225"/>
  <c r="B375" i="225"/>
  <c r="B377" i="225"/>
  <c r="B367" i="225"/>
  <c r="B378" i="225"/>
  <c r="U411" i="225"/>
  <c r="T411" i="225"/>
  <c r="P424" i="225"/>
  <c r="O424" i="225"/>
  <c r="S443" i="225"/>
  <c r="Q443" i="225"/>
  <c r="O443" i="225"/>
  <c r="T443" i="225"/>
  <c r="Q442" i="225"/>
  <c r="T442" i="225"/>
  <c r="O442" i="225"/>
  <c r="U442" i="225"/>
  <c r="S442" i="225"/>
  <c r="V442" i="225" s="1"/>
  <c r="Q441" i="225"/>
  <c r="A388" i="225"/>
  <c r="B363" i="225"/>
  <c r="B371" i="225"/>
  <c r="B379" i="225"/>
  <c r="B360" i="225"/>
  <c r="B368" i="225"/>
  <c r="L591" i="225"/>
  <c r="L543" i="225"/>
  <c r="L567" i="225"/>
  <c r="T561" i="225"/>
  <c r="S561" i="225"/>
  <c r="L561" i="225"/>
  <c r="L563" i="225" s="1"/>
  <c r="A470" i="225" l="1"/>
  <c r="A471" i="225" s="1"/>
  <c r="A472" i="225" s="1"/>
  <c r="A473" i="225" s="1"/>
  <c r="O469" i="225"/>
  <c r="S440" i="225"/>
  <c r="V440" i="225" s="1"/>
  <c r="O411" i="225"/>
  <c r="O440" i="225"/>
  <c r="T440" i="225"/>
  <c r="U440" i="225"/>
  <c r="O441" i="225"/>
  <c r="P442" i="225"/>
  <c r="R442" i="225" s="1"/>
  <c r="P443" i="225"/>
  <c r="R443" i="225" s="1"/>
  <c r="Q424" i="225"/>
  <c r="P441" i="225"/>
  <c r="R441" i="225" s="1"/>
  <c r="U443" i="225"/>
  <c r="V443" i="225" s="1"/>
  <c r="T424" i="225"/>
  <c r="Q411" i="225"/>
  <c r="Q440" i="225"/>
  <c r="U424" i="225"/>
  <c r="P411" i="225"/>
  <c r="P440" i="225"/>
  <c r="S424" i="225"/>
  <c r="V424" i="225" s="1"/>
  <c r="S411" i="225"/>
  <c r="V411" i="225" s="1"/>
  <c r="A389" i="225"/>
  <c r="V389" i="225" s="1"/>
  <c r="T461" i="225"/>
  <c r="L562" i="225"/>
  <c r="O471" i="225" l="1"/>
  <c r="O473" i="225"/>
  <c r="T462" i="225"/>
  <c r="T464" i="225" s="1"/>
  <c r="U437" i="225"/>
  <c r="O431" i="225"/>
  <c r="U431" i="225"/>
  <c r="T434" i="225"/>
  <c r="T435" i="225"/>
  <c r="P436" i="225"/>
  <c r="S437" i="225"/>
  <c r="V437" i="225" s="1"/>
  <c r="U427" i="225"/>
  <c r="Q427" i="225"/>
  <c r="P432" i="225"/>
  <c r="P433" i="225"/>
  <c r="P434" i="225"/>
  <c r="Q436" i="225"/>
  <c r="O437" i="225"/>
  <c r="O434" i="225"/>
  <c r="S435" i="225"/>
  <c r="V435" i="225" s="1"/>
  <c r="O436" i="225"/>
  <c r="T437" i="225"/>
  <c r="P431" i="225"/>
  <c r="S432" i="225"/>
  <c r="V432" i="225" s="1"/>
  <c r="Q434" i="225"/>
  <c r="Q437" i="225"/>
  <c r="S431" i="225"/>
  <c r="V431" i="225" s="1"/>
  <c r="Q433" i="225"/>
  <c r="Q435" i="225"/>
  <c r="P437" i="225"/>
  <c r="U434" i="225"/>
  <c r="T436" i="225"/>
  <c r="O461" i="225"/>
  <c r="O435" i="225"/>
  <c r="S461" i="225"/>
  <c r="O470" i="225"/>
  <c r="P469" i="225"/>
  <c r="Q461" i="225"/>
  <c r="Q468" i="225" s="1"/>
  <c r="Q432" i="225"/>
  <c r="T433" i="225"/>
  <c r="U433" i="225"/>
  <c r="S469" i="225"/>
  <c r="U432" i="225"/>
  <c r="O433" i="225"/>
  <c r="S434" i="225"/>
  <c r="V434" i="225" s="1"/>
  <c r="T432" i="225"/>
  <c r="R440" i="225"/>
  <c r="O427" i="225"/>
  <c r="S433" i="225"/>
  <c r="V433" i="225" s="1"/>
  <c r="R424" i="225"/>
  <c r="P461" i="225"/>
  <c r="T427" i="225"/>
  <c r="S427" i="225"/>
  <c r="V427" i="225" s="1"/>
  <c r="U435" i="225"/>
  <c r="U461" i="225"/>
  <c r="O432" i="225"/>
  <c r="U469" i="225"/>
  <c r="T469" i="225"/>
  <c r="P435" i="225"/>
  <c r="Q469" i="225"/>
  <c r="S436" i="225"/>
  <c r="V436" i="225" s="1"/>
  <c r="R411" i="225"/>
  <c r="Q431" i="225"/>
  <c r="U436" i="225"/>
  <c r="T431" i="225"/>
  <c r="P427" i="225"/>
  <c r="Q396" i="225"/>
  <c r="Q395" i="225" s="1"/>
  <c r="P396" i="225"/>
  <c r="P395" i="225" s="1"/>
  <c r="S396" i="225"/>
  <c r="O396" i="225"/>
  <c r="O395" i="225" s="1"/>
  <c r="U396" i="225"/>
  <c r="U395" i="225" s="1"/>
  <c r="T396" i="225"/>
  <c r="T395" i="225" s="1"/>
  <c r="O387" i="225"/>
  <c r="V388" i="225"/>
  <c r="V387" i="225" s="1"/>
  <c r="P568" i="225"/>
  <c r="T568" i="225"/>
  <c r="A72" i="225"/>
  <c r="A77" i="225"/>
  <c r="M216" i="225"/>
  <c r="C216" i="225" s="1"/>
  <c r="C217" i="225" s="1"/>
  <c r="C218" i="225" s="1"/>
  <c r="L216" i="225"/>
  <c r="L218" i="225" s="1"/>
  <c r="O187" i="225"/>
  <c r="P187" i="225"/>
  <c r="Q187" i="225"/>
  <c r="R187" i="225"/>
  <c r="S187" i="225"/>
  <c r="T187" i="225"/>
  <c r="A480" i="225"/>
  <c r="P362" i="225"/>
  <c r="Q362" i="225"/>
  <c r="R362" i="225"/>
  <c r="S362" i="225"/>
  <c r="T362" i="225"/>
  <c r="U362" i="225"/>
  <c r="V362" i="225"/>
  <c r="O362" i="225"/>
  <c r="P471" i="225" l="1"/>
  <c r="P473" i="225"/>
  <c r="Q471" i="225"/>
  <c r="Q473" i="225"/>
  <c r="U471" i="225"/>
  <c r="U473" i="225"/>
  <c r="T471" i="225"/>
  <c r="T473" i="225"/>
  <c r="S471" i="225"/>
  <c r="S473" i="225"/>
  <c r="R395" i="225"/>
  <c r="V396" i="225"/>
  <c r="S395" i="225"/>
  <c r="V395" i="225" s="1"/>
  <c r="O462" i="225"/>
  <c r="O464" i="225" s="1"/>
  <c r="O465" i="225" s="1"/>
  <c r="O466" i="225" s="1"/>
  <c r="O468" i="225"/>
  <c r="U462" i="225"/>
  <c r="U464" i="225" s="1"/>
  <c r="P462" i="225"/>
  <c r="P464" i="225" s="1"/>
  <c r="P465" i="225" s="1"/>
  <c r="P468" i="225"/>
  <c r="S462" i="225"/>
  <c r="S464" i="225" s="1"/>
  <c r="R431" i="225"/>
  <c r="R433" i="225"/>
  <c r="R436" i="225"/>
  <c r="O472" i="225"/>
  <c r="U470" i="225"/>
  <c r="U472" i="225" s="1"/>
  <c r="T470" i="225"/>
  <c r="T472" i="225" s="1"/>
  <c r="Q470" i="225"/>
  <c r="Q472" i="225" s="1"/>
  <c r="R469" i="225"/>
  <c r="R432" i="225"/>
  <c r="R461" i="225"/>
  <c r="Q462" i="225"/>
  <c r="R435" i="225"/>
  <c r="R437" i="225"/>
  <c r="S404" i="225"/>
  <c r="V404" i="225" s="1"/>
  <c r="R434" i="225"/>
  <c r="R427" i="225"/>
  <c r="S470" i="225"/>
  <c r="S472" i="225" s="1"/>
  <c r="Q404" i="225"/>
  <c r="S401" i="225"/>
  <c r="V401" i="225" s="1"/>
  <c r="P470" i="225"/>
  <c r="P472" i="225" s="1"/>
  <c r="T400" i="225"/>
  <c r="S400" i="225"/>
  <c r="U400" i="225"/>
  <c r="R396" i="225"/>
  <c r="O400" i="225"/>
  <c r="P400" i="225"/>
  <c r="Q400" i="225"/>
  <c r="O568" i="225"/>
  <c r="S568" i="225"/>
  <c r="Q568" i="225"/>
  <c r="R568" i="225"/>
  <c r="L217" i="225"/>
  <c r="N480" i="225"/>
  <c r="A481" i="225"/>
  <c r="F479" i="225"/>
  <c r="N479" i="225"/>
  <c r="G492" i="225" l="1"/>
  <c r="G518" i="225"/>
  <c r="V400" i="225"/>
  <c r="R471" i="225"/>
  <c r="G512" i="225"/>
  <c r="G507" i="225"/>
  <c r="G502" i="225"/>
  <c r="G488" i="225"/>
  <c r="G514" i="225"/>
  <c r="G517" i="225"/>
  <c r="G506" i="225"/>
  <c r="G501" i="225"/>
  <c r="G496" i="225"/>
  <c r="G487" i="225"/>
  <c r="G511" i="225"/>
  <c r="G500" i="225"/>
  <c r="G495" i="225"/>
  <c r="G486" i="225"/>
  <c r="G483" i="225"/>
  <c r="G508" i="225"/>
  <c r="G516" i="225"/>
  <c r="G505" i="225"/>
  <c r="G494" i="225"/>
  <c r="G485" i="225"/>
  <c r="G503" i="225"/>
  <c r="G513" i="225"/>
  <c r="G497" i="225"/>
  <c r="G489" i="225"/>
  <c r="G515" i="225"/>
  <c r="G510" i="225"/>
  <c r="G499" i="225"/>
  <c r="G493" i="225"/>
  <c r="G484" i="225"/>
  <c r="G498" i="225"/>
  <c r="G490" i="225"/>
  <c r="G509" i="225"/>
  <c r="G504" i="225"/>
  <c r="G491" i="225"/>
  <c r="T547" i="225"/>
  <c r="T551" i="225"/>
  <c r="S547" i="225"/>
  <c r="P547" i="225"/>
  <c r="O547" i="225"/>
  <c r="Q547" i="225"/>
  <c r="R547" i="225"/>
  <c r="S551" i="225"/>
  <c r="Q551" i="225"/>
  <c r="P551" i="225"/>
  <c r="O551" i="225"/>
  <c r="R551" i="225"/>
  <c r="O555" i="225"/>
  <c r="Q555" i="225"/>
  <c r="P555" i="225"/>
  <c r="R555" i="225"/>
  <c r="S555" i="225"/>
  <c r="T555" i="225"/>
  <c r="Q559" i="225"/>
  <c r="R559" i="225"/>
  <c r="P559" i="225"/>
  <c r="O559" i="225"/>
  <c r="S559" i="225"/>
  <c r="T559" i="225"/>
  <c r="R470" i="225"/>
  <c r="P401" i="225"/>
  <c r="Q464" i="225"/>
  <c r="R462" i="225"/>
  <c r="T404" i="225"/>
  <c r="Q402" i="225"/>
  <c r="P402" i="225"/>
  <c r="U401" i="225"/>
  <c r="T401" i="225"/>
  <c r="O404" i="225"/>
  <c r="U404" i="225"/>
  <c r="T402" i="225"/>
  <c r="Q401" i="225"/>
  <c r="S402" i="225"/>
  <c r="V402" i="225" s="1"/>
  <c r="O401" i="225"/>
  <c r="P404" i="225"/>
  <c r="R404" i="225" s="1"/>
  <c r="U402" i="225"/>
  <c r="O402" i="225"/>
  <c r="R400" i="225"/>
  <c r="N481" i="225"/>
  <c r="A482" i="225"/>
  <c r="A483" i="225" s="1"/>
  <c r="A484" i="225" s="1"/>
  <c r="O439" i="225" l="1"/>
  <c r="P439" i="225"/>
  <c r="T439" i="225"/>
  <c r="Q439" i="225"/>
  <c r="S439" i="225"/>
  <c r="U439" i="225"/>
  <c r="Q399" i="225"/>
  <c r="T399" i="225"/>
  <c r="P399" i="225"/>
  <c r="U399" i="225"/>
  <c r="O399" i="225"/>
  <c r="S399" i="225"/>
  <c r="T595" i="225"/>
  <c r="T591" i="225" s="1"/>
  <c r="S595" i="225"/>
  <c r="S591" i="225" s="1"/>
  <c r="R595" i="225"/>
  <c r="R591" i="225" s="1"/>
  <c r="P595" i="225"/>
  <c r="P591" i="225" s="1"/>
  <c r="O595" i="225"/>
  <c r="O591" i="225" s="1"/>
  <c r="Q595" i="225"/>
  <c r="Q591" i="225" s="1"/>
  <c r="P430" i="225"/>
  <c r="P428" i="225" s="1"/>
  <c r="P426" i="225" s="1"/>
  <c r="T430" i="225"/>
  <c r="T428" i="225" s="1"/>
  <c r="T426" i="225" s="1"/>
  <c r="O430" i="225"/>
  <c r="O428" i="225" s="1"/>
  <c r="O426" i="225" s="1"/>
  <c r="Q430" i="225"/>
  <c r="U430" i="225"/>
  <c r="U428" i="225" s="1"/>
  <c r="U426" i="225" s="1"/>
  <c r="S430" i="225"/>
  <c r="A485" i="225"/>
  <c r="O484" i="225"/>
  <c r="O486" i="225" s="1"/>
  <c r="R472" i="225"/>
  <c r="R473" i="225"/>
  <c r="R464" i="225"/>
  <c r="Q465" i="225"/>
  <c r="R465" i="225" s="1"/>
  <c r="P412" i="225"/>
  <c r="P410" i="225" s="1"/>
  <c r="P569" i="225"/>
  <c r="P567" i="225" s="1"/>
  <c r="P425" i="225"/>
  <c r="P423" i="225" s="1"/>
  <c r="P421" i="225" s="1"/>
  <c r="R569" i="225"/>
  <c r="R567" i="225" s="1"/>
  <c r="O569" i="225"/>
  <c r="O567" i="225" s="1"/>
  <c r="S569" i="225"/>
  <c r="S567" i="225" s="1"/>
  <c r="S425" i="225"/>
  <c r="V425" i="225" s="1"/>
  <c r="T569" i="225"/>
  <c r="T567" i="225" s="1"/>
  <c r="Q412" i="225"/>
  <c r="O425" i="225"/>
  <c r="O423" i="225" s="1"/>
  <c r="O421" i="225" s="1"/>
  <c r="U425" i="225"/>
  <c r="U423" i="225" s="1"/>
  <c r="U421" i="225" s="1"/>
  <c r="U412" i="225"/>
  <c r="U410" i="225" s="1"/>
  <c r="Q425" i="225"/>
  <c r="Q569" i="225"/>
  <c r="Q567" i="225" s="1"/>
  <c r="S412" i="225"/>
  <c r="T425" i="225"/>
  <c r="T423" i="225" s="1"/>
  <c r="T421" i="225" s="1"/>
  <c r="T412" i="225"/>
  <c r="T410" i="225" s="1"/>
  <c r="R543" i="225"/>
  <c r="Q543" i="225"/>
  <c r="O543" i="225"/>
  <c r="P543" i="225"/>
  <c r="S543" i="225"/>
  <c r="T543" i="225"/>
  <c r="O412" i="225"/>
  <c r="O410" i="225" s="1"/>
  <c r="R401" i="225"/>
  <c r="R402" i="225"/>
  <c r="N482" i="225"/>
  <c r="V412" i="225" l="1"/>
  <c r="V399" i="225"/>
  <c r="V430" i="225"/>
  <c r="S428" i="225"/>
  <c r="V428" i="225" s="1"/>
  <c r="Q428" i="225"/>
  <c r="R428" i="225" s="1"/>
  <c r="R430" i="225"/>
  <c r="R468" i="225"/>
  <c r="A486" i="225"/>
  <c r="A487" i="225" s="1"/>
  <c r="O485" i="225"/>
  <c r="P394" i="225"/>
  <c r="U394" i="225"/>
  <c r="T394" i="225"/>
  <c r="S423" i="225"/>
  <c r="V423" i="225" s="1"/>
  <c r="R412" i="225"/>
  <c r="Q410" i="225"/>
  <c r="R410" i="225" s="1"/>
  <c r="R425" i="225"/>
  <c r="Q423" i="225"/>
  <c r="S410" i="225"/>
  <c r="V410" i="225" s="1"/>
  <c r="O394" i="225"/>
  <c r="R399" i="225"/>
  <c r="Q467" i="225"/>
  <c r="V439" i="225" l="1"/>
  <c r="U458" i="225"/>
  <c r="O458" i="225"/>
  <c r="P458" i="225"/>
  <c r="P467" i="225" s="1"/>
  <c r="R467" i="225" s="1"/>
  <c r="T458" i="225"/>
  <c r="R439" i="225"/>
  <c r="Q426" i="225"/>
  <c r="R426" i="225" s="1"/>
  <c r="S426" i="225"/>
  <c r="V426" i="225" s="1"/>
  <c r="A488" i="225"/>
  <c r="O487" i="225"/>
  <c r="Q394" i="225"/>
  <c r="S394" i="225"/>
  <c r="V394" i="225" s="1"/>
  <c r="Q421" i="225"/>
  <c r="R421" i="225" s="1"/>
  <c r="R423" i="225"/>
  <c r="S421" i="225"/>
  <c r="V421" i="225" s="1"/>
  <c r="G8" i="225"/>
  <c r="N3" i="225"/>
  <c r="M3" i="225"/>
  <c r="L3" i="225"/>
  <c r="K3" i="225"/>
  <c r="G3" i="225"/>
  <c r="J3" i="225" s="1"/>
  <c r="U467" i="225" l="1"/>
  <c r="U468" i="225"/>
  <c r="U465" i="225"/>
  <c r="T467" i="225"/>
  <c r="T468" i="225"/>
  <c r="T465" i="225"/>
  <c r="P535" i="225"/>
  <c r="P533" i="225"/>
  <c r="O467" i="225"/>
  <c r="A489" i="225"/>
  <c r="N489" i="225" s="1"/>
  <c r="P489" i="225" s="1"/>
  <c r="O488" i="225"/>
  <c r="O490" i="225" s="1"/>
  <c r="N488" i="225"/>
  <c r="P488" i="225" s="1"/>
  <c r="N484" i="225"/>
  <c r="P484" i="225" s="1"/>
  <c r="N485" i="225"/>
  <c r="P485" i="225" s="1"/>
  <c r="N487" i="225"/>
  <c r="P487" i="225" s="1"/>
  <c r="Q458" i="225"/>
  <c r="R458" i="225" s="1"/>
  <c r="R394" i="225"/>
  <c r="S458" i="225"/>
  <c r="L76" i="225"/>
  <c r="L360" i="225"/>
  <c r="L183" i="225"/>
  <c r="L63" i="225"/>
  <c r="L289" i="225"/>
  <c r="L97" i="225"/>
  <c r="L342" i="225"/>
  <c r="L54" i="225"/>
  <c r="L300" i="225"/>
  <c r="L154" i="225"/>
  <c r="L237" i="225"/>
  <c r="L136" i="225"/>
  <c r="L209" i="225"/>
  <c r="L200" i="225"/>
  <c r="V458" i="225" l="1"/>
  <c r="S468" i="225"/>
  <c r="V468" i="225" s="1"/>
  <c r="S465" i="225"/>
  <c r="S467" i="225"/>
  <c r="A490" i="225"/>
  <c r="A491" i="225" s="1"/>
  <c r="A492" i="225" s="1"/>
  <c r="C492" i="225" s="1"/>
  <c r="O489" i="225"/>
  <c r="N486" i="225"/>
  <c r="N490" i="225"/>
  <c r="A493" i="225" l="1"/>
  <c r="A494" i="225" s="1"/>
  <c r="A495" i="225" s="1"/>
  <c r="A496" i="225" s="1"/>
  <c r="A497" i="225" s="1"/>
  <c r="O491" i="225"/>
  <c r="N491" i="225"/>
  <c r="P491" i="225" s="1"/>
  <c r="W93" i="225"/>
  <c r="V93" i="225"/>
  <c r="W92" i="225"/>
  <c r="V92" i="225"/>
  <c r="W91" i="225"/>
  <c r="V91" i="225"/>
  <c r="W90" i="225"/>
  <c r="V90" i="225"/>
  <c r="W89" i="225"/>
  <c r="V89" i="225"/>
  <c r="W88" i="225"/>
  <c r="V88" i="225"/>
  <c r="W87" i="225"/>
  <c r="V87" i="225"/>
  <c r="W86" i="225"/>
  <c r="V86" i="225"/>
  <c r="W84" i="225"/>
  <c r="V84" i="225"/>
  <c r="W83" i="225"/>
  <c r="V83" i="225"/>
  <c r="W81" i="225"/>
  <c r="V81" i="225"/>
  <c r="W80" i="225"/>
  <c r="V80" i="225"/>
  <c r="W79" i="225"/>
  <c r="V79" i="225"/>
  <c r="W78" i="225"/>
  <c r="V78" i="225"/>
  <c r="A78" i="225"/>
  <c r="A79" i="225" s="1"/>
  <c r="A80" i="225" s="1"/>
  <c r="A81" i="225" s="1"/>
  <c r="A82" i="225" s="1"/>
  <c r="A83" i="225" s="1"/>
  <c r="A84" i="225" s="1"/>
  <c r="A85" i="225" s="1"/>
  <c r="A86" i="225" s="1"/>
  <c r="A87" i="225" s="1"/>
  <c r="A88" i="225" s="1"/>
  <c r="A89" i="225" s="1"/>
  <c r="A90" i="225" s="1"/>
  <c r="A91" i="225" s="1"/>
  <c r="A92" i="225" s="1"/>
  <c r="A93" i="225" s="1"/>
  <c r="L227" i="225"/>
  <c r="A227" i="225"/>
  <c r="A228" i="225" s="1"/>
  <c r="A229" i="225" s="1"/>
  <c r="A230" i="225" s="1"/>
  <c r="A231" i="225" s="1"/>
  <c r="A232" i="225" s="1"/>
  <c r="A233" i="225" s="1"/>
  <c r="L230" i="225" l="1"/>
  <c r="L233" i="225"/>
  <c r="L232" i="225"/>
  <c r="L231" i="225"/>
  <c r="L229" i="225"/>
  <c r="L228" i="225"/>
  <c r="A498" i="225"/>
  <c r="A499" i="225" s="1"/>
  <c r="A500" i="225" s="1"/>
  <c r="A501" i="225" s="1"/>
  <c r="A502" i="225" s="1"/>
  <c r="A503" i="225" s="1"/>
  <c r="O497" i="225"/>
  <c r="N497" i="225"/>
  <c r="N495" i="225" l="1"/>
  <c r="P495" i="225" s="1"/>
  <c r="P497" i="225"/>
  <c r="O495" i="225"/>
  <c r="O503" i="225"/>
  <c r="A504" i="225"/>
  <c r="A505" i="225" s="1"/>
  <c r="A506" i="225" s="1"/>
  <c r="A507" i="225" s="1"/>
  <c r="A508" i="225" s="1"/>
  <c r="A509" i="225" s="1"/>
  <c r="N503" i="225"/>
  <c r="A539" i="225"/>
  <c r="N501" i="225" l="1"/>
  <c r="P501" i="225" s="1"/>
  <c r="P503" i="225"/>
  <c r="O501" i="225"/>
  <c r="A510" i="225"/>
  <c r="A511" i="225" s="1"/>
  <c r="A512" i="225" s="1"/>
  <c r="A513" i="225" s="1"/>
  <c r="A514" i="225" s="1"/>
  <c r="A515" i="225" s="1"/>
  <c r="O509" i="225"/>
  <c r="N509" i="225"/>
  <c r="T310" i="225"/>
  <c r="S310" i="225"/>
  <c r="R310" i="225"/>
  <c r="Q310" i="225"/>
  <c r="P310" i="225"/>
  <c r="O310" i="225"/>
  <c r="T307" i="225"/>
  <c r="S307" i="225"/>
  <c r="R307" i="225"/>
  <c r="Q307" i="225"/>
  <c r="P307" i="225"/>
  <c r="O307" i="225"/>
  <c r="T304" i="225"/>
  <c r="S304" i="225"/>
  <c r="R304" i="225"/>
  <c r="Q304" i="225"/>
  <c r="P304" i="225"/>
  <c r="O304" i="225"/>
  <c r="T301" i="225"/>
  <c r="S301" i="225"/>
  <c r="R301" i="225"/>
  <c r="Q301" i="225"/>
  <c r="P301" i="225"/>
  <c r="O301" i="225"/>
  <c r="O526" i="225"/>
  <c r="N526" i="225"/>
  <c r="A521" i="225"/>
  <c r="N520" i="225"/>
  <c r="P300" i="225" l="1"/>
  <c r="Q300" i="225"/>
  <c r="R300" i="225"/>
  <c r="O300" i="225"/>
  <c r="S300" i="225"/>
  <c r="T300" i="225"/>
  <c r="N507" i="225"/>
  <c r="P507" i="225" s="1"/>
  <c r="P509" i="225"/>
  <c r="O507" i="225"/>
  <c r="A516" i="225"/>
  <c r="A517" i="225" s="1"/>
  <c r="A518" i="225" s="1"/>
  <c r="C518" i="225" s="1"/>
  <c r="O515" i="225"/>
  <c r="N515" i="225"/>
  <c r="A522" i="225"/>
  <c r="N521" i="225"/>
  <c r="N513" i="225" l="1"/>
  <c r="P513" i="225" s="1"/>
  <c r="P515" i="225"/>
  <c r="O513" i="225"/>
  <c r="A523" i="225"/>
  <c r="N522" i="225"/>
  <c r="N523" i="225" l="1"/>
  <c r="A524" i="225"/>
  <c r="A525" i="225" s="1"/>
  <c r="A526" i="225" s="1"/>
  <c r="A527" i="225" s="1"/>
  <c r="C527" i="225" s="1"/>
  <c r="A361" i="225" l="1"/>
  <c r="A362" i="225" s="1"/>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A383" i="225" s="1"/>
  <c r="V380" i="225"/>
  <c r="U380" i="225"/>
  <c r="T380" i="225"/>
  <c r="S380" i="225"/>
  <c r="R380" i="225"/>
  <c r="Q380" i="225"/>
  <c r="P380" i="225"/>
  <c r="O380" i="225"/>
  <c r="V375" i="225"/>
  <c r="U375" i="225"/>
  <c r="T375" i="225"/>
  <c r="S375" i="225"/>
  <c r="R375" i="225"/>
  <c r="Q375" i="225"/>
  <c r="P375" i="225"/>
  <c r="O375" i="225"/>
  <c r="V371" i="225"/>
  <c r="U371" i="225"/>
  <c r="T371" i="225"/>
  <c r="S371" i="225"/>
  <c r="R371" i="225"/>
  <c r="Q371" i="225"/>
  <c r="P371" i="225"/>
  <c r="O371" i="225"/>
  <c r="V367" i="225"/>
  <c r="U367" i="225"/>
  <c r="T367" i="225"/>
  <c r="S367" i="225"/>
  <c r="R367" i="225"/>
  <c r="Q367" i="225"/>
  <c r="P367" i="225"/>
  <c r="O367" i="225"/>
  <c r="A356" i="225"/>
  <c r="A343" i="225"/>
  <c r="A344" i="225" s="1"/>
  <c r="A345" i="225" s="1"/>
  <c r="A346" i="225" s="1"/>
  <c r="A347" i="225" s="1"/>
  <c r="A348" i="225" s="1"/>
  <c r="A349" i="225" s="1"/>
  <c r="A350" i="225" s="1"/>
  <c r="T352" i="225"/>
  <c r="T343" i="225" s="1"/>
  <c r="S352" i="225"/>
  <c r="S343" i="225" s="1"/>
  <c r="R352" i="225"/>
  <c r="R343" i="225" s="1"/>
  <c r="Q352" i="225"/>
  <c r="Q343" i="225" s="1"/>
  <c r="P352" i="225"/>
  <c r="P343" i="225" s="1"/>
  <c r="O352" i="225"/>
  <c r="O343" i="225" s="1"/>
  <c r="A352" i="225" l="1"/>
  <c r="A353" i="225" s="1"/>
  <c r="A354" i="225" s="1"/>
  <c r="B354" i="225" s="1"/>
  <c r="A351" i="225"/>
  <c r="O361" i="225"/>
  <c r="R361" i="225"/>
  <c r="P361" i="225"/>
  <c r="T361" i="225"/>
  <c r="U361" i="225"/>
  <c r="S361" i="225"/>
  <c r="V361" i="225"/>
  <c r="Q361" i="225"/>
  <c r="A332" i="225"/>
  <c r="A333" i="225" s="1"/>
  <c r="A334" i="225" s="1"/>
  <c r="A328" i="225"/>
  <c r="A329" i="225" s="1"/>
  <c r="A330" i="225" s="1"/>
  <c r="A324" i="225"/>
  <c r="A325" i="225" s="1"/>
  <c r="A326" i="225" s="1"/>
  <c r="A320" i="225"/>
  <c r="A321" i="225" s="1"/>
  <c r="A322" i="225" s="1"/>
  <c r="A301" i="225"/>
  <c r="A302" i="225" s="1"/>
  <c r="A303" i="225" s="1"/>
  <c r="L332" i="225"/>
  <c r="L334" i="225" s="1"/>
  <c r="L328" i="225"/>
  <c r="L330" i="225" s="1"/>
  <c r="L324" i="225"/>
  <c r="L325" i="225" s="1"/>
  <c r="L320" i="225"/>
  <c r="L322" i="225" s="1"/>
  <c r="A304" i="225" l="1"/>
  <c r="A305" i="225" s="1"/>
  <c r="A306" i="225" s="1"/>
  <c r="B303" i="225"/>
  <c r="L333" i="225"/>
  <c r="L329" i="225"/>
  <c r="L326" i="225"/>
  <c r="L321" i="225"/>
  <c r="A290" i="225"/>
  <c r="A291" i="225" s="1"/>
  <c r="A292" i="225" s="1"/>
  <c r="A293" i="225" s="1"/>
  <c r="A294" i="225" s="1"/>
  <c r="A295" i="225" s="1"/>
  <c r="A296" i="225" s="1"/>
  <c r="T291" i="225"/>
  <c r="T290" i="225" s="1"/>
  <c r="S291" i="225"/>
  <c r="S290" i="225" s="1"/>
  <c r="R291" i="225"/>
  <c r="R290" i="225" s="1"/>
  <c r="Q291" i="225"/>
  <c r="Q290" i="225" s="1"/>
  <c r="P291" i="225"/>
  <c r="P290" i="225" s="1"/>
  <c r="O291" i="225"/>
  <c r="O290" i="225" s="1"/>
  <c r="A238" i="225"/>
  <c r="A239" i="225" s="1"/>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T280" i="225"/>
  <c r="S280" i="225"/>
  <c r="R280" i="225"/>
  <c r="Q280" i="225"/>
  <c r="P280" i="225"/>
  <c r="O280" i="225"/>
  <c r="T274" i="225"/>
  <c r="S274" i="225"/>
  <c r="R274" i="225"/>
  <c r="Q274" i="225"/>
  <c r="P274" i="225"/>
  <c r="O274" i="225"/>
  <c r="T261" i="225"/>
  <c r="T267" i="225" s="1"/>
  <c r="T273" i="225" s="1"/>
  <c r="S261" i="225"/>
  <c r="S267" i="225" s="1"/>
  <c r="S273" i="225" s="1"/>
  <c r="R261" i="225"/>
  <c r="R267" i="225" s="1"/>
  <c r="R273" i="225" s="1"/>
  <c r="Q261" i="225"/>
  <c r="Q267" i="225" s="1"/>
  <c r="Q273" i="225" s="1"/>
  <c r="P261" i="225"/>
  <c r="P267" i="225" s="1"/>
  <c r="P273" i="225" s="1"/>
  <c r="O261" i="225"/>
  <c r="O267" i="225" s="1"/>
  <c r="O273" i="225" s="1"/>
  <c r="T260" i="225"/>
  <c r="T266" i="225" s="1"/>
  <c r="T272" i="225" s="1"/>
  <c r="S260" i="225"/>
  <c r="S266" i="225" s="1"/>
  <c r="S272" i="225" s="1"/>
  <c r="R260" i="225"/>
  <c r="R266" i="225" s="1"/>
  <c r="R272" i="225" s="1"/>
  <c r="Q260" i="225"/>
  <c r="Q266" i="225" s="1"/>
  <c r="Q272" i="225" s="1"/>
  <c r="P260" i="225"/>
  <c r="P266" i="225" s="1"/>
  <c r="P272" i="225" s="1"/>
  <c r="O260" i="225"/>
  <c r="O266" i="225" s="1"/>
  <c r="O272"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T258" i="225"/>
  <c r="T264" i="225" s="1"/>
  <c r="T270" i="225" s="1"/>
  <c r="S258" i="225"/>
  <c r="S264" i="225" s="1"/>
  <c r="S270" i="225" s="1"/>
  <c r="R258" i="225"/>
  <c r="R264" i="225" s="1"/>
  <c r="R270" i="225" s="1"/>
  <c r="Q258" i="225"/>
  <c r="Q264" i="225" s="1"/>
  <c r="Q270" i="225" s="1"/>
  <c r="P258" i="225"/>
  <c r="P264" i="225" s="1"/>
  <c r="P270" i="225" s="1"/>
  <c r="O258" i="225"/>
  <c r="O264" i="225" s="1"/>
  <c r="O270" i="225" s="1"/>
  <c r="T257" i="225"/>
  <c r="T263" i="225" s="1"/>
  <c r="T269" i="225" s="1"/>
  <c r="S257" i="225"/>
  <c r="S263" i="225" s="1"/>
  <c r="S269" i="225" s="1"/>
  <c r="R257" i="225"/>
  <c r="R263" i="225" s="1"/>
  <c r="R269" i="225" s="1"/>
  <c r="Q257" i="225"/>
  <c r="Q263" i="225" s="1"/>
  <c r="Q269" i="225" s="1"/>
  <c r="P257" i="225"/>
  <c r="P263" i="225" s="1"/>
  <c r="P269" i="225" s="1"/>
  <c r="O257" i="225"/>
  <c r="O263" i="225" s="1"/>
  <c r="O269" i="225" s="1"/>
  <c r="T250" i="225"/>
  <c r="S250" i="225"/>
  <c r="R250" i="225"/>
  <c r="Q250" i="225"/>
  <c r="P250" i="225"/>
  <c r="O250" i="225"/>
  <c r="T244" i="225"/>
  <c r="S244" i="225"/>
  <c r="R244" i="225"/>
  <c r="Q244" i="225"/>
  <c r="P244" i="225"/>
  <c r="O244" i="225"/>
  <c r="T238" i="225"/>
  <c r="S238" i="225"/>
  <c r="R238" i="225"/>
  <c r="Q238" i="225"/>
  <c r="P238" i="225"/>
  <c r="O238" i="225"/>
  <c r="A210" i="225"/>
  <c r="A211" i="225" s="1"/>
  <c r="A212" i="225" s="1"/>
  <c r="A223" i="225"/>
  <c r="A224" i="225" s="1"/>
  <c r="A225" i="225" s="1"/>
  <c r="T211" i="225"/>
  <c r="T213" i="225" s="1"/>
  <c r="S211" i="225"/>
  <c r="S213" i="225" s="1"/>
  <c r="R211" i="225"/>
  <c r="R213" i="225" s="1"/>
  <c r="Q211" i="225"/>
  <c r="Q213" i="225" s="1"/>
  <c r="P211" i="225"/>
  <c r="P213" i="225" s="1"/>
  <c r="O211" i="225"/>
  <c r="O213" i="225" s="1"/>
  <c r="T210" i="225"/>
  <c r="S210" i="225"/>
  <c r="R210" i="225"/>
  <c r="Q210" i="225"/>
  <c r="P210" i="225"/>
  <c r="O210" i="225"/>
  <c r="L223" i="225"/>
  <c r="A307" i="225" l="1"/>
  <c r="A308" i="225" s="1"/>
  <c r="A309" i="225" s="1"/>
  <c r="B306" i="225"/>
  <c r="T214" i="225"/>
  <c r="O262" i="225"/>
  <c r="S262" i="225"/>
  <c r="A213" i="225"/>
  <c r="A214" i="225" s="1"/>
  <c r="A215" i="225" s="1"/>
  <c r="A219" i="225" s="1"/>
  <c r="P214" i="225"/>
  <c r="R214" i="225"/>
  <c r="S214" i="225"/>
  <c r="Q214" i="225"/>
  <c r="O214" i="225"/>
  <c r="T262" i="225"/>
  <c r="Q262" i="225"/>
  <c r="R262" i="225"/>
  <c r="P256" i="225"/>
  <c r="S256" i="225"/>
  <c r="Q256" i="225"/>
  <c r="R256" i="225"/>
  <c r="T256" i="225"/>
  <c r="L224" i="225"/>
  <c r="L225" i="225"/>
  <c r="O256" i="225"/>
  <c r="P262" i="225"/>
  <c r="A220" i="225" l="1"/>
  <c r="A221" i="225" s="1"/>
  <c r="B221" i="225" s="1"/>
  <c r="B219" i="225"/>
  <c r="A310" i="225"/>
  <c r="A311" i="225" s="1"/>
  <c r="A312" i="225" s="1"/>
  <c r="B309" i="225"/>
  <c r="A216" i="225"/>
  <c r="A217" i="225" s="1"/>
  <c r="A218" i="225" s="1"/>
  <c r="A205" i="225"/>
  <c r="A201" i="225"/>
  <c r="A202" i="225" s="1"/>
  <c r="A203" i="225" s="1"/>
  <c r="B203" i="225" s="1"/>
  <c r="T201" i="225"/>
  <c r="S201" i="225"/>
  <c r="R201" i="225"/>
  <c r="Q201" i="225"/>
  <c r="P201" i="225"/>
  <c r="O201" i="225"/>
  <c r="T193" i="225"/>
  <c r="T191" i="225" s="1"/>
  <c r="S193" i="225"/>
  <c r="S191" i="225" s="1"/>
  <c r="R193" i="225"/>
  <c r="R191" i="225" s="1"/>
  <c r="Q193" i="225"/>
  <c r="Q191" i="225" s="1"/>
  <c r="P193" i="225"/>
  <c r="P191" i="225" s="1"/>
  <c r="O193" i="225"/>
  <c r="O191" i="225" s="1"/>
  <c r="A185" i="225"/>
  <c r="A186" i="225" s="1"/>
  <c r="A184" i="225" s="1"/>
  <c r="T177" i="225"/>
  <c r="S177" i="225"/>
  <c r="R177" i="225"/>
  <c r="Q177" i="225"/>
  <c r="P177" i="225"/>
  <c r="O177" i="225"/>
  <c r="T170" i="225"/>
  <c r="S170" i="225"/>
  <c r="R170" i="225"/>
  <c r="Q170" i="225"/>
  <c r="P170" i="225"/>
  <c r="O170" i="225"/>
  <c r="T167" i="225"/>
  <c r="S167" i="225"/>
  <c r="R167" i="225"/>
  <c r="Q167" i="225"/>
  <c r="P167" i="225"/>
  <c r="O167" i="225"/>
  <c r="T164" i="225"/>
  <c r="S164" i="225"/>
  <c r="R164" i="225"/>
  <c r="Q164" i="225"/>
  <c r="P164" i="225"/>
  <c r="O164" i="225"/>
  <c r="O161" i="225"/>
  <c r="A156" i="225"/>
  <c r="A157" i="225" s="1"/>
  <c r="A155" i="225" s="1"/>
  <c r="T149" i="225"/>
  <c r="S149" i="225"/>
  <c r="R149" i="225"/>
  <c r="Q149" i="225"/>
  <c r="P149" i="225"/>
  <c r="O149" i="225"/>
  <c r="T146" i="225"/>
  <c r="S146" i="225"/>
  <c r="R146" i="225"/>
  <c r="Q146" i="225"/>
  <c r="P146" i="225"/>
  <c r="O146" i="225"/>
  <c r="A137" i="225"/>
  <c r="T131" i="225"/>
  <c r="S131" i="225"/>
  <c r="R131" i="225"/>
  <c r="Q131" i="225"/>
  <c r="P131" i="225"/>
  <c r="O131" i="225"/>
  <c r="T128" i="225"/>
  <c r="S128" i="225"/>
  <c r="R128" i="225"/>
  <c r="Q128" i="225"/>
  <c r="P128" i="225"/>
  <c r="O128" i="225"/>
  <c r="T125" i="225"/>
  <c r="S125" i="225"/>
  <c r="R125" i="225"/>
  <c r="Q125" i="225"/>
  <c r="P125" i="225"/>
  <c r="O125" i="225"/>
  <c r="T121" i="225"/>
  <c r="S121" i="225"/>
  <c r="R121" i="225"/>
  <c r="Q121" i="225"/>
  <c r="P121" i="225"/>
  <c r="O121" i="225"/>
  <c r="T117" i="225"/>
  <c r="S117" i="225"/>
  <c r="R117" i="225"/>
  <c r="Q117" i="225"/>
  <c r="P117" i="225"/>
  <c r="O117" i="225"/>
  <c r="T105" i="225"/>
  <c r="S105" i="225"/>
  <c r="R105" i="225"/>
  <c r="Q105" i="225"/>
  <c r="P105" i="225"/>
  <c r="O105" i="225"/>
  <c r="P160" i="225" l="1"/>
  <c r="P158" i="225" s="1"/>
  <c r="B312" i="225"/>
  <c r="A316" i="225"/>
  <c r="A317" i="225" s="1"/>
  <c r="A318" i="225" s="1"/>
  <c r="A313" i="225"/>
  <c r="A314" i="225" s="1"/>
  <c r="A315" i="225" s="1"/>
  <c r="B315" i="225" s="1"/>
  <c r="Q160" i="225"/>
  <c r="Q158" i="225" s="1"/>
  <c r="R160" i="225"/>
  <c r="R158" i="225" s="1"/>
  <c r="S160" i="225"/>
  <c r="S158" i="225" s="1"/>
  <c r="T160" i="225"/>
  <c r="T158" i="225" s="1"/>
  <c r="O160" i="225"/>
  <c r="O158" i="225" s="1"/>
  <c r="A187" i="225"/>
  <c r="A189" i="225" s="1"/>
  <c r="O184" i="225"/>
  <c r="S184" i="225" s="1"/>
  <c r="A158" i="225"/>
  <c r="A159" i="225" s="1"/>
  <c r="A160" i="225" s="1"/>
  <c r="A161" i="225" s="1"/>
  <c r="A162" i="225" s="1"/>
  <c r="A163" i="225" s="1"/>
  <c r="A164" i="225" s="1"/>
  <c r="A165" i="225" s="1"/>
  <c r="A166" i="225" s="1"/>
  <c r="A167" i="225" s="1"/>
  <c r="A168" i="225" s="1"/>
  <c r="A169" i="225" s="1"/>
  <c r="A170" i="225" s="1"/>
  <c r="A171" i="225" s="1"/>
  <c r="A172" i="225" s="1"/>
  <c r="A174" i="225" s="1"/>
  <c r="A175" i="225" s="1"/>
  <c r="A176" i="225" s="1"/>
  <c r="A177" i="225" s="1"/>
  <c r="A178" i="225" s="1"/>
  <c r="O155" i="225"/>
  <c r="S155" i="225" s="1"/>
  <c r="O137" i="225"/>
  <c r="S137" i="225" s="1"/>
  <c r="P124" i="225"/>
  <c r="P116" i="225" s="1"/>
  <c r="P140" i="225"/>
  <c r="P145" i="225" s="1"/>
  <c r="R124" i="225"/>
  <c r="R116" i="225" s="1"/>
  <c r="O124" i="225"/>
  <c r="Q140" i="225"/>
  <c r="Q145" i="225" s="1"/>
  <c r="S140" i="225"/>
  <c r="S145" i="225" s="1"/>
  <c r="Q124" i="225"/>
  <c r="Q116" i="225" s="1"/>
  <c r="S124" i="225"/>
  <c r="S116" i="225" s="1"/>
  <c r="T124" i="225"/>
  <c r="R140" i="225"/>
  <c r="R145" i="225" s="1"/>
  <c r="T140" i="225"/>
  <c r="T145" i="225" s="1"/>
  <c r="O140" i="225"/>
  <c r="O145" i="225" s="1"/>
  <c r="A64" i="225"/>
  <c r="A65" i="225" s="1"/>
  <c r="A66" i="225" s="1"/>
  <c r="A67" i="225" s="1"/>
  <c r="A55" i="225"/>
  <c r="A56" i="225" s="1"/>
  <c r="A57" i="225" s="1"/>
  <c r="A58" i="225" s="1"/>
  <c r="A59" i="225" s="1"/>
  <c r="A60" i="225" s="1"/>
  <c r="A68" i="225" l="1"/>
  <c r="B67" i="225"/>
  <c r="A61" i="225"/>
  <c r="B60" i="225"/>
  <c r="A188" i="225"/>
  <c r="A190" i="225" s="1"/>
  <c r="A191" i="225" s="1"/>
  <c r="A192" i="225" s="1"/>
  <c r="A193" i="225" s="1"/>
  <c r="A194" i="225" s="1"/>
  <c r="A196" i="225" s="1"/>
  <c r="A173" i="225"/>
  <c r="O116" i="225"/>
  <c r="O110" i="225" s="1"/>
  <c r="T116" i="225"/>
  <c r="T110" i="225" s="1"/>
  <c r="S110" i="225"/>
  <c r="Q110" i="225"/>
  <c r="R110" i="225"/>
  <c r="P110" i="225"/>
  <c r="A179" i="225"/>
  <c r="A181" i="225" s="1"/>
  <c r="A180" i="225"/>
  <c r="A195" i="225" l="1"/>
  <c r="P101" i="225"/>
  <c r="P115" i="225"/>
  <c r="O101" i="225"/>
  <c r="O115" i="225"/>
  <c r="R101" i="225"/>
  <c r="R115" i="225"/>
  <c r="T101" i="225"/>
  <c r="T115" i="225"/>
  <c r="Q101" i="225"/>
  <c r="Q115" i="225"/>
  <c r="S101" i="225"/>
  <c r="S115" i="225"/>
  <c r="M20" i="507" l="1"/>
  <c r="M19" i="507"/>
  <c r="M16" i="507"/>
  <c r="M15" i="507"/>
  <c r="M12" i="507"/>
  <c r="M11" i="507"/>
  <c r="A103" i="225" l="1"/>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 ref="H9"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<sst xmlns="http://schemas.openxmlformats.org/spreadsheetml/2006/main" count="12597" uniqueCount="3522">
  <si>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</si>
  <si>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</si>
  <si>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</si>
  <si>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</si>
  <si>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</si>
  <si>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</si>
  <si>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</si>
  <si>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</si>
  <si>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</si>
  <si>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</si>
  <si>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</si>
  <si>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</si>
  <si>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</si>
  <si>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</si>
  <si>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</si>
  <si>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</si>
  <si>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</si>
  <si>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</si>
  <si>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</si>
  <si>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</si>
  <si>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</si>
  <si>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</si>
  <si>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</si>
  <si>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</si>
  <si>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</si>
  <si>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</si>
  <si>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</si>
  <si>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</si>
  <si>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</si>
  <si>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</si>
  <si>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</si>
  <si>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</si>
  <si>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</si>
  <si>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</si>
  <si>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</si>
  <si>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</si>
  <si>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</si>
  <si>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</si>
  <si>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</si>
  <si>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</si>
  <si>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</si>
  <si>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</si>
  <si>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</si>
  <si>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</si>
  <si>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</si>
  <si>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</si>
  <si>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</si>
  <si>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</si>
  <si>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</si>
  <si>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</si>
  <si>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</si>
  <si>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</si>
  <si>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</si>
  <si>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</si>
  <si>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</si>
  <si>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</si>
  <si>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</si>
  <si>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</si>
  <si>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</si>
  <si>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</si>
  <si>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</si>
  <si>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</si>
  <si>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</si>
  <si>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</si>
  <si>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</si>
  <si>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</si>
  <si>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</si>
  <si>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</si>
  <si>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</si>
  <si>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</si>
  <si>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</si>
  <si>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</si>
  <si>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</si>
  <si>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</si>
  <si>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</si>
  <si>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</si>
  <si>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</si>
  <si>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</si>
  <si>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</si>
  <si>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</si>
  <si>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</si>
  <si>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</si>
  <si>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</si>
  <si>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</si>
  <si>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</si>
  <si>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</si>
  <si>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</si>
  <si>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</si>
  <si>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</si>
  <si>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</si>
  <si>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</si>
  <si>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</si>
  <si>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</si>
  <si>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</si>
  <si>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</si>
  <si>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</si>
  <si>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</si>
  <si>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</si>
  <si>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</si>
  <si>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</si>
  <si>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</si>
  <si>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</si>
  <si>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</si>
  <si>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</si>
  <si>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</si>
  <si>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</si>
  <si>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</si>
  <si>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</si>
  <si>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</si>
  <si>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</si>
  <si>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</si>
  <si>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</si>
  <si>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</si>
  <si>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</si>
  <si>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</si>
  <si>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</si>
  <si>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</si>
  <si>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</si>
  <si>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</si>
  <si>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</si>
  <si>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</si>
  <si>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</si>
  <si>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</si>
  <si>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</si>
  <si>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</si>
  <si>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</si>
  <si>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</si>
  <si>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</si>
  <si>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</si>
  <si>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</si>
  <si>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</si>
  <si>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</si>
  <si>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</si>
  <si>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</si>
  <si>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</si>
  <si>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</si>
  <si>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</si>
  <si>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</si>
  <si>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</si>
  <si>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</si>
  <si>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Показатели</t>
  </si>
  <si>
    <t>Единица измерения</t>
  </si>
  <si>
    <t>%</t>
  </si>
  <si>
    <t>2.2</t>
  </si>
  <si>
    <t>2.2.1</t>
  </si>
  <si>
    <t>4.1</t>
  </si>
  <si>
    <t>8.1</t>
  </si>
  <si>
    <t>modList01</t>
  </si>
  <si>
    <t>Лог обновления</t>
  </si>
  <si>
    <t>modUpdTemplMain</t>
  </si>
  <si>
    <t>Индексы</t>
  </si>
  <si>
    <t>Индекс потребительских цен</t>
  </si>
  <si>
    <t>Статус</t>
  </si>
  <si>
    <t>e-mail</t>
  </si>
  <si>
    <t>1.1</t>
  </si>
  <si>
    <t>1.2</t>
  </si>
  <si>
    <t>2.3</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</si>
  <si>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</si>
  <si>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</si>
  <si>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</si>
  <si>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</si>
  <si>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</si>
  <si>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</si>
  <si>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</si>
  <si>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</si>
  <si>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</si>
  <si>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</si>
  <si>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</si>
  <si>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</si>
  <si>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</si>
  <si>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</si>
  <si>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</si>
  <si>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</si>
  <si>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</si>
  <si>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</si>
  <si>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</si>
  <si>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</si>
  <si>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</si>
  <si>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</si>
  <si>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</si>
  <si>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</si>
  <si>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</si>
  <si>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</si>
  <si>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</si>
  <si>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</si>
  <si>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</si>
  <si>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</si>
  <si>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</si>
  <si>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</si>
  <si>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</si>
  <si>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</si>
  <si>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</si>
  <si>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</si>
  <si>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</si>
  <si>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</si>
  <si>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</si>
  <si>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</si>
  <si>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</si>
  <si>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</si>
  <si>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</si>
  <si>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</si>
  <si>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</si>
  <si>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</si>
  <si>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</si>
  <si>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</si>
  <si>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</si>
  <si>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</si>
  <si>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</si>
  <si>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</si>
  <si>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</si>
  <si>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</si>
  <si>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</si>
  <si>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</si>
  <si>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</si>
  <si>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</si>
  <si>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</si>
  <si>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</si>
  <si>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</si>
  <si>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</si>
  <si>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</si>
  <si>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</si>
  <si>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</si>
  <si>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</si>
  <si>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</si>
  <si>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</si>
  <si>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</si>
  <si>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</si>
  <si>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</si>
  <si>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</si>
  <si>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</si>
  <si>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</si>
  <si>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</si>
  <si>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</si>
  <si>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</si>
  <si>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</si>
  <si>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</si>
  <si>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</si>
  <si>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</si>
  <si>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</si>
  <si>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</si>
  <si>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</si>
  <si>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</si>
  <si>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</si>
  <si>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</si>
  <si>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</si>
  <si>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</si>
  <si>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</si>
  <si>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</si>
  <si>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</si>
  <si>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</si>
  <si>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</si>
  <si>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</si>
  <si>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</si>
  <si>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</si>
  <si>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</si>
  <si>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</si>
  <si>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</si>
  <si>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</si>
  <si>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</si>
  <si>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</si>
  <si>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</si>
  <si>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</si>
  <si>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</si>
  <si>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</si>
  <si>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</si>
  <si>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</si>
  <si>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</si>
  <si>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</si>
  <si>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</si>
  <si>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</si>
  <si>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</si>
  <si>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</si>
  <si>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</si>
  <si>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</si>
  <si>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</si>
  <si>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</si>
  <si>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</si>
  <si>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</si>
  <si>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</si>
  <si>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</si>
  <si>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</si>
  <si>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</si>
  <si>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</si>
  <si>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</si>
  <si>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</si>
  <si>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</si>
  <si>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</si>
  <si>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</si>
  <si>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</si>
  <si>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</si>
  <si>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</si>
  <si>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</si>
  <si>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</si>
  <si>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</si>
  <si>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</si>
  <si>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</si>
  <si>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</si>
  <si>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</si>
  <si>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</si>
  <si>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</si>
  <si>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</si>
  <si>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</si>
  <si>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</si>
  <si>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</si>
  <si>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</si>
  <si>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</si>
  <si>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</si>
  <si>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</si>
  <si>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</si>
  <si>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</si>
  <si>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</si>
  <si>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</si>
  <si>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</si>
  <si>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</si>
  <si>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</si>
  <si>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</si>
  <si>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</si>
  <si>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</si>
  <si>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</si>
  <si>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</si>
  <si>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</si>
  <si>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</si>
  <si>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</si>
  <si>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</si>
  <si>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</si>
  <si>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</si>
  <si>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</si>
  <si>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</si>
  <si>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</si>
  <si>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</si>
  <si>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</si>
  <si>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</si>
  <si>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</si>
  <si>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</si>
  <si>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</si>
  <si>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</si>
  <si>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</si>
  <si>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</si>
  <si>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</si>
  <si>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</si>
  <si>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</si>
  <si>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</si>
  <si>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</si>
  <si>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</si>
  <si>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</si>
  <si>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</si>
  <si>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</si>
  <si>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</si>
  <si>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</si>
  <si>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</si>
  <si>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</si>
  <si>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</si>
  <si>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</si>
  <si>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</si>
  <si>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</si>
  <si>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</si>
  <si>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</si>
  <si>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</si>
  <si>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</si>
  <si>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</si>
  <si>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</si>
  <si>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</si>
  <si>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</si>
  <si>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</si>
  <si>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</si>
  <si>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</si>
  <si>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</si>
  <si>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</si>
  <si>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</si>
  <si>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</si>
  <si>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</si>
  <si>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</si>
  <si>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</si>
  <si>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</si>
  <si>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</si>
  <si>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</si>
  <si>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</si>
  <si>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</si>
  <si>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</si>
  <si>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</si>
  <si>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</si>
  <si>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</si>
  <si>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</si>
  <si>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</si>
  <si>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</si>
  <si>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</si>
  <si>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</si>
  <si>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</si>
  <si>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</si>
  <si>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</si>
  <si>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</si>
  <si>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</si>
  <si>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</si>
  <si>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</si>
  <si>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</si>
  <si>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</si>
  <si>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</si>
  <si>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</si>
  <si>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</si>
  <si>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</si>
  <si>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</si>
  <si>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</si>
  <si>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</si>
  <si>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</si>
  <si>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</si>
  <si>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</si>
  <si>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</si>
  <si>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</si>
  <si>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</si>
  <si>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</si>
  <si>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</si>
  <si>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</si>
  <si>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</si>
  <si>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</si>
  <si>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</si>
  <si>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</si>
  <si>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</si>
  <si>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</si>
  <si>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</si>
  <si>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</si>
  <si>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</si>
  <si>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</si>
  <si>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</si>
  <si>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</si>
  <si>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</si>
  <si>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</si>
  <si>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</si>
  <si>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</si>
  <si>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</si>
  <si>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</si>
  <si>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</si>
  <si>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</si>
  <si>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</si>
  <si>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</si>
  <si>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</si>
  <si>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</si>
  <si>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</si>
  <si>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</si>
  <si>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</si>
  <si>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</si>
  <si>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</si>
  <si>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</si>
  <si>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</si>
  <si>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</si>
  <si>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</si>
  <si>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</si>
  <si>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</si>
  <si>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2.2.2</t>
  </si>
  <si>
    <t>кВтч/куб.м.</t>
  </si>
  <si>
    <t>руб./кВтч</t>
  </si>
  <si>
    <t>факт по данным организации</t>
  </si>
  <si>
    <t>факт, принятый органом регулирования</t>
  </si>
  <si>
    <t>Производственные расходы:</t>
  </si>
  <si>
    <t>1.2.1</t>
  </si>
  <si>
    <t>горюче-смазочные материалы</t>
  </si>
  <si>
    <t>материалы и малоценные основные средства</t>
  </si>
  <si>
    <t>1.2.2</t>
  </si>
  <si>
    <t>1.2.3</t>
  </si>
  <si>
    <t>1.2.4</t>
  </si>
  <si>
    <t>1.2.5</t>
  </si>
  <si>
    <t>расходы на аварийно-диспетчерское обслуживание</t>
  </si>
  <si>
    <t>Ремонтные расходы:</t>
  </si>
  <si>
    <t>1.3.1</t>
  </si>
  <si>
    <t>1.3.2</t>
  </si>
  <si>
    <t>1.3.3</t>
  </si>
  <si>
    <t>расходы на оплату труда ремонтного персонала</t>
  </si>
  <si>
    <t>1.4.1</t>
  </si>
  <si>
    <t>услуги связи и интернет</t>
  </si>
  <si>
    <t>юридические услуги</t>
  </si>
  <si>
    <t>аудиторские услуги</t>
  </si>
  <si>
    <t>консультационные услуги</t>
  </si>
  <si>
    <t>услуги по вневедомственной охране объектов и территорий</t>
  </si>
  <si>
    <t>информационные услуги</t>
  </si>
  <si>
    <t>1.4.2</t>
  </si>
  <si>
    <t>1.4.3</t>
  </si>
  <si>
    <t>1.4.4</t>
  </si>
  <si>
    <t>расходы на амортизацию непроизводственных активов</t>
  </si>
  <si>
    <t>Расходы на обслуживание бесхозяйных сетей</t>
  </si>
  <si>
    <t>Расчетная предпринимательская прибыль гарантирующей организации</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</si>
  <si>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</si>
  <si>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</si>
  <si>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</si>
  <si>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</si>
  <si>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Полезный отпуск без разбивки по группам потребителей</t>
  </si>
  <si>
    <t>руб./куб.м</t>
  </si>
  <si>
    <t>темп роста тарифа</t>
  </si>
  <si>
    <t>средневзвешенный тариф</t>
  </si>
  <si>
    <t>Полезный отпуск для населения:</t>
  </si>
  <si>
    <t>Отклонение</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</si>
  <si>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</si>
  <si>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</si>
  <si>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</si>
  <si>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</si>
  <si>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</si>
  <si>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</si>
  <si>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</si>
  <si>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</si>
  <si>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</si>
  <si>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</si>
  <si>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</si>
  <si>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</si>
  <si>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</si>
  <si>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</si>
  <si>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</si>
  <si>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Тариф с 01.01 по 30.06 без НДС</t>
  </si>
  <si>
    <t>Тариф с 01.07 по 31.12 без НДС</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</si>
  <si>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</si>
  <si>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</si>
  <si>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</si>
  <si>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</si>
  <si>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</si>
  <si>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</si>
  <si>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</si>
  <si>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</si>
  <si>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</si>
  <si>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</si>
  <si>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</si>
  <si>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</si>
  <si>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</si>
  <si>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</si>
  <si>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</si>
  <si>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</si>
  <si>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</si>
  <si>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</si>
  <si>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</si>
  <si>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</si>
  <si>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</si>
  <si>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</si>
  <si>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</si>
  <si>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</si>
  <si>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</si>
  <si>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</si>
  <si>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</si>
  <si>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</si>
  <si>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</si>
  <si>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</si>
  <si>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</si>
  <si>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</si>
  <si>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</si>
  <si>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</si>
  <si>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</si>
  <si>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</si>
  <si>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</si>
  <si>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</si>
  <si>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</si>
  <si>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</si>
  <si>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</si>
  <si>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</si>
  <si>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</si>
  <si>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</si>
  <si>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</si>
  <si>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</si>
  <si>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</si>
  <si>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</si>
  <si>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</si>
  <si>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</si>
  <si>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</si>
  <si>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</si>
  <si>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</si>
  <si>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</si>
  <si>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</si>
  <si>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</si>
  <si>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</si>
  <si>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</si>
  <si>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</si>
  <si>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</si>
  <si>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</si>
  <si>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</si>
  <si>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</si>
  <si>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</si>
  <si>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</si>
  <si>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</si>
  <si>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</si>
  <si>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</si>
  <si>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</si>
  <si>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</si>
  <si>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</si>
  <si>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</si>
  <si>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</si>
  <si>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</si>
  <si>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</si>
  <si>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</si>
  <si>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</si>
  <si>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</si>
  <si>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</si>
  <si>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</si>
  <si>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</si>
  <si>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</si>
  <si>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</si>
  <si>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</si>
  <si>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</si>
  <si>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</si>
  <si>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</si>
  <si>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</si>
  <si>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</si>
  <si>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</si>
  <si>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</si>
  <si>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</si>
  <si>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</si>
  <si>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</si>
  <si>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</si>
  <si>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</si>
  <si>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</si>
  <si>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</si>
  <si>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</si>
  <si>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</si>
  <si>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</si>
  <si>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</si>
  <si>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</si>
  <si>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</si>
  <si>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</si>
  <si>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</si>
  <si>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</si>
  <si>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</si>
  <si>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</si>
  <si>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</si>
  <si>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</si>
  <si>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</si>
  <si>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</si>
  <si>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</si>
  <si>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</si>
  <si>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</si>
  <si>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</si>
  <si>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</si>
  <si>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</si>
  <si>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</si>
  <si>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</si>
  <si>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</si>
  <si>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</si>
  <si>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</si>
  <si>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</si>
  <si>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</si>
  <si>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</si>
  <si>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</si>
  <si>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</si>
  <si>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</si>
  <si>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</si>
  <si>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</si>
  <si>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</si>
  <si>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</si>
  <si>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</si>
  <si>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</si>
  <si>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</si>
  <si>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</si>
  <si>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</si>
  <si>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</si>
  <si>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</si>
  <si>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</si>
  <si>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</si>
  <si>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</si>
  <si>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</si>
  <si>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</si>
  <si>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</si>
  <si>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</si>
  <si>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</si>
  <si>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</si>
  <si>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</si>
  <si>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</si>
  <si>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</si>
  <si>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</si>
  <si>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</si>
  <si>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</si>
  <si>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</si>
  <si>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</si>
  <si>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</si>
  <si>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</si>
  <si>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</si>
  <si>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</si>
  <si>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</si>
  <si>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</si>
  <si>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</si>
  <si>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</si>
  <si>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</si>
  <si>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</si>
  <si>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</si>
  <si>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</si>
  <si>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</si>
  <si>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</si>
  <si>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</si>
  <si>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</si>
  <si>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</si>
  <si>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</si>
  <si>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</si>
  <si>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</si>
  <si>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</si>
  <si>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</si>
  <si>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</si>
  <si>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</si>
  <si>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</si>
  <si>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</si>
  <si>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</si>
  <si>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</si>
  <si>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</si>
  <si>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</si>
  <si>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</si>
  <si>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</si>
  <si>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</si>
  <si>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</si>
  <si>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</si>
  <si>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</si>
  <si>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</si>
  <si>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</si>
  <si>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</si>
  <si>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</si>
  <si>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</si>
  <si>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</si>
  <si>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</si>
  <si>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</si>
  <si>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</si>
  <si>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</si>
  <si>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</si>
  <si>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</si>
  <si>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</si>
  <si>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</si>
  <si>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</si>
  <si>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</si>
  <si>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</si>
  <si>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</si>
  <si>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</si>
  <si>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</si>
  <si>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</si>
  <si>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</si>
  <si>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</si>
  <si>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</si>
  <si>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</si>
  <si>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</si>
  <si>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</si>
  <si>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</si>
  <si>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</si>
  <si>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</si>
  <si>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</si>
  <si>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</si>
  <si>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</si>
  <si>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</si>
  <si>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</si>
  <si>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</si>
  <si>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</si>
  <si>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</si>
  <si>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</si>
  <si>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</si>
  <si>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</si>
  <si>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</si>
  <si>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</si>
  <si>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</si>
  <si>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</si>
  <si>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</si>
  <si>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</si>
  <si>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</si>
  <si>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</si>
  <si>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</si>
  <si>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</si>
  <si>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</si>
  <si>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</si>
  <si>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</si>
  <si>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</si>
  <si>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</si>
  <si>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</si>
  <si>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</si>
  <si>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</si>
  <si>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</si>
  <si>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</si>
  <si>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</si>
  <si>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</si>
  <si>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</si>
  <si>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</si>
  <si>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</si>
  <si>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</si>
  <si>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</si>
  <si>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</si>
  <si>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</si>
  <si>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</si>
  <si>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</si>
  <si>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</si>
  <si>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</si>
  <si>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</si>
  <si>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</si>
  <si>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</si>
  <si>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</si>
  <si>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</si>
  <si>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</si>
  <si>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</si>
  <si>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</si>
  <si>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</si>
  <si>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</si>
  <si>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</si>
  <si>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</si>
  <si>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</si>
  <si>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</si>
  <si>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</si>
  <si>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</si>
  <si>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</si>
  <si>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</si>
  <si>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</si>
  <si>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</si>
  <si>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</si>
  <si>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</si>
  <si>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</si>
  <si>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</si>
  <si>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</si>
  <si>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</si>
  <si>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</si>
  <si>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</si>
  <si>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</si>
  <si>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</si>
  <si>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</si>
  <si>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</si>
  <si>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</si>
  <si>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</si>
  <si>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</si>
  <si>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</si>
  <si>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</si>
  <si>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</si>
  <si>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</si>
  <si>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</si>
  <si>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</si>
  <si>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</si>
  <si>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</si>
  <si>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</si>
  <si>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</si>
  <si>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</si>
  <si>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</si>
  <si>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</si>
  <si>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</si>
  <si>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</si>
  <si>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</si>
  <si>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</si>
  <si>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</si>
  <si>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</si>
  <si>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</si>
  <si>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</si>
  <si>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</si>
  <si>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</si>
  <si>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</si>
  <si>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</si>
  <si>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</si>
  <si>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</si>
  <si>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</si>
  <si>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</si>
  <si>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</si>
  <si>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</si>
  <si>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</si>
  <si>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</si>
  <si>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</si>
  <si>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</si>
  <si>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</si>
  <si>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</si>
  <si>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</si>
  <si>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</si>
  <si>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</si>
  <si>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</si>
  <si>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</si>
  <si>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</si>
  <si>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</si>
  <si>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</si>
  <si>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</si>
  <si>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</si>
  <si>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</si>
  <si>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</si>
  <si>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</si>
  <si>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</si>
  <si>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</si>
  <si>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</si>
  <si>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</si>
  <si>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</si>
  <si>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</si>
  <si>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</si>
  <si>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</si>
  <si>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</si>
  <si>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</si>
  <si>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</si>
  <si>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</si>
  <si>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</si>
  <si>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</si>
  <si>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</si>
  <si>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</si>
  <si>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</si>
  <si>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</si>
  <si>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</si>
  <si>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</si>
  <si>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</si>
  <si>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</si>
  <si>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</si>
  <si>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</si>
  <si>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</si>
  <si>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</si>
  <si>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</si>
  <si>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et_List12_tariff</t>
  </si>
  <si>
    <t>13. Плата за негативное возд</t>
  </si>
  <si>
    <t>et_List13_tariff</t>
  </si>
  <si>
    <t>et_List14_tariff</t>
  </si>
  <si>
    <t>15. Калькуляция</t>
  </si>
  <si>
    <t>et_List15_tariff</t>
  </si>
  <si>
    <t>16. ТМ</t>
  </si>
  <si>
    <t>et_List16_tariff</t>
  </si>
  <si>
    <t>et_List16_tariff_transp</t>
  </si>
  <si>
    <t>et_List17_tariff</t>
  </si>
  <si>
    <t>Пояснения</t>
  </si>
  <si>
    <t>Общие сведения</t>
  </si>
  <si>
    <t>3. Сценарии</t>
  </si>
  <si>
    <t>et_union</t>
  </si>
  <si>
    <t>REESTR_MO</t>
  </si>
  <si>
    <t>REESTR_ORG</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</si>
  <si>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</si>
  <si>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</si>
  <si>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</si>
  <si>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</si>
  <si>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</si>
  <si>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</si>
  <si>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</si>
  <si>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</si>
  <si>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</si>
  <si>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</si>
  <si>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</si>
  <si>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</si>
  <si>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</si>
  <si>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</si>
  <si>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</si>
  <si>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</si>
  <si>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</si>
  <si>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</si>
  <si>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</si>
  <si>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</si>
  <si>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</si>
  <si>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</si>
  <si>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</si>
  <si>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</si>
  <si>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</si>
  <si>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</si>
  <si>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</si>
  <si>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</si>
  <si>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</si>
  <si>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</si>
  <si>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</si>
  <si>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</si>
  <si>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</si>
  <si>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</si>
  <si>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</si>
  <si>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</si>
  <si>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</si>
  <si>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</si>
  <si>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</si>
  <si>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</si>
  <si>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</si>
  <si>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</si>
  <si>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</si>
  <si>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</si>
  <si>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</si>
  <si>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</si>
  <si>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</si>
  <si>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</si>
  <si>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</si>
  <si>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</si>
  <si>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</si>
  <si>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</si>
  <si>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</si>
  <si>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</si>
  <si>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</si>
  <si>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</si>
  <si>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</si>
  <si>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</si>
  <si>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</si>
  <si>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</si>
  <si>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</si>
  <si>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</si>
  <si>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</si>
  <si>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</si>
  <si>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</si>
  <si>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</si>
  <si>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</si>
  <si>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</si>
  <si>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</si>
  <si>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</si>
  <si>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</si>
  <si>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</si>
  <si>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</si>
  <si>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</si>
  <si>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</si>
  <si>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</si>
  <si>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</si>
  <si>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</si>
  <si>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</si>
  <si>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</si>
  <si>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</si>
  <si>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</si>
  <si>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</si>
  <si>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</si>
  <si>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</si>
  <si>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</si>
  <si>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</si>
  <si>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</si>
  <si>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Без разбивки</t>
  </si>
  <si>
    <t>ИЭР</t>
  </si>
  <si>
    <t>ИПЦ</t>
  </si>
  <si>
    <t>ИКА</t>
  </si>
  <si>
    <t>ИОР</t>
  </si>
  <si>
    <t>Краткое описание технологического процесса</t>
  </si>
  <si>
    <t>СВФОТ</t>
  </si>
  <si>
    <t>Итого</t>
  </si>
  <si>
    <t>et_List02_1</t>
  </si>
  <si>
    <t>10.1</t>
  </si>
  <si>
    <t>в том числе инвестиционная (справочно)</t>
  </si>
  <si>
    <t>18.1</t>
  </si>
  <si>
    <t>18.2</t>
  </si>
  <si>
    <t>1.6</t>
  </si>
  <si>
    <t>тыс.кВтч</t>
  </si>
  <si>
    <t>Номер тарифа (идентификатор)</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</si>
  <si>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</si>
  <si>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</si>
  <si>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</si>
  <si>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</si>
  <si>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</si>
  <si>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</si>
  <si>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</si>
  <si>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</si>
  <si>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</si>
  <si>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</si>
  <si>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</si>
  <si>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</si>
  <si>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</si>
  <si>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</si>
  <si>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</si>
  <si>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</si>
  <si>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Плата за негативное возд</t>
  </si>
  <si>
    <t>Калькуляция</t>
  </si>
  <si>
    <t>ТМ</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</si>
  <si>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</si>
  <si>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</si>
  <si>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</si>
  <si>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</si>
  <si>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</si>
  <si>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</si>
  <si>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</si>
  <si>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</si>
  <si>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</si>
  <si>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</si>
  <si>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</si>
  <si>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</si>
  <si>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</si>
  <si>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</si>
  <si>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</si>
  <si>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</si>
  <si>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</si>
  <si>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</si>
  <si>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</si>
  <si>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</si>
  <si>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</si>
  <si>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</si>
  <si>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</si>
  <si>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</si>
  <si>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</si>
  <si>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</si>
  <si>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</si>
  <si>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</si>
  <si>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</si>
  <si>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</si>
  <si>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</si>
  <si>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</si>
  <si>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</si>
  <si>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</si>
  <si>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</si>
  <si>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</si>
  <si>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</si>
  <si>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</si>
  <si>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</si>
  <si>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</si>
  <si>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</si>
  <si>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</si>
  <si>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Экспертное заключение об установлении тарифов в сфере холодного водоснабжения/водоотведения методом экономически обоснованных расходов (затрат)</t>
  </si>
  <si>
    <t>Организация регулируется впервые</t>
  </si>
  <si>
    <t>10. Расходы на оплату товаров (услуг, работ), приобретаемых у других организаций</t>
  </si>
  <si>
    <t>Затраты на очистку сточных вод</t>
  </si>
  <si>
    <t>Расходы на оплату труда основного производственного персонала</t>
  </si>
  <si>
    <t>численность</t>
  </si>
  <si>
    <t>чел.</t>
  </si>
  <si>
    <t>среднемесячная заработная плата</t>
  </si>
  <si>
    <t>руб./чел.</t>
  </si>
  <si>
    <t>Расходы на оплату труда ремонтного персонала</t>
  </si>
  <si>
    <t>Расходы на оплату труда административно-управленческого персонала</t>
  </si>
  <si>
    <t>12. Административные расходы</t>
  </si>
  <si>
    <t>Оплата работ и (или) услуг, выполняемых по договорам сторонними организациями или индивидуальными предпринимателями:</t>
  </si>
  <si>
    <t>3.6</t>
  </si>
  <si>
    <t>3.7</t>
  </si>
  <si>
    <t>Арендная плата, лизинговые платежи, не связанные с арендой (лизингом) централизованных систем водоснабжения (водоотведения) либо объектов, входящих в состав таких систем</t>
  </si>
  <si>
    <t>Служебные командировки</t>
  </si>
  <si>
    <t>Обучение персонала</t>
  </si>
  <si>
    <t>Страхование производственных объектов</t>
  </si>
  <si>
    <t>Прочие расходы, всего:</t>
  </si>
  <si>
    <t>амортизация непроизводственных активов</t>
  </si>
  <si>
    <t>оплата услуг сторонних организаций по обеспечению безопасности функционирования объектов централизованных систем водоснабжения (водоотведения), в том числе расходы на защиту от террористических угроз</t>
  </si>
  <si>
    <t>ФОТ</t>
  </si>
  <si>
    <t>et_List12_dolj</t>
  </si>
  <si>
    <t>5.0</t>
  </si>
  <si>
    <t>Административные</t>
  </si>
  <si>
    <t>et_List14_1</t>
  </si>
  <si>
    <t>13. Амортизация основных средств и нематериальных активов, относимых к объектам централизованной системы водоснабжения/водоотведения</t>
  </si>
  <si>
    <t>14. Аренда</t>
  </si>
  <si>
    <t>15. Расшифровка по налогам и платежам</t>
  </si>
  <si>
    <t>16. Сбытовые расходы гарантирующей организации</t>
  </si>
  <si>
    <t>Расходы на формирование резервов по сомнительным долгам (дебиторской задолженности)</t>
  </si>
  <si>
    <t>Расходы на приобретение материалов, связанные со сбытовой деятельностью</t>
  </si>
  <si>
    <t>Расходы на содержание помещений, используемых при осуществлении сбытовой деятельности</t>
  </si>
  <si>
    <t>Расходы на оплату труда, страховые взносы на обязательное социальное страхование, выплачиваемые из фонда оплаты труда сбытового персонала</t>
  </si>
  <si>
    <t>Расходы на амортизацию основных средств и нематериальных активов, используемых при осуществлении сбытовой деятельности</t>
  </si>
  <si>
    <t>Расходы на аренду, лизинг имущества, используемого при осуществлении сбытовой деятельности</t>
  </si>
  <si>
    <t>Расходы на уплату процентов по займам и кредитам, привлечение которых обосновано ростом дебиторской задолженности абонентов за регулируемые услуги водоснабжения (водоотведения)</t>
  </si>
  <si>
    <t>Расходы на оплату работ и (или) услуг, выполняемых сторонними организациями или индивидуальными предпринимателями, связанных со сбытовой деятельностью</t>
  </si>
  <si>
    <t>Прочие расходы, связанные со сбытовой деятельностью</t>
  </si>
  <si>
    <t>Сбытовые расходы ГО</t>
  </si>
  <si>
    <t>et_List17_1</t>
  </si>
  <si>
    <t>9.0</t>
  </si>
  <si>
    <t>17. План и факт по источникам финансирования инвестиционной программы</t>
  </si>
  <si>
    <t>Заполняется в целом по организации в случае утверждения для такой организации единой инвестиционной программы по всем видам тарифов</t>
  </si>
  <si>
    <t>18. Плата за негативное воздействие на работу централизованных систем водоотведения</t>
  </si>
  <si>
    <t>Начислено в соответствии с пунктом 26(1) Основ ценообразования в сфере водоснабжения и водоотведения</t>
  </si>
  <si>
    <t xml:space="preserve">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
</t>
  </si>
  <si>
    <t>19. Расчет тарифа методом экономически обоснованных расходов (затрат)</t>
  </si>
  <si>
    <t>Расходы на приобретение сырья и материалов и их хранение, в том числе:</t>
  </si>
  <si>
    <t>реагенты</t>
  </si>
  <si>
    <t>Расходы на энергетические ресурсы и холодную воду, в том числе:</t>
  </si>
  <si>
    <t>электроэнергия</t>
  </si>
  <si>
    <t>теплоэнергия</t>
  </si>
  <si>
    <t>теплоноситель</t>
  </si>
  <si>
    <t>топливо</t>
  </si>
  <si>
    <t>холодная вода</t>
  </si>
  <si>
    <t>Расходы на оплату работ и услуг, выполняемых сторонними организациями и индивидуальными предпринимателями, связанные с эксплуатацией централизованных систем либо объектов в составе таких систем</t>
  </si>
  <si>
    <t>расходы на оплату труда производственного персонала</t>
  </si>
  <si>
    <t>Расходы на уплату процентов по займам и кредитам</t>
  </si>
  <si>
    <t>Общехозяйственные расходы</t>
  </si>
  <si>
    <t>1.7</t>
  </si>
  <si>
    <t>Прочие производственные расходы, в том числе:</t>
  </si>
  <si>
    <t>1.7.1</t>
  </si>
  <si>
    <t>услуги по обращению с осадком сточных вод</t>
  </si>
  <si>
    <t>1.7.2</t>
  </si>
  <si>
    <t>расходы на амортизацию автотранспорта</t>
  </si>
  <si>
    <t>1.7.3</t>
  </si>
  <si>
    <t>контроль качества воды и сточных вод</t>
  </si>
  <si>
    <t>1.7.4</t>
  </si>
  <si>
    <t>Расходы на ремонт централизованных систем водоснабжения и (или) водоотведения либо объектов, входящих в состав таких систем</t>
  </si>
  <si>
    <t>Административные расходы:</t>
  </si>
  <si>
    <t>Расходы на оплату работ и услуг, выполняемых сторонними организациями</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</si>
  <si>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</si>
  <si>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Прочие административные расходы, в том числе:</t>
  </si>
  <si>
    <t>3.7.1</t>
  </si>
  <si>
    <t>3.7.2</t>
  </si>
  <si>
    <t>Сбытовые расходы гарантирующих организаций</t>
  </si>
  <si>
    <t>Амортизация основных средств и нематериальных активов</t>
  </si>
  <si>
    <t>Расходы на арендную плату, лизинговые платежи, концессионную плату</t>
  </si>
  <si>
    <t>Расходы, связанные с уплатой налогов и сборов</t>
  </si>
  <si>
    <t>средства на возврат займов и кредитов и процентов по ним</t>
  </si>
  <si>
    <t>расходы на капитальные вложения</t>
  </si>
  <si>
    <t>расходы на социальные нужды, предусмотренные коллективными договорами</t>
  </si>
  <si>
    <t>Недополученные доходы, выпадающие расходы</t>
  </si>
  <si>
    <t>Избыток средств, полученный за отчётные периоды регулирования, в том числе:</t>
  </si>
  <si>
    <t>14.1</t>
  </si>
  <si>
    <t>14.2</t>
  </si>
  <si>
    <t>18.3</t>
  </si>
  <si>
    <t>18.4</t>
  </si>
  <si>
    <t>18.5</t>
  </si>
  <si>
    <t>18.6</t>
  </si>
  <si>
    <t>20.1</t>
  </si>
  <si>
    <t>20.2</t>
  </si>
  <si>
    <t>20.3</t>
  </si>
  <si>
    <t>20.4</t>
  </si>
  <si>
    <t>ПП</t>
  </si>
  <si>
    <t>СОЦ_ПП</t>
  </si>
  <si>
    <t>РП</t>
  </si>
  <si>
    <t>СОЦ_РП</t>
  </si>
  <si>
    <t>АУП</t>
  </si>
  <si>
    <t>СОЦ_АУП</t>
  </si>
  <si>
    <t>p3</t>
  </si>
  <si>
    <t>p4</t>
  </si>
  <si>
    <t>p5</t>
  </si>
  <si>
    <t>p6</t>
  </si>
  <si>
    <t>p7</t>
  </si>
  <si>
    <t>p8</t>
  </si>
  <si>
    <t>p8_1</t>
  </si>
  <si>
    <t>p8_2</t>
  </si>
  <si>
    <t>Нормативная прибыль:</t>
  </si>
  <si>
    <t>et_List15_1</t>
  </si>
  <si>
    <t>20. Тарифное меню</t>
  </si>
  <si>
    <t>20.1. Тарифное меню (водоснабжение/водоотведение)</t>
  </si>
  <si>
    <t>20.2. Тарифное меню (транспортировка воды / сточных вод)</t>
  </si>
  <si>
    <t>modList12</t>
  </si>
  <si>
    <t>modList14</t>
  </si>
  <si>
    <t>modList17</t>
  </si>
  <si>
    <t>modList11</t>
  </si>
  <si>
    <t>modList15</t>
  </si>
  <si>
    <t>1.2.6</t>
  </si>
  <si>
    <t>1.2.7</t>
  </si>
  <si>
    <t>1.2.8</t>
  </si>
  <si>
    <t>1.2.9</t>
  </si>
  <si>
    <t>транспортировка холодной воды</t>
  </si>
  <si>
    <t>водоотведение</t>
  </si>
  <si>
    <t>транспортировка сточных вод</t>
  </si>
  <si>
    <t>очистка сточных вод</t>
  </si>
  <si>
    <t>Необходимая валовая выручка</t>
  </si>
  <si>
    <t>17.1</t>
  </si>
  <si>
    <t>17.2</t>
  </si>
  <si>
    <t>в части условно-переменных расходов</t>
  </si>
  <si>
    <t>в части условно-постоянных расходов</t>
  </si>
  <si>
    <t>расходы на оплату труда административно-управленческого персонала</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</si>
  <si>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</si>
  <si>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</si>
  <si>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REESTR_TARIFF</t>
  </si>
  <si>
    <t>modfrmSelectTariff</t>
  </si>
  <si>
    <t>СП</t>
  </si>
  <si>
    <t>СОЦ_СП</t>
  </si>
  <si>
    <t>Расходы на оплату труда сбытового персонала</t>
  </si>
  <si>
    <t>Итого НВВ для населения</t>
  </si>
  <si>
    <t>et_List09_org5</t>
  </si>
  <si>
    <t>Объём пропущенных стоков (очистка)</t>
  </si>
  <si>
    <t>жидкие бытовые отходы</t>
  </si>
  <si>
    <t>без дифференциации</t>
  </si>
  <si>
    <t>поверхностные сточные воды</t>
  </si>
  <si>
    <t>хозяйственно-бытовые сточные воды</t>
  </si>
  <si>
    <t>сточные воды (нормативы)</t>
  </si>
  <si>
    <t>сточные воды (иные)</t>
  </si>
  <si>
    <t>Тариф на очистку стоков</t>
  </si>
  <si>
    <t>тыс.куб.м.</t>
  </si>
  <si>
    <t>18. Плата за негативное воздействие на работу централизованных систем водоотведения (принято органом регулирования)</t>
  </si>
  <si>
    <t>* данные без НДС</t>
  </si>
  <si>
    <t>горячая вода</t>
  </si>
  <si>
    <t>COLDVSNA_VTOV;COLDVSNA_TRANSP_VTOV</t>
  </si>
  <si>
    <t>Плата за негативное воздействие на окружающую среду</t>
  </si>
  <si>
    <t>Единый налог при упрощенной системе налогообложения</t>
  </si>
  <si>
    <t>о</t>
  </si>
  <si>
    <t>д</t>
  </si>
  <si>
    <t>т</t>
  </si>
  <si>
    <t>et_List16_line_transp</t>
  </si>
  <si>
    <t>et_List16_line_o</t>
  </si>
  <si>
    <t>et_List16_line_d</t>
  </si>
  <si>
    <t>Объём реализации услуги</t>
  </si>
  <si>
    <t>Департамент по регулированию тарифов и энергосбережению Пензенской области</t>
  </si>
  <si>
    <t>Департамент государственного регулирования тарифов Краснодарского края</t>
  </si>
  <si>
    <t>Управление по тарифам города Севастополя</t>
  </si>
  <si>
    <t>Служба по тарифам Астраханской области</t>
  </si>
  <si>
    <t>Государственная жилищная инспекция Республики Ингушетия</t>
  </si>
  <si>
    <t>et_List00_go</t>
  </si>
  <si>
    <t>STATUS_GO</t>
  </si>
  <si>
    <t>HAS_DOC2</t>
  </si>
  <si>
    <t>HAS_DOC3</t>
  </si>
  <si>
    <t>HAS_DOC4</t>
  </si>
  <si>
    <t>HAS_DOC5</t>
  </si>
  <si>
    <t>HAS_DOC6</t>
  </si>
  <si>
    <t>HAS_DOC7</t>
  </si>
  <si>
    <t>et_List00_HAS_DOC2</t>
  </si>
  <si>
    <t>et_List00_HAS_DOC3</t>
  </si>
  <si>
    <t>et_List00_HAS_DOC4</t>
  </si>
  <si>
    <t>et_List00_HAS_DOC5</t>
  </si>
  <si>
    <t>et_List00_HAS_DOC6</t>
  </si>
  <si>
    <t>et_List00_HAS_DOC7</t>
  </si>
  <si>
    <t>et_List00_fio</t>
  </si>
  <si>
    <t>Комитет Республики Коми по тарифам</t>
  </si>
  <si>
    <t>Затраты на электроэнергию</t>
  </si>
  <si>
    <t>Затраты на электрическую мощность</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</si>
  <si>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</si>
  <si>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</si>
  <si>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</si>
  <si>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</si>
  <si>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</si>
  <si>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</si>
  <si>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</si>
  <si>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</si>
  <si>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</si>
  <si>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</si>
  <si>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</si>
  <si>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</si>
  <si>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</si>
  <si>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</si>
  <si>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</si>
  <si>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</si>
  <si>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</si>
  <si>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</si>
  <si>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</si>
  <si>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</si>
  <si>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</si>
  <si>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</si>
  <si>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</si>
  <si>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</si>
  <si>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</si>
  <si>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</si>
  <si>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</si>
  <si>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</si>
  <si>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</si>
  <si>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</si>
  <si>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 xml:space="preserve">тыс.руб. </t>
  </si>
  <si>
    <t>p3_7</t>
  </si>
  <si>
    <t>иные работы и (или) услуги</t>
  </si>
  <si>
    <t>p8_3</t>
  </si>
  <si>
    <t>иные расходы</t>
  </si>
  <si>
    <t>3.7.3</t>
  </si>
  <si>
    <t>L4_14</t>
  </si>
  <si>
    <t xml:space="preserve">Тип муниципального образования </t>
  </si>
  <si>
    <t>Страховые взносы на обязательное социальное страхование основного производственного персонала</t>
  </si>
  <si>
    <t>Страховые взносы на обязательное социальное страхование ремонтного персонала</t>
  </si>
  <si>
    <t>Страховые взносы на обязательное социальное страхование административно-управленческого персонала</t>
  </si>
  <si>
    <t>Страховые взносы на обязательное социальное страхование сбытового персонала</t>
  </si>
  <si>
    <t>Расходы на оплату труда и страховые взносы на обязательное социальное страхование основного производственного персонала, в том числе налоги и сборы, в том числе:</t>
  </si>
  <si>
    <t>страховые взносы на обязательное социальное страхование производственного персонала, в том числе налоги и сборы</t>
  </si>
  <si>
    <t>Расходы на оплату труда и страховые взносы на обязательное социальное страхование ремонтного персонала, в том числе налоги и сборы, в том числе:</t>
  </si>
  <si>
    <t>страховые взносы на обязательное социальное страхование ремонтного персонала, в том числе налоги и сборы</t>
  </si>
  <si>
    <t>Расходы на оплату труда и страховые взносы на обязательное социальное страхование административно-управленческого персонала, в том числе налоги и сборы, в том числе:</t>
  </si>
  <si>
    <t>страховые взносы на обязательное социальное страхование административно-управленческого персонала, в том числе налоги и сборы</t>
  </si>
  <si>
    <t>11. Расходы на оплату труда и страховые взносы на обязательное социальное страхование основного производственного персонала, в том числе налоги и сборы с фонда оплаты труда</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</si>
  <si>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пунктом 26(1) Основ ценообразования в сфере водоснабжения и водоотведения)</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</si>
  <si>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организации (в соответствии с пунктом 26(1) Основ ценообразования в сфере водоснабжения и водоотведения)</t>
  </si>
  <si>
    <t>L1</t>
  </si>
  <si>
    <t>L2</t>
  </si>
  <si>
    <t>L3</t>
  </si>
  <si>
    <t>L4_1</t>
  </si>
  <si>
    <t>L4_2</t>
  </si>
  <si>
    <t>L5</t>
  </si>
  <si>
    <t>Вид документа</t>
  </si>
  <si>
    <t>Номер документа</t>
  </si>
  <si>
    <t>Дата документа</t>
  </si>
  <si>
    <t>L2_7</t>
  </si>
  <si>
    <t>L2_8</t>
  </si>
  <si>
    <t>L2_9</t>
  </si>
  <si>
    <t>L2_10</t>
  </si>
  <si>
    <t>L2_11</t>
  </si>
  <si>
    <t>L2_12</t>
  </si>
  <si>
    <t>L2_13</t>
  </si>
  <si>
    <t>L2_14</t>
  </si>
  <si>
    <t>L2_15</t>
  </si>
  <si>
    <t>L3_1</t>
  </si>
  <si>
    <t>L3_2</t>
  </si>
  <si>
    <t>L3_3</t>
  </si>
  <si>
    <t>L4_3</t>
  </si>
  <si>
    <t>L4_4</t>
  </si>
  <si>
    <t>L4_6</t>
  </si>
  <si>
    <t>L4_7</t>
  </si>
  <si>
    <t>L4_8</t>
  </si>
  <si>
    <t>L4_9</t>
  </si>
  <si>
    <t>L4_10</t>
  </si>
  <si>
    <t>L4_11</t>
  </si>
  <si>
    <t>L4_12</t>
  </si>
  <si>
    <t>L4_13</t>
  </si>
  <si>
    <t>L5_1</t>
  </si>
  <si>
    <t>L5_2</t>
  </si>
  <si>
    <t>L5_3</t>
  </si>
  <si>
    <t>L5_4</t>
  </si>
  <si>
    <t>L6_1</t>
  </si>
  <si>
    <t>L6_2</t>
  </si>
  <si>
    <t>L6_3</t>
  </si>
  <si>
    <t>L6_4</t>
  </si>
  <si>
    <t>L7_2</t>
  </si>
  <si>
    <t>L7_3</t>
  </si>
  <si>
    <t>L7_4</t>
  </si>
  <si>
    <t>L7_5</t>
  </si>
  <si>
    <t>L7_6</t>
  </si>
  <si>
    <t>Не определено</t>
  </si>
  <si>
    <t>Направлено на внесение платы за негативное воздействие на окружающую среду</t>
  </si>
  <si>
    <t>L1_1</t>
  </si>
  <si>
    <t>L1_2</t>
  </si>
  <si>
    <t>L1_3</t>
  </si>
  <si>
    <t>L1_4</t>
  </si>
  <si>
    <t>L2_1</t>
  </si>
  <si>
    <t>L2_2</t>
  </si>
  <si>
    <t>L3_1_1</t>
  </si>
  <si>
    <t>L3_1_2</t>
  </si>
  <si>
    <t>L3_2_1</t>
  </si>
  <si>
    <t>L3_2_2</t>
  </si>
  <si>
    <t>L4</t>
  </si>
  <si>
    <t>L6</t>
  </si>
  <si>
    <t>L7</t>
  </si>
  <si>
    <t>L8</t>
  </si>
  <si>
    <t>L8_1</t>
  </si>
  <si>
    <t>L8_2</t>
  </si>
  <si>
    <t>L8_3</t>
  </si>
  <si>
    <t>L9</t>
  </si>
  <si>
    <t>L9_1</t>
  </si>
  <si>
    <t>L10</t>
  </si>
  <si>
    <t>L10_1</t>
  </si>
  <si>
    <t>L10_1_1</t>
  </si>
  <si>
    <t>L10_1_2</t>
  </si>
  <si>
    <t>L10_1_3</t>
  </si>
  <si>
    <t>L10_2</t>
  </si>
  <si>
    <t>L10_2_1</t>
  </si>
  <si>
    <t>L10_2_2</t>
  </si>
  <si>
    <t>L10_3</t>
  </si>
  <si>
    <t>L10_3_1</t>
  </si>
  <si>
    <t>L10_3_1_1</t>
  </si>
  <si>
    <t>L10_3_1_2</t>
  </si>
  <si>
    <t>L10_3_2</t>
  </si>
  <si>
    <t>L10_3_2_1</t>
  </si>
  <si>
    <t>L10_3_2_2</t>
  </si>
  <si>
    <t>L10_3_3</t>
  </si>
  <si>
    <t>L10_3_3_1</t>
  </si>
  <si>
    <t>L10_3_3_2</t>
  </si>
  <si>
    <t>L10_4</t>
  </si>
  <si>
    <t>L7_1</t>
  </si>
  <si>
    <t>L6_1_1</t>
  </si>
  <si>
    <t>L6_1_2</t>
  </si>
  <si>
    <t>L6_2_1</t>
  </si>
  <si>
    <t>L6_2_2</t>
  </si>
  <si>
    <t>L6_3_1</t>
  </si>
  <si>
    <t>L6_3_2</t>
  </si>
  <si>
    <t>L6_4_1</t>
  </si>
  <si>
    <t>L6_4_2</t>
  </si>
  <si>
    <t>L6_5</t>
  </si>
  <si>
    <t>L11</t>
  </si>
  <si>
    <t>L12</t>
  </si>
  <si>
    <t>L5_2_1</t>
  </si>
  <si>
    <t>L5_2_2</t>
  </si>
  <si>
    <t>L7_1_1</t>
  </si>
  <si>
    <t>L7_1_2</t>
  </si>
  <si>
    <t>L7_2_1</t>
  </si>
  <si>
    <t>L7_2_2</t>
  </si>
  <si>
    <t>L1_5</t>
  </si>
  <si>
    <t>L2_3</t>
  </si>
  <si>
    <t>L2_4</t>
  </si>
  <si>
    <t>L2_5</t>
  </si>
  <si>
    <t>L3_4</t>
  </si>
  <si>
    <t>L3_5</t>
  </si>
  <si>
    <t>L4_5</t>
  </si>
  <si>
    <t>L5_5</t>
  </si>
  <si>
    <t>L8_4</t>
  </si>
  <si>
    <t>L8_5</t>
  </si>
  <si>
    <t>L1_1_1</t>
  </si>
  <si>
    <t>L1_1_2</t>
  </si>
  <si>
    <t>L0</t>
  </si>
  <si>
    <t>L1_1_3</t>
  </si>
  <si>
    <t>L1_1_4</t>
  </si>
  <si>
    <t>L1_2_1</t>
  </si>
  <si>
    <t>L1_2_2</t>
  </si>
  <si>
    <t>L1_2_3</t>
  </si>
  <si>
    <t>L1_3_1</t>
  </si>
  <si>
    <t>L1_3_2</t>
  </si>
  <si>
    <t>L1_3_3</t>
  </si>
  <si>
    <t>L1_4_1</t>
  </si>
  <si>
    <t>L1_4_2</t>
  </si>
  <si>
    <t>L1_4_3</t>
  </si>
  <si>
    <t>L1_4_4</t>
  </si>
  <si>
    <t>для прочих потребителей с 01.01 по 30.06 без НДС</t>
  </si>
  <si>
    <t>для прочих потребителей с 01.07 по 31.12 без НДС</t>
  </si>
  <si>
    <t>для прочих потребителей без НДС</t>
  </si>
  <si>
    <t>для населения с 01.01 по 30.06 с НДС</t>
  </si>
  <si>
    <t>для населения с 01.07 по 31.12 с НДС</t>
  </si>
  <si>
    <t>для населения с НДС</t>
  </si>
  <si>
    <t>L2_1_1</t>
  </si>
  <si>
    <t>L2_1_2</t>
  </si>
  <si>
    <t>L2_1_3</t>
  </si>
  <si>
    <t>L2_1_4</t>
  </si>
  <si>
    <t>L2_1_5</t>
  </si>
  <si>
    <t>с 01.01 по 30.06 без НДС</t>
  </si>
  <si>
    <t>с 01.07 по 31.12 без НДС</t>
  </si>
  <si>
    <t>L3_6</t>
  </si>
  <si>
    <t>L3_7</t>
  </si>
  <si>
    <t>L13</t>
  </si>
  <si>
    <t>L14</t>
  </si>
  <si>
    <t>L15</t>
  </si>
  <si>
    <t>L16</t>
  </si>
  <si>
    <t>L17</t>
  </si>
  <si>
    <t>L18</t>
  </si>
  <si>
    <t>L19</t>
  </si>
  <si>
    <t>L20</t>
  </si>
  <si>
    <t>L1_2_4</t>
  </si>
  <si>
    <t>L1_2_5</t>
  </si>
  <si>
    <t>L1_2_6</t>
  </si>
  <si>
    <t>L1_2_7</t>
  </si>
  <si>
    <t>L1_2_8</t>
  </si>
  <si>
    <t>L1_2_9</t>
  </si>
  <si>
    <t>L1_6</t>
  </si>
  <si>
    <t>L1_7</t>
  </si>
  <si>
    <t>L2_2_1</t>
  </si>
  <si>
    <t>L2_2_2</t>
  </si>
  <si>
    <t>L3_7_1</t>
  </si>
  <si>
    <t>L3_7_2</t>
  </si>
  <si>
    <t>L3_7_3</t>
  </si>
  <si>
    <t>L14_1</t>
  </si>
  <si>
    <t>L14_2</t>
  </si>
  <si>
    <t>L17_1</t>
  </si>
  <si>
    <t>L17_2</t>
  </si>
  <si>
    <t>L18_1</t>
  </si>
  <si>
    <t>L18_2</t>
  </si>
  <si>
    <t>L18_3</t>
  </si>
  <si>
    <t>L18_4</t>
  </si>
  <si>
    <t>L18_5</t>
  </si>
  <si>
    <t>L18_6</t>
  </si>
  <si>
    <t>L20_1</t>
  </si>
  <si>
    <t>L20_2</t>
  </si>
  <si>
    <t>L20_3</t>
  </si>
  <si>
    <t>L20_4</t>
  </si>
  <si>
    <t>modPreload</t>
  </si>
  <si>
    <t>REESTR_OBJECT</t>
  </si>
  <si>
    <t>DICTIONARIES</t>
  </si>
  <si>
    <t>modfrmReestrSource</t>
  </si>
  <si>
    <t>modfrmDPR</t>
  </si>
  <si>
    <t>modfrmSelectTemplate</t>
  </si>
  <si>
    <t>Полезный отпуск рассчитывается с учётом собственных нужд предприятия 
(п.10.1 баланса ВС и п.6 баланса ВО)</t>
  </si>
  <si>
    <t>Проверка доступных обновлений...</t>
  </si>
  <si>
    <t>Информация</t>
  </si>
  <si>
    <t>Доступно обновление до версии 4.2</t>
  </si>
  <si>
    <t>Описание изменений: Версия 4.2
1. Исправление выбора объектов на листе "Список объектов"
Версия 4.1
1. Исправление проверки перед сохранением
2. Исправление расчёт ПО для транспортировщиков ВС</t>
  </si>
  <si>
    <t>Размер файла обновления: 234299 байт</t>
  </si>
  <si>
    <t>Подготовка к обновлению...</t>
  </si>
  <si>
    <t>Сохранение файла резервной копии: D:\Тарифные дела\Радищевский район 2024\Экспертные 4.0\EXPERT.VSVO.EOR (2)\эксперное очистка.BKP.xlsb</t>
  </si>
  <si>
    <t>Резервная копия создана: D:\Тарифные дела\Радищевский район 2024\Экспертные 4.0\EXPERT.VSVO.EOR (2)\эксперное очистка.BKP.xlsb</t>
  </si>
  <si>
    <t>Создание книги для установки обновлений...</t>
  </si>
  <si>
    <t>Файл обновления загружен: D:\Тарифные дела\Радищевский район 2024\Экспертные 4.0\EXPERT.VSVO.EOR (2)\UPDATE.EXPERT.VSVO.EOR.TO.4.2.74.xls</t>
  </si>
  <si>
    <t>Обновление завершилось удачно! Шаблон EXPERT.VSVO.EOR(v4.0).xlsb сохранен под именем 'EXPERT.VSVO.EOR(v4.2).xlsb'</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</si>
  <si>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</si>
  <si>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</si>
  <si>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</si>
  <si>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</si>
  <si>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</si>
  <si>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</si>
  <si>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</si>
  <si>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</si>
  <si>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</si>
  <si>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</si>
  <si>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</si>
  <si>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</si>
  <si>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</si>
  <si>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</si>
  <si>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</si>
  <si>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</si>
  <si>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</si>
  <si>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</si>
  <si>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</si>
  <si>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</si>
  <si>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</si>
  <si>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</si>
  <si>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</si>
  <si>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АГЕНТСТВО ПО РЕГУЛИРОВАНИЮ ЦЕН И ТАРИФОВ УЛЬЯНОВСКОЙ ОБЛАСТИ</t>
  </si>
  <si>
    <t>7325169757</t>
  </si>
  <si>
    <t>732501001</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</si>
  <si>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</si>
  <si>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</si>
  <si>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</si>
  <si>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</si>
  <si>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</si>
  <si>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</si>
  <si>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</si>
  <si>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</si>
  <si>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</si>
  <si>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</si>
  <si>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</si>
  <si>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</si>
  <si>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</si>
  <si>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</si>
  <si>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</si>
  <si>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</si>
  <si>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</si>
  <si>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</si>
  <si>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</si>
  <si>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</si>
  <si>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</si>
  <si>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</si>
  <si>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</si>
  <si>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</si>
  <si>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</si>
  <si>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</si>
  <si>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</si>
  <si>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</si>
  <si>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</si>
  <si>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</si>
  <si>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</si>
  <si>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</si>
  <si>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</si>
  <si>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</si>
  <si>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</si>
  <si>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</si>
  <si>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</si>
  <si>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</si>
  <si>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</si>
  <si>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</si>
  <si>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</si>
  <si>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</si>
  <si>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</si>
  <si>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</si>
  <si>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</si>
  <si>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</si>
  <si>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</si>
  <si>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</si>
  <si>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</si>
  <si>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</si>
  <si>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</si>
  <si>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</si>
  <si>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</si>
  <si>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</si>
  <si>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</si>
  <si>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</si>
  <si>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</si>
  <si>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</si>
  <si>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</si>
  <si>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</si>
  <si>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</si>
  <si>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</si>
  <si>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</si>
  <si>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</si>
  <si>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</si>
  <si>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</si>
  <si>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</si>
  <si>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</si>
  <si>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</si>
  <si>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</si>
  <si>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</si>
  <si>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</si>
  <si>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</si>
  <si>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</si>
  <si>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</si>
  <si>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</si>
  <si>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</si>
  <si>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</si>
  <si>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</si>
  <si>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</si>
  <si>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</si>
  <si>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</si>
  <si>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</si>
  <si>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</si>
  <si>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</si>
  <si>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</si>
  <si>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</si>
  <si>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</si>
  <si>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</si>
  <si>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</si>
  <si>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</si>
  <si>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</si>
  <si>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</si>
  <si>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</si>
  <si>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</si>
  <si>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</si>
  <si>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</si>
  <si>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</si>
  <si>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</si>
  <si>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</si>
  <si>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</si>
  <si>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</si>
  <si>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</si>
  <si>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</si>
  <si>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</si>
  <si>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</si>
  <si>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</si>
  <si>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</si>
  <si>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</si>
  <si>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</si>
  <si>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</si>
  <si>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</si>
  <si>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</si>
  <si>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</si>
  <si>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</si>
  <si>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</si>
  <si>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</si>
  <si>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</si>
  <si>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</si>
  <si>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</si>
  <si>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</si>
  <si>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</si>
  <si>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</si>
  <si>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</si>
  <si>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</si>
  <si>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</si>
  <si>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</si>
  <si>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</si>
  <si>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</si>
  <si>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</si>
  <si>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</si>
  <si>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</si>
  <si>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</si>
  <si>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</si>
  <si>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</si>
  <si>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</si>
  <si>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</si>
  <si>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</si>
  <si>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</si>
  <si>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</si>
  <si>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</si>
  <si>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</si>
  <si>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</si>
  <si>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</si>
  <si>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</si>
  <si>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</si>
  <si>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</si>
  <si>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</si>
  <si>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</si>
  <si>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</si>
  <si>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20-10-2023 00:00:00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</si>
  <si>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</si>
  <si>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</si>
  <si>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</si>
  <si>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</si>
  <si>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</si>
  <si>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</si>
  <si>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</si>
  <si>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</si>
  <si>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</si>
  <si>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</si>
  <si>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</si>
  <si>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</si>
  <si>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</si>
  <si>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</si>
  <si>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</si>
  <si>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</si>
  <si>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</si>
  <si>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</si>
  <si>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</si>
  <si>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</si>
  <si>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</si>
  <si>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</si>
  <si>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</si>
  <si>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</si>
  <si>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</si>
  <si>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</si>
  <si>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</si>
  <si>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</si>
  <si>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</si>
  <si>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</si>
  <si>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</si>
  <si>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</si>
  <si>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</si>
  <si>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</si>
  <si>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</si>
  <si>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</si>
  <si>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</si>
  <si>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</si>
  <si>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</si>
  <si>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</si>
  <si>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</si>
  <si>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</si>
  <si>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</si>
  <si>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</si>
  <si>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</si>
  <si>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</si>
  <si>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15-09-2023 00:00:00</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</si>
  <si>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</si>
  <si>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</si>
  <si>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</si>
  <si>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</si>
  <si>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</si>
  <si>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</si>
  <si>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</si>
  <si>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</si>
  <si>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</si>
  <si>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</si>
  <si>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</si>
  <si>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</si>
  <si>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</si>
  <si>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</si>
  <si>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</si>
  <si>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</si>
  <si>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</si>
  <si>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</si>
  <si>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</si>
  <si>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</si>
  <si>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</si>
  <si>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</si>
  <si>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</si>
  <si>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</si>
  <si>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</si>
  <si>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</si>
  <si>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</si>
  <si>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</si>
  <si>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</si>
  <si>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</si>
  <si>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</si>
  <si>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</si>
  <si>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</si>
  <si>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</si>
  <si>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</si>
  <si>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</si>
  <si>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</si>
  <si>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</si>
  <si>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</si>
  <si>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</si>
  <si>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</si>
  <si>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</si>
  <si>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</si>
  <si>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</si>
  <si>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</si>
  <si>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</si>
  <si>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</si>
  <si>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</si>
  <si>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</si>
  <si>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</si>
  <si>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</si>
  <si>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</si>
  <si>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</si>
  <si>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</si>
  <si>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</si>
  <si>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</si>
  <si>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</si>
  <si>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</si>
  <si>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</si>
  <si>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</si>
  <si>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</si>
  <si>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</si>
  <si>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</si>
  <si>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</si>
  <si>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</si>
  <si>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</si>
  <si>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</si>
  <si>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</si>
  <si>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</si>
  <si>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</si>
  <si>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</si>
  <si>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</si>
  <si>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</si>
  <si>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</si>
  <si>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</si>
  <si>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</si>
  <si>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</si>
  <si>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</si>
  <si>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</si>
  <si>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</si>
  <si>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</si>
  <si>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</si>
  <si>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</si>
  <si>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</si>
  <si>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</si>
  <si>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</si>
  <si>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</si>
  <si>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</si>
  <si>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</si>
  <si>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</si>
  <si>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</si>
  <si>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</si>
  <si>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</si>
  <si>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</si>
  <si>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</si>
  <si>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</si>
  <si>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</si>
  <si>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</si>
  <si>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</si>
  <si>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</si>
  <si>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</si>
  <si>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</si>
  <si>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</si>
  <si>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</si>
  <si>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</si>
  <si>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</si>
  <si>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</si>
  <si>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</si>
  <si>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</si>
  <si>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</si>
  <si>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</si>
  <si>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</si>
  <si>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</si>
  <si>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</si>
  <si>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</si>
  <si>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</si>
  <si>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</si>
  <si>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</si>
  <si>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</si>
  <si>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</si>
  <si>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</si>
  <si>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</si>
  <si>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</si>
  <si>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</si>
  <si>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</si>
  <si>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</si>
  <si>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</si>
  <si>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</si>
  <si>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</si>
  <si>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</si>
  <si>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</si>
  <si>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</si>
  <si>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</si>
  <si>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</si>
  <si>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</si>
  <si>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</si>
  <si>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</si>
  <si>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</si>
  <si>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</si>
  <si>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</si>
  <si>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</si>
  <si>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</si>
  <si>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</si>
  <si>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</si>
  <si>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</si>
  <si>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</si>
  <si>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</si>
  <si>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</si>
  <si>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</si>
  <si>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</si>
  <si>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</si>
  <si>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</si>
  <si>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</si>
  <si>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</si>
  <si>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</si>
  <si>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</si>
  <si>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</si>
  <si>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</si>
  <si>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</si>
  <si>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</si>
  <si>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</si>
  <si>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</si>
  <si>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</si>
  <si>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</si>
  <si>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</si>
  <si>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</si>
  <si>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</si>
  <si>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</si>
  <si>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26541422</t>
  </si>
  <si>
    <t>ООО "Водолей"</t>
  </si>
  <si>
    <t>7310106419</t>
  </si>
  <si>
    <t>731200100</t>
  </si>
  <si>
    <t>30-12-2009 00:00:00</t>
  </si>
  <si>
    <t>26375381</t>
  </si>
  <si>
    <t>7306038036</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</si>
  <si>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</si>
  <si>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</si>
  <si>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</si>
  <si>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</si>
  <si>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</si>
  <si>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</si>
  <si>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</si>
  <si>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</si>
  <si>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</si>
  <si>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</si>
  <si>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</si>
  <si>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</si>
  <si>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</si>
  <si>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</si>
  <si>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</si>
  <si>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</si>
  <si>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</si>
  <si>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</si>
  <si>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</si>
  <si>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</si>
  <si>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</si>
  <si>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</si>
  <si>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</si>
  <si>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</si>
  <si>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</si>
  <si>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</si>
  <si>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</si>
  <si>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</si>
  <si>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</si>
  <si>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</si>
  <si>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</si>
  <si>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</si>
  <si>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</si>
  <si>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</si>
  <si>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</si>
  <si>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</si>
  <si>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</si>
  <si>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</si>
  <si>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</si>
  <si>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</si>
  <si>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</si>
  <si>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</si>
  <si>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</si>
  <si>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</si>
  <si>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</si>
  <si>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</si>
  <si>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</si>
  <si>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</si>
  <si>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</si>
  <si>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</si>
  <si>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</si>
  <si>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</si>
  <si>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</si>
  <si>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</si>
  <si>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</si>
  <si>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</si>
  <si>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</si>
  <si>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</si>
  <si>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</si>
  <si>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</si>
  <si>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</si>
  <si>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</si>
  <si>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</si>
  <si>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</si>
  <si>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</si>
  <si>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</si>
  <si>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</si>
  <si>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</si>
  <si>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</si>
  <si>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</si>
  <si>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</si>
  <si>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</si>
  <si>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</si>
  <si>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</si>
  <si>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</si>
  <si>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</si>
  <si>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</si>
  <si>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</si>
  <si>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</si>
  <si>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</si>
  <si>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</si>
  <si>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</si>
  <si>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</si>
  <si>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</si>
  <si>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</si>
  <si>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</si>
  <si>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</si>
  <si>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</si>
  <si>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</si>
  <si>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</si>
  <si>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</si>
  <si>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</si>
  <si>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</si>
  <si>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</si>
  <si>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</si>
  <si>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</si>
  <si>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</si>
  <si>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</si>
  <si>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</si>
  <si>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</si>
  <si>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</si>
  <si>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</si>
  <si>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</si>
  <si>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</si>
  <si>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</si>
  <si>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</si>
  <si>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</si>
  <si>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</si>
  <si>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</si>
  <si>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</si>
  <si>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</si>
  <si>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</si>
  <si>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</si>
  <si>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</si>
  <si>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</si>
  <si>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</si>
  <si>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</si>
  <si>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</si>
  <si>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</si>
  <si>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</si>
  <si>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</si>
  <si>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</si>
  <si>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</si>
  <si>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</si>
  <si>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</si>
  <si>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</si>
  <si>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</si>
  <si>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</si>
  <si>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</si>
  <si>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</si>
  <si>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</si>
  <si>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</si>
  <si>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</si>
  <si>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</si>
  <si>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</si>
  <si>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</si>
  <si>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</si>
  <si>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</si>
  <si>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</si>
  <si>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</si>
  <si>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</si>
  <si>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</si>
  <si>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</si>
  <si>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</si>
  <si>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</si>
  <si>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</si>
  <si>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</si>
  <si>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</si>
  <si>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</si>
  <si>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</si>
  <si>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</si>
  <si>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</si>
  <si>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</si>
  <si>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</si>
  <si>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</si>
  <si>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</si>
  <si>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</si>
  <si>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</si>
  <si>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</si>
  <si>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</si>
  <si>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</si>
  <si>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31-10-2023 00:00:00</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</si>
  <si>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</si>
  <si>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</si>
  <si>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</si>
  <si>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</si>
  <si>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</si>
  <si>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</si>
  <si>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</si>
  <si>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</si>
  <si>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</si>
  <si>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</si>
  <si>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</si>
  <si>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</si>
  <si>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</si>
  <si>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</si>
  <si>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</si>
  <si>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</si>
  <si>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</si>
  <si>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</si>
  <si>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</si>
  <si>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</si>
  <si>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</si>
  <si>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</si>
  <si>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</si>
  <si>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</si>
  <si>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</si>
  <si>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</si>
  <si>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</si>
  <si>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</si>
  <si>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</si>
  <si>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</si>
  <si>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</si>
  <si>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</si>
  <si>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</si>
  <si>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</si>
  <si>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</si>
  <si>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</si>
  <si>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</si>
  <si>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</si>
  <si>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</si>
  <si>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</si>
  <si>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</si>
  <si>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</si>
  <si>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</si>
  <si>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</si>
  <si>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</si>
  <si>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</si>
  <si>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</si>
  <si>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</si>
  <si>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</si>
  <si>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</si>
  <si>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</si>
  <si>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</si>
  <si>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</si>
  <si>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</si>
  <si>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</si>
  <si>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</si>
  <si>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</si>
  <si>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</si>
  <si>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</si>
  <si>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</si>
  <si>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</si>
  <si>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</si>
  <si>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</si>
  <si>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</si>
  <si>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</si>
  <si>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</si>
  <si>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</si>
  <si>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</si>
  <si>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</si>
  <si>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</si>
  <si>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</si>
  <si>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</si>
  <si>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</si>
  <si>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</si>
  <si>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</si>
  <si>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</si>
  <si>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</si>
  <si>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</si>
  <si>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</si>
  <si>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</si>
  <si>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</si>
  <si>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</si>
  <si>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</si>
  <si>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</si>
  <si>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</si>
  <si>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</si>
  <si>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</si>
  <si>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</si>
  <si>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</si>
  <si>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</si>
  <si>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</si>
  <si>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</si>
  <si>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</si>
  <si>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</si>
  <si>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</si>
  <si>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</si>
  <si>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</si>
  <si>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</si>
  <si>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</si>
  <si>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</si>
  <si>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</si>
  <si>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</si>
  <si>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</si>
  <si>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</si>
  <si>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</si>
  <si>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</si>
  <si>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</si>
  <si>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</si>
  <si>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</si>
  <si>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</si>
  <si>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</si>
  <si>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</si>
  <si>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</si>
  <si>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</si>
  <si>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</si>
  <si>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</si>
  <si>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</si>
  <si>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</si>
  <si>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</si>
  <si>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</si>
  <si>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</si>
  <si>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</si>
  <si>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</si>
  <si>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</si>
  <si>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</si>
  <si>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</si>
  <si>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</si>
  <si>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</si>
  <si>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</si>
  <si>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</si>
  <si>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</si>
  <si>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</si>
  <si>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</si>
  <si>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</si>
  <si>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</si>
  <si>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7 51 05 | Государственные внебюджетные фонды Российской Федерации</t>
  </si>
  <si>
    <t>SUBSIDIARY_LIST</t>
  </si>
  <si>
    <t>Ульяновская ТЭЦ-1</t>
  </si>
  <si>
    <t>DPR_LIST</t>
  </si>
  <si>
    <t>Оказание услуг на территории: Астрадамовское (ОКТМО: 73644410) - с Астрадамовка</t>
  </si>
  <si>
    <t>Оказание услуг на территории: Базарносызганское городское поселение (ОКТМО: 73602151) - п Дальнее Поле</t>
  </si>
  <si>
    <t>Оказание услуг на территории: Базарносызганское городское поселение (ОКТМО: 73602151) - рп Базарный Сызган</t>
  </si>
  <si>
    <t>Оказание услуг на территории: Барановское (ОКТМО: 73625415) - с Барановка</t>
  </si>
  <si>
    <t>Оказание услуг на территории: Барановское (ОКТМО: 73625415) - с Губашево</t>
  </si>
  <si>
    <t>Оказание услуг на территории: Барановское (ОКТМО: 73625415) - с Давыдовка</t>
  </si>
  <si>
    <t>Оказание услуг на территории: Бекетовское (ОКТМО: 73607410) - с Бекетовка</t>
  </si>
  <si>
    <t>Оказание услуг на территории: Бекетовское (ОКТМО: 73607410) - с Старое Погорелово</t>
  </si>
  <si>
    <t>Оказание услуг на территории: Вешкаймское (ОКТМО: 73607151) - п Залесный</t>
  </si>
  <si>
    <t>Оказание услуг на территории: Вешкаймское (ОКТМО: 73607151) - рп Вешкайма</t>
  </si>
  <si>
    <t>Оказание услуг на территории: Вешкаймское (ОКТМО: 73607151) - с Вешкайма</t>
  </si>
  <si>
    <t>Оказание услуг на территории: Вешкаймское (ОКТМО: 73607151) - с Красный Бор</t>
  </si>
  <si>
    <t>Оказание услуг на территории: Вешкаймское (ОКТМО: 73607151) - с Озерки</t>
  </si>
  <si>
    <t>Оказание услуг на территории: Вешкаймское (ОКТМО: 73607151) - с Ховрино</t>
  </si>
  <si>
    <t>Оказание услуг на территории: Выровское (ОКТМО: 73620420) - с Полбино</t>
  </si>
  <si>
    <t>Оказание услуг на территории: Высококолковское (ОКТМО: 73627420) - с Александровка</t>
  </si>
  <si>
    <t>Оказание услуг на территории: Высококолковское (ОКТМО: 73627420) - с Средняя Якушка</t>
  </si>
  <si>
    <t>Оказание услуг на территории: Дубровское (ОКТМО: 73625435) - д Сосновка</t>
  </si>
  <si>
    <t>Оказание услуг на территории: Дубровское (ОКТМО: 73625435) - с Мордовский Канадей</t>
  </si>
  <si>
    <t>Оказание услуг на территории: Дубровское (ОКТМО: 73625435) - с Никитино</t>
  </si>
  <si>
    <t>Оказание услуг на территории: Елаурское (ОКТМО: 73636440) - с Елаур</t>
  </si>
  <si>
    <t>Оказание услуг на территории: Зеленовское (ОКТМО: 73639450) - кроме с Новое Зеленое</t>
  </si>
  <si>
    <t>Оказание услуг на территории: Зеленовское (ОКТМО: 73639450) - с Новое Зеленое</t>
  </si>
  <si>
    <t>Оказание услуг на территории: Зеленовское сельское поселение (ОКТМО: 73639450) - с Старое Зеленое</t>
  </si>
  <si>
    <t>Оказание услуг на территории: Игнатовское (ОКТМО: 73620158) - рп Игнатовка</t>
  </si>
  <si>
    <t>Оказание услуг на территории: Игнатовское (ОКТМО: 73620158) - с Загоскино</t>
  </si>
  <si>
    <t>Оказание услуг на территории: Инзенское городское поселение (ОКТМО: 73610101) - г Инза</t>
  </si>
  <si>
    <t>Оказание услуг на территории: Калиновское (ОКТМО: 73634425) - с Вязовка</t>
  </si>
  <si>
    <t>Оказание услуг на территории: Канадейское (ОКТМО: 73625439) - за исключением п Клин</t>
  </si>
  <si>
    <t>Оказание услуг на территории: Канадейское (ОКТМО: 73625439) - п Клин</t>
  </si>
  <si>
    <t>Оказание услуг на территории: Канадейское (ОКТМО: 73625439) - п Крутец</t>
  </si>
  <si>
    <t>Оказание услуг на территории: Канадейское (ОКТМО: 73625439) - с Канадей</t>
  </si>
  <si>
    <t>Оказание услуг на территории: Канадейское (ОКТМО: 73625439) - с Прасковьино</t>
  </si>
  <si>
    <t>Оказание услуг на территории: Коромысловское (ОКТМО: 73616430) - с Бестужевка</t>
  </si>
  <si>
    <t>Оказание услуг на территории: Коромысловское (ОКТМО: 73616430) - с Кузоватово, с Коромысловка, с Уваровка, с Смышляева, с Баевка</t>
  </si>
  <si>
    <t>Оказание услуг на территории: Красносельское (ОКТМО: 73629440) - от водозаборных скважин насосной станции 1 подъёма Репьёвского водозабора</t>
  </si>
  <si>
    <t>Оказание услуг на территории: Красносельское (ОКТМО: 73629440) - п Красносельск от водозаборных скважин 1-го подъёма</t>
  </si>
  <si>
    <t>Оказание услуг на территории: Лесоматюнинское (ОКТМО: 73616445) - п.ст Налейка</t>
  </si>
  <si>
    <t>Оказание услуг на территории: Лесоматюнинское (ОКТМО: 73616445) - с Лесное Матюнино</t>
  </si>
  <si>
    <t>Оказание услуг на территории: Мирновское (ОКТМО: 73656440) - п Лощина</t>
  </si>
  <si>
    <t>Оказание услуг на территории: Мирновское (ОКТМО: 73656440) - п Мирный</t>
  </si>
  <si>
    <t>Оказание услуг на территории: Новомалыклинское (ОКТМО: 73627450) - с Средний Сантимир</t>
  </si>
  <si>
    <t>Оказание услуг на территории: Новопогореловское (ОКТМО: 73614450) - с Новое Погорелово</t>
  </si>
  <si>
    <t>Оказание услуг на территории: Новоселкинское (ОКТМО: 73622425) - с Моисеевка</t>
  </si>
  <si>
    <t>Оказание услуг на территории: Новослободское (ОКТМО: 73636460) - с Каранино</t>
  </si>
  <si>
    <t>Оказание услуг на территории: Новоспасское (ОКТМО: 73629151) - рп Новоспасск</t>
  </si>
  <si>
    <t>Оказание услуг на территории: Новоспасское (ОКТМО: 73629151) - с Суруловка</t>
  </si>
  <si>
    <t>Оказание услуг на территории: Новочеремшанское (ОКТМО: 73627452) - с Вороний Куст</t>
  </si>
  <si>
    <t>Оказание услуг на территории: Октябрьское (ОКТМО: 73656406) - п Октябрьский</t>
  </si>
  <si>
    <t>Оказание услуг на территории: Октябрьское (ОКТМО: 73656406) - п Первомайский</t>
  </si>
  <si>
    <t>Оказание услуг на территории: Октябрьское (ОКТМО: 73656406) - п Пятисотенный</t>
  </si>
  <si>
    <t>Оказание услуг на территории: Октябрьское (ОКТМО: 73656406) - студенческий городок</t>
  </si>
  <si>
    <t>Оказание услуг на территории: Ореховское (ОКТМО: 73634445) - кроме с Софьино</t>
  </si>
  <si>
    <t>Оказание услуг на территории: Ореховское (ОКТМО: 73634445) - с Софьино</t>
  </si>
  <si>
    <t>Оказание услуг на территории: Ореховское (ОКТМО: 73634445) - с Средниково</t>
  </si>
  <si>
    <t>Оказание услуг на территории: Павловское (ОКТМО: 73632151) - с Евлейка</t>
  </si>
  <si>
    <t>Оказание услуг на территории: Павловское (ОКТМО: 73632151) - с Кадышовка</t>
  </si>
  <si>
    <t>Оказание услуг на территории: Павловское (ОКТМО: 73632151) - с Павловка</t>
  </si>
  <si>
    <t>Оказание услуг на территории: Павловское городское поселение (ОКТМО: 73632151) - рп Павловка</t>
  </si>
  <si>
    <t>Оказание услуг на территории: Павловское городское поселение (ОКТМО: 73632151) - с Евлейка</t>
  </si>
  <si>
    <t>Оказание услуг на территории: Павловское городское поселение (ОКТМО: 73632151) - с Кадышевка</t>
  </si>
  <si>
    <t>Оказание услуг на территории: Пичеурское (ОКТМО: 73632425) - с Старый Пичеур</t>
  </si>
  <si>
    <t>Оказание услуг на территории: Подкуровское (ОКТМО: 73648438) - с Солдатская Ташла</t>
  </si>
  <si>
    <t>Оказание услуг на территории: Радищевское городское поселение (ОКТМО: 73634151) - с Адоевщина, с Чауши</t>
  </si>
  <si>
    <t>Оказание услуг на территории: Сенгилеевское городское поселение (ОКТМО: 73636101) - рп Цемзавод</t>
  </si>
  <si>
    <t>Оказание услуг на территории: Славкинское (ОКТМО: 73625465) - с Славкино</t>
  </si>
  <si>
    <t>Оказание услуг на территории: Сосновское (ОКТМО: 73614455) - с Сосновка</t>
  </si>
  <si>
    <t>Оказание услуг на территории: Среднесантимирское сельское поселение (ОКТМО: 73627460) - с Средний Сантимир</t>
  </si>
  <si>
    <t>Оказание услуг на территории: Среднеякушкинское (ОКТМО: 73627462) - с Средняя Якушка</t>
  </si>
  <si>
    <t>Оказание услуг на территории: Старокулаткинское (ОКТМО: 73639151) - рп Старая Кулатка</t>
  </si>
  <si>
    <t>Оказание услуг на территории: Старокулаткинское (ОКТМО: 73639151) - с Бахтеевка, с Чувашская Кулатка</t>
  </si>
  <si>
    <t>Оказание услуг на территории: Старокулаткинское (ОКТМО: 73639151) - с Новая Кулатка</t>
  </si>
  <si>
    <t>Оказание услуг на территории: Старокулаткинское (ОКТМО: 73639151) - с Новые Зимницы</t>
  </si>
  <si>
    <t>Оказание услуг на территории: Старокулаткинское (ОКТМО: 73639151) - с Старая Яндовка</t>
  </si>
  <si>
    <t>Оказание услуг на территории: Сурское (ОКТМО: 73644151) - рп Сурское</t>
  </si>
  <si>
    <t>Оказание услуг на территории: Сурское (ОКТМО: 73644151) - с Кирзять</t>
  </si>
  <si>
    <t>Оказание услуг на территории: Сурское (ОКТМО: 73644151) - с Полянки</t>
  </si>
  <si>
    <t>Оказание услуг на территории: Сухотерешанское (ОКТМО: 73625470) - д Дуровка</t>
  </si>
  <si>
    <t>Оказание услуг на территории: Сухотерешанское (ОКТМО: 73625470) - д Русские Зимницы</t>
  </si>
  <si>
    <t>Оказание услуг на территории: Сухотерешанское (ОКТМО: 73625470) - с Куроедово</t>
  </si>
  <si>
    <t>Оказание услуг на территории: Сюксюмское (ОКТМО: 73610475) - с Сюксюм</t>
  </si>
  <si>
    <t>Оказание услуг на территории: Тагайское (ОКТМО: 73620470) - переулок центральный</t>
  </si>
  <si>
    <t>Оказание услуг на территории: Тагайское (ОКТМО: 73620470) - с Копышовка</t>
  </si>
  <si>
    <t>Оказание услуг на территории: Тагайское (ОКТМО: 73620470) - с Тагай</t>
  </si>
  <si>
    <t>Оказание услуг на территории: Труслейское (ОКТМО: 73610480) - с Юлово</t>
  </si>
  <si>
    <t>Оказание услуг на территории: Тушнинское (ОКТМО: 73636480) - с Тушна</t>
  </si>
  <si>
    <t>Оказание услуг на территории: Ундоровское (ОКТМО: 73652470) - п Крутояр (питьевая вода)</t>
  </si>
  <si>
    <t>Оказание услуг на территории: Ундоровское (ОКТМО: 73652470) - поворот на с Ундоры</t>
  </si>
  <si>
    <t>Оказание услуг на территории: Ундоровское (ОКТМО: 73652470) - поворот на санаторий В.И. Ленина</t>
  </si>
  <si>
    <t>Оказание услуг на территории: Ундоровское (ОКТМО: 73652470) - с Вышки</t>
  </si>
  <si>
    <t>Оказание услуг на территории: Цильнинское (ОКТМО: 73654154) - рп Цильна</t>
  </si>
  <si>
    <t>Оказание услуг на территории: Цильнинское (ОКТМО: 73654154) - с Арбузовка</t>
  </si>
  <si>
    <t>Оказание услуг на территории: Чердаклинское (ОКТМО: 73656151) - рп Чердаклы</t>
  </si>
  <si>
    <t>Оказание услуг на территории: Чердаклинское (ОКТМО: 73656151) - с Енганаево</t>
  </si>
  <si>
    <t>Оказание услуг на территории: Чуфаровское (ОКТМО: 73607158) - рп Чуфарово</t>
  </si>
  <si>
    <t>Оказание услуг на территории: Чуфаровское (ОКТМО: 73607158) - с Березовка</t>
  </si>
  <si>
    <t>Оказание услуг на территории: Языковское (ОКТМО: 73634445) - п Языково</t>
  </si>
  <si>
    <t>Оказание услуг на территории: Языковское (ОКТМО: 73634445) - с Прислониха</t>
  </si>
  <si>
    <t>Оказание услуг на территории: Ясашноташлинское (ОКТМО: 73648450) - п Мочилки</t>
  </si>
  <si>
    <t>Оказание услуг на территории: город Димитровград (ОКТМО: 73705000) - Западный район</t>
  </si>
  <si>
    <t>Оказание услуг на территории: город Димитровград (ОКТМО: 73705000) - Центральный и Первомайский районы</t>
  </si>
  <si>
    <t>Оказание услуг на территории: город Новоульяновск (ОКТМО: 73715000) - г Новоульяновск</t>
  </si>
  <si>
    <t>Оказание услуг на территории: город Новоульяновск (ОКТМО: 73715000) - п Меловой</t>
  </si>
  <si>
    <t>Оказание услуг на территории: город Новоульяновск (ОКТМО: 73715000) - п Северный</t>
  </si>
  <si>
    <t>Оказание услуг на территории: город Новоульяновск (ОКТМО: 73715000) - с Криуши</t>
  </si>
  <si>
    <t>Оказание услуг на территории: город Новоульяновск (ОКТМО: 73715000) - с Липки</t>
  </si>
  <si>
    <t>Оказание услуг на территории: город Новоульяновск (ОКТМО: 73715000) - с Панская Слобода</t>
  </si>
  <si>
    <t>Оказание услуг на территории: город Ульяновск (ОКТМО: 73701000) - техническая вода</t>
  </si>
  <si>
    <t>Оказание услуг на территории: город Ульяновск (ОКТМО: 73701000) - техническая вода, прошедшая дополнительную обработку</t>
  </si>
  <si>
    <t>Оказание услуг на территории: город Ульяновск (ОКТМО: 73701000) - транспортировка питьевой воды</t>
  </si>
  <si>
    <t>Оказание услуг на территории: город Ульяновск (ОКТМО: 73701000) - транспортировка технической воды</t>
  </si>
  <si>
    <t>Оказание услуг на территории: город Ульяновск (ОКТМО: 73701000) - через сети АО "Комета"</t>
  </si>
  <si>
    <t>Оказание услуг на территории: Барышский муниципальный район (ОКТМО: 73604000) - г Барыш</t>
  </si>
  <si>
    <t>Оказание услуг на территории: Барышское городское поселение (ОКТМО: 73604101) - г Барыш</t>
  </si>
  <si>
    <t>Оказание услуг на территории: Цильнинское городское поселение (ОКТМО: 73654154) - рп Цильна</t>
  </si>
  <si>
    <t>Оказание услуг на территории: Цильнинское городское поселение (ОКТМО: 73654154) - южная часть п Цильна</t>
  </si>
  <si>
    <t>Оказание услуг на территории: Чуфаровское городское поселение (ОКТМО: 73607158) - рп Чуфарово</t>
  </si>
  <si>
    <t>Оказание услуг на территории: город Ульяновск (ОКТМО: 73701000) - транспортировка промышленных стоков</t>
  </si>
  <si>
    <t>Оказание услуг на территории: город Ульяновск (ОКТМО: 73701000) - транспортировка хозяйственно-бытовых стоков</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</si>
  <si>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</si>
  <si>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</si>
  <si>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</si>
  <si>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</si>
  <si>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</si>
  <si>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</si>
  <si>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</si>
  <si>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</si>
  <si>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</si>
  <si>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</si>
  <si>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</si>
  <si>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</si>
  <si>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</si>
  <si>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</si>
  <si>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</si>
  <si>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</si>
  <si>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</si>
  <si>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</si>
  <si>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</si>
  <si>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</si>
  <si>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</si>
  <si>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</si>
  <si>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</si>
  <si>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</si>
  <si>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</si>
  <si>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</si>
  <si>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</si>
  <si>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</si>
  <si>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</si>
  <si>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</si>
  <si>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</si>
  <si>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</si>
  <si>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</si>
  <si>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</si>
  <si>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</si>
  <si>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</si>
  <si>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</si>
  <si>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</si>
  <si>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</si>
  <si>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</si>
  <si>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</si>
  <si>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</si>
  <si>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</si>
  <si>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</si>
  <si>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</si>
  <si>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</si>
  <si>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</si>
  <si>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</si>
  <si>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</si>
  <si>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</si>
  <si>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</si>
  <si>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</si>
  <si>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</si>
  <si>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</si>
  <si>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</si>
  <si>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</si>
  <si>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</si>
  <si>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</si>
  <si>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</si>
  <si>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</si>
  <si>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</si>
  <si>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</si>
  <si>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</si>
  <si>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</si>
  <si>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</si>
  <si>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</si>
  <si>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</si>
  <si>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</si>
  <si>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</si>
  <si>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</si>
  <si>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</si>
  <si>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</si>
  <si>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</si>
  <si>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</si>
  <si>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</si>
  <si>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</si>
  <si>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</si>
  <si>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</si>
  <si>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</si>
  <si>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</si>
  <si>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</si>
  <si>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</si>
  <si>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</si>
  <si>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</si>
  <si>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</si>
  <si>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</si>
  <si>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</si>
  <si>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</si>
  <si>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</si>
  <si>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</si>
  <si>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</si>
  <si>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</si>
  <si>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</si>
  <si>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</si>
  <si>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</si>
  <si>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</si>
  <si>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</si>
  <si>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</si>
  <si>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</si>
  <si>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</si>
  <si>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</si>
  <si>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</si>
  <si>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</si>
  <si>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</si>
  <si>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</si>
  <si>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</si>
  <si>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</si>
  <si>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</si>
  <si>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</si>
  <si>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</si>
  <si>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</si>
  <si>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</si>
  <si>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</si>
  <si>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</si>
  <si>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</si>
  <si>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</si>
  <si>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</si>
  <si>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</si>
  <si>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</si>
  <si>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</si>
  <si>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</si>
  <si>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</si>
  <si>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</si>
  <si>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</si>
  <si>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</si>
  <si>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</si>
  <si>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</si>
  <si>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</si>
  <si>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</si>
  <si>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</si>
  <si>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</si>
  <si>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</si>
  <si>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</si>
  <si>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</si>
  <si>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</si>
  <si>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</si>
  <si>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</si>
  <si>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</si>
  <si>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</si>
  <si>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</si>
  <si>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</si>
  <si>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</si>
  <si>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</si>
  <si>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</si>
  <si>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</si>
  <si>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</si>
  <si>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</si>
  <si>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</si>
  <si>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</si>
  <si>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</si>
  <si>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</si>
  <si>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</si>
  <si>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</si>
  <si>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</si>
  <si>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</si>
  <si>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</si>
  <si>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</si>
  <si>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</si>
  <si>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</si>
  <si>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</si>
  <si>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</si>
  <si>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</si>
  <si>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</si>
  <si>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</si>
  <si>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</si>
  <si>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</si>
  <si>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</si>
  <si>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</si>
  <si>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</si>
  <si>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</si>
  <si>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</si>
  <si>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</si>
  <si>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</si>
  <si>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</si>
  <si>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</si>
  <si>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</si>
  <si>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</si>
  <si>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</si>
  <si>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</si>
  <si>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</si>
  <si>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</si>
  <si>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</si>
  <si>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</si>
  <si>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</si>
  <si>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</si>
  <si>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</si>
  <si>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</si>
  <si>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</si>
  <si>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</si>
  <si>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</si>
  <si>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</si>
  <si>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</si>
  <si>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</si>
  <si>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</si>
  <si>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</si>
  <si>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</si>
  <si>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</si>
  <si>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</si>
  <si>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</si>
  <si>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</si>
  <si>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</si>
  <si>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</si>
  <si>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</si>
  <si>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</si>
  <si>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</si>
  <si>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</si>
  <si>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</si>
  <si>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</si>
  <si>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</si>
  <si>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</si>
  <si>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</si>
  <si>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</si>
  <si>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</si>
  <si>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</si>
  <si>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</si>
  <si>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</si>
  <si>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</si>
  <si>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</si>
  <si>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</si>
  <si>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</si>
  <si>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</si>
  <si>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</si>
  <si>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</si>
  <si>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</si>
  <si>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</si>
  <si>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</si>
  <si>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</si>
  <si>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</si>
  <si>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</si>
  <si>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</si>
  <si>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</si>
  <si>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</si>
  <si>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</si>
  <si>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</si>
  <si>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</si>
  <si>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</si>
  <si>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</si>
  <si>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</si>
  <si>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</si>
  <si>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</si>
  <si>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</si>
  <si>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</si>
  <si>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</si>
  <si>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</si>
  <si>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</si>
  <si>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</si>
  <si>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</si>
  <si>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</si>
  <si>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</si>
  <si>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</si>
  <si>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</si>
  <si>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</si>
  <si>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</si>
  <si>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</si>
  <si>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</si>
  <si>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</si>
  <si>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</si>
  <si>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</si>
  <si>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</si>
  <si>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</si>
  <si>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</si>
  <si>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</si>
  <si>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</si>
  <si>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</si>
  <si>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</si>
  <si>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</si>
  <si>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</si>
  <si>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</si>
  <si>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</si>
  <si>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</si>
  <si>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</si>
  <si>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</si>
  <si>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</si>
  <si>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</si>
  <si>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</si>
  <si>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</si>
  <si>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</si>
  <si>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</si>
  <si>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</si>
  <si>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</si>
  <si>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</si>
  <si>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</si>
  <si>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</si>
  <si>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</si>
  <si>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</si>
  <si>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</si>
  <si>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</si>
  <si>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</si>
  <si>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</si>
  <si>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</si>
  <si>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</si>
  <si>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</si>
  <si>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</si>
  <si>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</si>
  <si>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</si>
  <si>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</si>
  <si>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</si>
  <si>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</si>
  <si>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</si>
  <si>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</si>
  <si>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</si>
  <si>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</si>
  <si>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</si>
  <si>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</si>
  <si>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</si>
  <si>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</si>
  <si>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</si>
  <si>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</si>
  <si>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</si>
  <si>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</si>
  <si>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</si>
  <si>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</si>
  <si>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</si>
  <si>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</si>
  <si>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</si>
  <si>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</si>
  <si>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</si>
  <si>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</si>
  <si>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</si>
  <si>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</si>
  <si>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</si>
  <si>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</si>
  <si>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</si>
  <si>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</si>
  <si>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</si>
  <si>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</si>
  <si>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</si>
  <si>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</si>
  <si>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</si>
  <si>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</si>
  <si>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</si>
  <si>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</si>
  <si>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</si>
  <si>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</si>
  <si>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</si>
  <si>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</si>
  <si>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</si>
  <si>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</si>
  <si>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</si>
  <si>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</si>
  <si>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</si>
  <si>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</si>
  <si>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</si>
  <si>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</si>
  <si>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</si>
  <si>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</si>
  <si>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</si>
  <si>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</si>
  <si>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</si>
  <si>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</si>
  <si>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</si>
  <si>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</si>
  <si>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</si>
  <si>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</si>
  <si>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</si>
  <si>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</si>
  <si>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</si>
  <si>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</si>
  <si>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</si>
  <si>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Нет доступных обновлений для отчёта с кодом EXPERT.VSVO.EOR!</t>
  </si>
  <si>
    <t>433910 Ульяновская область Радищевский район рп Радищево ул.Кооперативная 58А</t>
  </si>
  <si>
    <t>+7(84239)21691(ф)</t>
  </si>
  <si>
    <t>vodovody.rad@mail.ru</t>
  </si>
  <si>
    <t>Шмырёв А.В.</t>
  </si>
  <si>
    <t>Директор</t>
  </si>
  <si>
    <t>ОБЛАСТНОЕ ГОСУДАРСТВЕННОЕ КАЗЁННОЕ ПРЕДПРИЯТИЕ "УЛЬЯНОВСКИЙ ОБЛАСТНОЙ ВОДОКАНАЛ"</t>
  </si>
  <si>
    <t>ОГКП "УЛЬЯНОВСКИЙ ОБЛАСТНОЙ ВОДОКАНАЛ"</t>
  </si>
  <si>
    <t>1067313006727</t>
  </si>
  <si>
    <t>TEMPLATE_LGL_ID</t>
  </si>
  <si>
    <t>TEMPLATE_PRD</t>
  </si>
  <si>
    <t>TEMPLATE_STATUS</t>
  </si>
  <si>
    <t>TEMPLATE_DATE</t>
  </si>
  <si>
    <t>TARIFF_ID</t>
  </si>
  <si>
    <t>TARIFF_VID</t>
  </si>
  <si>
    <t>TARIFF_TIP</t>
  </si>
  <si>
    <t>TARIFF_VDET</t>
  </si>
  <si>
    <t>TARIFF_VTOV</t>
  </si>
  <si>
    <t>TARIFF_DOP</t>
  </si>
  <si>
    <t>TARIFF_MO_LIST</t>
  </si>
  <si>
    <t>ВО.73.26468195.0001</t>
  </si>
  <si>
    <t>&lt;нет шаблона&gt;</t>
  </si>
  <si>
    <t>ХВС.73.26468195.0001</t>
  </si>
  <si>
    <t>ХВС.73.26468195.0002</t>
  </si>
  <si>
    <t>ХВС.73.26468195.0003</t>
  </si>
  <si>
    <t>ХВС.73.26468195.0004</t>
  </si>
  <si>
    <t>ХВС.73.26468195.0005</t>
  </si>
  <si>
    <t>ХВС.73.26468195.0006</t>
  </si>
  <si>
    <t>ХВС.73.26468195.0007</t>
  </si>
  <si>
    <t>ХВС.73.26468195.0008</t>
  </si>
  <si>
    <t>ХВС.73.26468195.0009</t>
  </si>
  <si>
    <t>ХВС.73.26468195.0010</t>
  </si>
  <si>
    <t>ХВС.73.26468195.0011</t>
  </si>
  <si>
    <t>ХВС.73.26468195.0012</t>
  </si>
  <si>
    <t>ХВС.73.26468195.0013</t>
  </si>
  <si>
    <t>ХВС.73.26468195.0014</t>
  </si>
  <si>
    <t>ХВС.73.26468195.0015</t>
  </si>
  <si>
    <t>ХВС.73.26468195.0016</t>
  </si>
  <si>
    <t>Приём сточных вод :: Очистка сточных вод</t>
  </si>
  <si>
    <t>ВО.73.26468195.0002</t>
  </si>
  <si>
    <t>SPHERE</t>
  </si>
  <si>
    <t>NMBR</t>
  </si>
  <si>
    <t>NMOB</t>
  </si>
  <si>
    <t>STYPE</t>
  </si>
  <si>
    <t>ADDRESS</t>
  </si>
  <si>
    <t>L_EXPLOIT_DOC_BASE</t>
  </si>
  <si>
    <t>L_EXPLOIT_DOC_TYPE</t>
  </si>
  <si>
    <t>L_EXPLOIT_DOC_NUMBER</t>
  </si>
  <si>
    <t>L_EXPLOIT_DOC_DATE</t>
  </si>
  <si>
    <t>ВС</t>
  </si>
  <si>
    <t>Артезианская скважина</t>
  </si>
  <si>
    <t>НС</t>
  </si>
  <si>
    <t>п Раздолье / без адреса / без адреса</t>
  </si>
  <si>
    <t>1ДА-23</t>
  </si>
  <si>
    <t>01.06.2023</t>
  </si>
  <si>
    <t>д Русская Хомутерь / без адреса / без адреса</t>
  </si>
  <si>
    <t>с Ждамеркино / без адреса / без адреса</t>
  </si>
  <si>
    <t>с Лапшаур / без адреса / без адреса</t>
  </si>
  <si>
    <t>с Ясачный Сызган / без адреса / без адреса</t>
  </si>
  <si>
    <t>ст Безводовка / без адреса / без адреса</t>
  </si>
  <si>
    <t>20/2023-а</t>
  </si>
  <si>
    <t>31.07.2023</t>
  </si>
  <si>
    <t>рп Кузоватово / без адреса / без адреса</t>
  </si>
  <si>
    <t>с Канасаево / без адреса / без адреса</t>
  </si>
  <si>
    <t>с Каранино / без адреса / без адреса</t>
  </si>
  <si>
    <t>с Кравково / без адреса / без адреса</t>
  </si>
  <si>
    <t>с Топорнино / без адреса / без адреса</t>
  </si>
  <si>
    <t>рп Николаевка / ст. Ключики, ул. Степана Разина / д. 2А</t>
  </si>
  <si>
    <t>д Булгаковка / без адреса / без адреса</t>
  </si>
  <si>
    <t>с Ахметлей / ул. Верхняя / без адреса</t>
  </si>
  <si>
    <t>с Ахметлей / ул. Средняя / д. 47А</t>
  </si>
  <si>
    <t>с Эзекеево / без адреса / без адреса</t>
  </si>
  <si>
    <t>рп Павловка / без адреса / без адреса</t>
  </si>
  <si>
    <t>06.04.2023</t>
  </si>
  <si>
    <t>с Евлейка / без адреса / без адреса</t>
  </si>
  <si>
    <t>с Шалкино / без адреса / без адреса</t>
  </si>
  <si>
    <t>с Мордовский Шмалак / без адреса / без адреса</t>
  </si>
  <si>
    <t>27-2023/а</t>
  </si>
  <si>
    <t>01.09.2023</t>
  </si>
  <si>
    <t>НС с сетями</t>
  </si>
  <si>
    <t>п Земляничный / без адреса / без адреса</t>
  </si>
  <si>
    <t>27.09.2022</t>
  </si>
  <si>
    <t>п Лесная Дача / без адреса / без адреса</t>
  </si>
  <si>
    <t>с Красная Зорька / без адреса / без адреса</t>
  </si>
  <si>
    <t>Артезианская скважина  №48939</t>
  </si>
  <si>
    <t>г Барыш / без адреса / без адреса</t>
  </si>
  <si>
    <t>Артезианская скважина (ЛПУМГ)</t>
  </si>
  <si>
    <t>Артезианская скважина № 1</t>
  </si>
  <si>
    <t>Артезианская скважина № 1 А (резервная)</t>
  </si>
  <si>
    <t>с Студенец / без адреса / без адреса</t>
  </si>
  <si>
    <t>Артезианская скважина № 1 б</t>
  </si>
  <si>
    <t>Артезианская скважина № 1008</t>
  </si>
  <si>
    <t>с Малая Борла / без адреса / без адреса</t>
  </si>
  <si>
    <t>Артезианская скважина № 1196</t>
  </si>
  <si>
    <t>п Приволье / без адреса / без адреса</t>
  </si>
  <si>
    <t>Артезианская скважина № 135</t>
  </si>
  <si>
    <t>с Трубетчина / без адреса / без адреса</t>
  </si>
  <si>
    <t>Артезианская скважина № 1431</t>
  </si>
  <si>
    <t>с Смышляевка / без адреса / без адреса</t>
  </si>
  <si>
    <t>Артезианская скважина № 1437</t>
  </si>
  <si>
    <t>с Бестужевка / без адреса / без адреса</t>
  </si>
  <si>
    <t>Артезианская скважина № 1438</t>
  </si>
  <si>
    <t>рзд Коромысловский / без адреса / без адреса</t>
  </si>
  <si>
    <t>Артезианская скважина № 1491</t>
  </si>
  <si>
    <t>Артезианская скважина № 1581</t>
  </si>
  <si>
    <t>с Татарский Шмалак / без адреса / без адреса</t>
  </si>
  <si>
    <t>Артезианская скважина № 1635</t>
  </si>
  <si>
    <t>с Томылово / без адреса / без адреса</t>
  </si>
  <si>
    <t>Артезианская скважина № 1651</t>
  </si>
  <si>
    <t>с Безводовка / без адреса / без адреса</t>
  </si>
  <si>
    <t>Артезианская скважина № 1699</t>
  </si>
  <si>
    <t>с Баклуши / без адреса / без адреса</t>
  </si>
  <si>
    <t>Артезианская скважина № 1705</t>
  </si>
  <si>
    <t>с Лесное Матюнино / без адреса / без адреса</t>
  </si>
  <si>
    <t>Артезианская скважина № 1724</t>
  </si>
  <si>
    <t>Артезианская скважина № 1766</t>
  </si>
  <si>
    <t>Артезианская скважина № 1788</t>
  </si>
  <si>
    <t>с Порецкое / без адреса / без адреса</t>
  </si>
  <si>
    <t>Артезианская скважина № 1831</t>
  </si>
  <si>
    <t>с Коромысловка / без адреса / без адреса</t>
  </si>
  <si>
    <t>Артезианская скважина № 1П</t>
  </si>
  <si>
    <t>с Муратовка / без адреса / без адреса</t>
  </si>
  <si>
    <t>Артезианская скважина № 2</t>
  </si>
  <si>
    <t>п.ст Налейка / без адреса / без адреса</t>
  </si>
  <si>
    <t>Артезианская скважина № 2049</t>
  </si>
  <si>
    <t>с Спешневка / без адреса / без адреса</t>
  </si>
  <si>
    <t>Артезианская скважина № 2095</t>
  </si>
  <si>
    <t>Артезианская скважина № 2159</t>
  </si>
  <si>
    <t>Артезианская скважина № 2162</t>
  </si>
  <si>
    <t>Артезианская скважина № 2184</t>
  </si>
  <si>
    <t>с Еделево / без адреса / без адреса</t>
  </si>
  <si>
    <t>Артезианская скважина № 2185</t>
  </si>
  <si>
    <t>Артезианская скважина № 2212</t>
  </si>
  <si>
    <t>Артезианская скважина № 2214</t>
  </si>
  <si>
    <t>Артезианская скважина № 2215</t>
  </si>
  <si>
    <t>Артезианская скважина № 2223</t>
  </si>
  <si>
    <t>с Стоговка / без адреса / без адреса</t>
  </si>
  <si>
    <t>Артезианская скважина № 2234</t>
  </si>
  <si>
    <t>Артезианская скважина № 2253</t>
  </si>
  <si>
    <t>Артезианская скважина № 2301</t>
  </si>
  <si>
    <t>с Хвостиха / без адреса / без адреса</t>
  </si>
  <si>
    <t>Артезианская скважина № 2402</t>
  </si>
  <si>
    <t>Артезианская скважина № 2406</t>
  </si>
  <si>
    <t>п Первомайский / без адреса / без адреса</t>
  </si>
  <si>
    <t>Артезианская скважина № 2476</t>
  </si>
  <si>
    <t>с Чириково / без адреса / без адреса</t>
  </si>
  <si>
    <t>Артезианская скважина № 2498</t>
  </si>
  <si>
    <t>д Щеголиха / без адреса / без адреса</t>
  </si>
  <si>
    <t>Артезианская скважина № 2499</t>
  </si>
  <si>
    <t>с Екатериновка / без адреса / без адреса</t>
  </si>
  <si>
    <t>Артезианская скважина № 2728</t>
  </si>
  <si>
    <t>с Волынщина / без адреса / без адреса</t>
  </si>
  <si>
    <t>Артезианская скважина № 2772</t>
  </si>
  <si>
    <t>с Уваровка / без адреса / без адреса</t>
  </si>
  <si>
    <t>Артезианская скважина № 2828</t>
  </si>
  <si>
    <t>Артезианская скважина № 2837</t>
  </si>
  <si>
    <t>с Чертановка / без адреса / без адреса</t>
  </si>
  <si>
    <t>Артезианская скважина № 2838</t>
  </si>
  <si>
    <t>Артезианская скважина № 2851</t>
  </si>
  <si>
    <t>Артезианская скважина № 2852</t>
  </si>
  <si>
    <t>Артезианская скважина № 2872</t>
  </si>
  <si>
    <t>Артезианская скважина № 2889</t>
  </si>
  <si>
    <t>Артезианская скважина № 29345/1</t>
  </si>
  <si>
    <t>Артезианская скважина № 293456/2</t>
  </si>
  <si>
    <t>Артезианская скважина № 2976</t>
  </si>
  <si>
    <t>Артезианская скважина № 2П</t>
  </si>
  <si>
    <t>Артезианская скважина № 3045</t>
  </si>
  <si>
    <t>с Кивать / без адреса / без адреса</t>
  </si>
  <si>
    <t>Артезианская скважина № 3124</t>
  </si>
  <si>
    <t>Артезианская скважина № 37098</t>
  </si>
  <si>
    <t>Артезианская скважина № 42601</t>
  </si>
  <si>
    <t>Артезианская скважина № 42988</t>
  </si>
  <si>
    <t>Артезианская скважина № 48908</t>
  </si>
  <si>
    <t>Артезианская скважина № 48983</t>
  </si>
  <si>
    <t>Артезианская скважина № 511</t>
  </si>
  <si>
    <t>п Азат / без адреса / без адреса</t>
  </si>
  <si>
    <t>Артезианская скважина № 539</t>
  </si>
  <si>
    <t>п Рощино / без адреса / без адреса</t>
  </si>
  <si>
    <t>Артезианская скважина № 555</t>
  </si>
  <si>
    <t>с Озерки / без адреса / без адреса</t>
  </si>
  <si>
    <t>Артезианская скважина № 56034</t>
  </si>
  <si>
    <t>Артезианская скважина № 56048</t>
  </si>
  <si>
    <t>Артезианская скважина № 56161</t>
  </si>
  <si>
    <t>Артезианская скважина № 56226</t>
  </si>
  <si>
    <t>Артезианская скважина № 624</t>
  </si>
  <si>
    <t>п Свияжный / без адреса / без адреса</t>
  </si>
  <si>
    <t>Артезианская скважина № 68062</t>
  </si>
  <si>
    <t>Артезианская скважина № 68346/1</t>
  </si>
  <si>
    <t>Артезианская скважина № 68392/2</t>
  </si>
  <si>
    <t>Артезианская скважина № 69</t>
  </si>
  <si>
    <t>п Заводской / без адреса / без адреса</t>
  </si>
  <si>
    <t>Артезианская скважина № 711</t>
  </si>
  <si>
    <t>п Ветловка / без адреса / без адреса</t>
  </si>
  <si>
    <t>Артезианская скважина № 78242</t>
  </si>
  <si>
    <t>Артезианская скважина № 8546</t>
  </si>
  <si>
    <t>Артезианская скважина № 910</t>
  </si>
  <si>
    <t>Артезианская скважина № 949</t>
  </si>
  <si>
    <t>с Никольское / без адреса / без адреса</t>
  </si>
  <si>
    <t>Артезианская скважина № 989</t>
  </si>
  <si>
    <t>Артезианская скважина № П 1</t>
  </si>
  <si>
    <t>с Баевка / без адреса / без адреса</t>
  </si>
  <si>
    <t>Артезианская скважина № П 2</t>
  </si>
  <si>
    <t>Артезианская скважина №1031</t>
  </si>
  <si>
    <t>рп Николаевка / ул. Комсомольская / без адреса</t>
  </si>
  <si>
    <t>Артезианская скважина №1085</t>
  </si>
  <si>
    <t>Артезианская скважина №1478</t>
  </si>
  <si>
    <t>рп Николаевка / ул. Северная / без адреса</t>
  </si>
  <si>
    <t>Артезианская скважина №1489</t>
  </si>
  <si>
    <t>Артезианская скважина №2</t>
  </si>
  <si>
    <t>рп Базарный Сызган / ул. Авдеева / без адреса</t>
  </si>
  <si>
    <t>с Головино / без адреса / без адреса</t>
  </si>
  <si>
    <t>с Тепловка / без адреса / без адреса</t>
  </si>
  <si>
    <t>п Белокаменка / без адреса / без адреса</t>
  </si>
  <si>
    <t>с Татарский Сайман / без адреса / без адреса</t>
  </si>
  <si>
    <t>с Илюшкино / без адреса / без адреса</t>
  </si>
  <si>
    <t>Артезианская скважина №207-В</t>
  </si>
  <si>
    <t>рп Николаевка / Маслозавод / без адреса</t>
  </si>
  <si>
    <t>Артезианская скважина №2228</t>
  </si>
  <si>
    <t>рп Николаевка / ул. Молодежная / без адреса</t>
  </si>
  <si>
    <t>Артезианская скважина №23289</t>
  </si>
  <si>
    <t>рп Николаевка / ул. Узкоколейная / д. 29</t>
  </si>
  <si>
    <t>Артезианская скважина №2569</t>
  </si>
  <si>
    <t>с Красная Сосна / без адреса / без адреса</t>
  </si>
  <si>
    <t>Артезианская скважина №2706</t>
  </si>
  <si>
    <t>с Акшуат / без адреса / без адреса</t>
  </si>
  <si>
    <t>Артезианская скважина №2731</t>
  </si>
  <si>
    <t>Артезианская скважина №2732</t>
  </si>
  <si>
    <t>Артезианская скважина №2733</t>
  </si>
  <si>
    <t>Артезианская скважина №29317</t>
  </si>
  <si>
    <t>Артезианская скважина №2946</t>
  </si>
  <si>
    <t>Артезианская скважина №3</t>
  </si>
  <si>
    <t>Артезианская скважина №3088</t>
  </si>
  <si>
    <t>Артезианская скважина №310</t>
  </si>
  <si>
    <t>рп Николаевка / ул. Железнодорожная / д. 1</t>
  </si>
  <si>
    <t>Артезианская скважина №3147</t>
  </si>
  <si>
    <t>Артезианская скважина №3171</t>
  </si>
  <si>
    <t>рп Николаевка / ул. Мира / без адреса</t>
  </si>
  <si>
    <t>Артезианская скважина №353</t>
  </si>
  <si>
    <t>рп Николаевка / ул. Энгельса / без адреса</t>
  </si>
  <si>
    <t>Артезианская скважина №42633</t>
  </si>
  <si>
    <t>рп Базарный Сызган / ул. Нагорная / 43</t>
  </si>
  <si>
    <t>Артезианская скважина №42636</t>
  </si>
  <si>
    <t>рп Николаевка / ул. Ульянова / без адреса</t>
  </si>
  <si>
    <t>Артезианская скважина №42750</t>
  </si>
  <si>
    <t>Артезианская скважина №42760</t>
  </si>
  <si>
    <t>Артезианская скважина №474</t>
  </si>
  <si>
    <t>Артезианская скважина №48787</t>
  </si>
  <si>
    <t>рп Николаевка / ул. Шоссейная / без адреса</t>
  </si>
  <si>
    <t>Артезианская скважина №51630</t>
  </si>
  <si>
    <t>рп Базарный Сызган / ул. Нагорная / 23</t>
  </si>
  <si>
    <t>Артезианская скважина №528</t>
  </si>
  <si>
    <t>Артезианская скважина №56212</t>
  </si>
  <si>
    <t>рп Базарный Сызган / ул. Нагорная / 47</t>
  </si>
  <si>
    <t>Артезианская скважина №56249</t>
  </si>
  <si>
    <t>Артезианская скважина №56269</t>
  </si>
  <si>
    <t>п Поливаново / без адреса / без адреса</t>
  </si>
  <si>
    <t>Артезианская скважина №56464</t>
  </si>
  <si>
    <t>Артезианская скважина №5986</t>
  </si>
  <si>
    <t>д Чириково / без адреса / без адреса</t>
  </si>
  <si>
    <t>Артезианская скважина №68147</t>
  </si>
  <si>
    <t>рп Николаевка / ул. Полевая / без адреса</t>
  </si>
  <si>
    <t>Артезианская скважина №734 (резервная)</t>
  </si>
  <si>
    <t>рп Базарный Сызган / ул. Новозаводская / 1А</t>
  </si>
  <si>
    <t>Артезианская скважина №78037</t>
  </si>
  <si>
    <t>Артезианская скважина №78038</t>
  </si>
  <si>
    <t>Артезианская скважина №78053</t>
  </si>
  <si>
    <t>Артезианская скважина №78059</t>
  </si>
  <si>
    <t>Артезианская скважина №78138</t>
  </si>
  <si>
    <t>рп Базарный Сызган / ул. Дружбы / без адреса</t>
  </si>
  <si>
    <t>Артезианская скважина №78359</t>
  </si>
  <si>
    <t>рп Базарный Сызган / ул. Садовая / без адреса</t>
  </si>
  <si>
    <t>Артезианская скважина №8802</t>
  </si>
  <si>
    <t>Артезианская скважина №8892</t>
  </si>
  <si>
    <t>Буровая скважина</t>
  </si>
  <si>
    <t>п Дубки / без адреса / без адреса</t>
  </si>
  <si>
    <t>п Черный Ключ / без адреса / без адреса</t>
  </si>
  <si>
    <t>с Должниково / без адреса / без адреса</t>
  </si>
  <si>
    <t>д Папуз-Гора / без адреса / без адреса</t>
  </si>
  <si>
    <t>п Широкий / без адреса / без адреса</t>
  </si>
  <si>
    <t>с Папузы / без адреса / без адреса</t>
  </si>
  <si>
    <t>с Патрикеево / без адреса / без адреса</t>
  </si>
  <si>
    <t>с Юрловка / без адреса / без адреса</t>
  </si>
  <si>
    <t>с Никулино / без адреса / без адреса</t>
  </si>
  <si>
    <t>с Кочкарлей / без адреса / без адреса</t>
  </si>
  <si>
    <t>Буровая скважина 3024</t>
  </si>
  <si>
    <t>Буровая скважина №1</t>
  </si>
  <si>
    <t>с Большой Чирклей / без адреса / без адреса</t>
  </si>
  <si>
    <t>Буровая скважина №2</t>
  </si>
  <si>
    <t>Буровая скважина №2581</t>
  </si>
  <si>
    <t>с Годяйкино / без адреса / без адреса</t>
  </si>
  <si>
    <t>Буровая скважина №2582</t>
  </si>
  <si>
    <t>п Сосновый Бор / без адреса / без адреса</t>
  </si>
  <si>
    <t>Буровая скважина №3</t>
  </si>
  <si>
    <t>Буровая скважина №3030</t>
  </si>
  <si>
    <t>д Федоровка / ул. Рабочая / без адреса</t>
  </si>
  <si>
    <t>Буровая скважина №3031</t>
  </si>
  <si>
    <t>Буровая скважина №3169</t>
  </si>
  <si>
    <t>рп Николаевка / ул. Гагарина / д. 1</t>
  </si>
  <si>
    <t>Буровая скважина №504</t>
  </si>
  <si>
    <t>д Иевлевка / без адреса / без адреса</t>
  </si>
  <si>
    <t>Буровая скважина №78028/2</t>
  </si>
  <si>
    <t>рп Николаевка / без адреса / без адреса</t>
  </si>
  <si>
    <t>Водовод к с. Панская Слобода от Новоульяновского водовода МО "Город Новоульяновск"</t>
  </si>
  <si>
    <t>сеть</t>
  </si>
  <si>
    <t>с Панская Слобода / без адреса / без адреса</t>
  </si>
  <si>
    <t>б/н</t>
  </si>
  <si>
    <t>Водопровод</t>
  </si>
  <si>
    <t>рп Базарный Сызган / без адреса / без адреса</t>
  </si>
  <si>
    <t>п Отрадинский / без адреса / без адреса</t>
  </si>
  <si>
    <t>п Ерыклинский участок / без адреса / без адреса</t>
  </si>
  <si>
    <t>с Красная Балтия / без адреса / без адреса</t>
  </si>
  <si>
    <t>с Шемурша / без адреса / без адреса</t>
  </si>
  <si>
    <t>с Кузоватово / без адреса / без адреса</t>
  </si>
  <si>
    <t>рп Николаевка / ст. Ключики / без адреса</t>
  </si>
  <si>
    <t>с Поника / без адреса / без адреса</t>
  </si>
  <si>
    <t>с Ахметлей / без адреса / без адреса</t>
  </si>
  <si>
    <t>с Курмаевка / без адреса / без адреса</t>
  </si>
  <si>
    <t>с Рызлей / без адреса / без адреса</t>
  </si>
  <si>
    <t>с Чувашский Сайман / без адреса / без адреса</t>
  </si>
  <si>
    <t>д Плетьма / без адреса / без адреса</t>
  </si>
  <si>
    <t>с Смородино / г. Новоульяновск / без адреса</t>
  </si>
  <si>
    <t>Водопровод от каптированного родника "Попов"</t>
  </si>
  <si>
    <t>Водопровод от родника Елхов до накопителя п.Южный</t>
  </si>
  <si>
    <t>рп Павловка / Микрорайон Южный / без адреса</t>
  </si>
  <si>
    <t>Водопровод от с. Баевка до п. Белокаменка</t>
  </si>
  <si>
    <t>с Баевка / п. Белокаменка / без адреса</t>
  </si>
  <si>
    <t>Водопроводная сеть</t>
  </si>
  <si>
    <t>г Новоульяновск / п. Северный / без адреса</t>
  </si>
  <si>
    <t>с Евлейка / ул.Центральная / без адреса</t>
  </si>
  <si>
    <t>с Кадышевка / без адреса / без адреса</t>
  </si>
  <si>
    <t>Водопроводная сеть общая протяженность</t>
  </si>
  <si>
    <t>Кап+AC1086:AL1097тированный родник №1</t>
  </si>
  <si>
    <t>Каптированный родник</t>
  </si>
  <si>
    <t>с Чауши / без адреса / без адреса</t>
  </si>
  <si>
    <t>01.03.2019</t>
  </si>
  <si>
    <t>Каптированный родник №2</t>
  </si>
  <si>
    <t>Каптированный родник Гремячий</t>
  </si>
  <si>
    <t>д Пески / без адреса / без адреса</t>
  </si>
  <si>
    <t>115</t>
  </si>
  <si>
    <t>05.03.2020</t>
  </si>
  <si>
    <t>Каптированный родник Поварня</t>
  </si>
  <si>
    <t>с Прислониха / без адреса / без адреса</t>
  </si>
  <si>
    <t>116</t>
  </si>
  <si>
    <t>03.03.2020</t>
  </si>
  <si>
    <t>Каптированный родник д. Русская Голышевка</t>
  </si>
  <si>
    <t>д Русская Голышевка / без адреса / без адреса</t>
  </si>
  <si>
    <t>12.08.2021</t>
  </si>
  <si>
    <t>Каптированный родник с. Байдулино</t>
  </si>
  <si>
    <t>с Байдулино / без адреса / без адреса</t>
  </si>
  <si>
    <t>Каптированный родник с. Большие Поселки</t>
  </si>
  <si>
    <t>с Большие Поселки / без адреса / без адреса</t>
  </si>
  <si>
    <t>Каптированный родник с. Вышки</t>
  </si>
  <si>
    <t>с Вышки / без адреса / без адреса</t>
  </si>
  <si>
    <t>01.02.2019</t>
  </si>
  <si>
    <t>Каптированный родник с. Ивановка</t>
  </si>
  <si>
    <t>с Ивановка / без адреса / без адреса</t>
  </si>
  <si>
    <t>01.11.2018</t>
  </si>
  <si>
    <t>Каптированный родник с. Кадышево</t>
  </si>
  <si>
    <t>с Кадышево / без адреса / без адреса</t>
  </si>
  <si>
    <t>Каптированный родник с. Комаровка</t>
  </si>
  <si>
    <t>с Комаровка / без адреса / без адреса</t>
  </si>
  <si>
    <t>Каптированный родник с. М. Станичное</t>
  </si>
  <si>
    <t>с Малое Станичное / без адреса / без адреса</t>
  </si>
  <si>
    <t>Каптированный родник с. Молвино</t>
  </si>
  <si>
    <t>с Молвино / без адреса / без адреса</t>
  </si>
  <si>
    <t>Каптированный родник с. Полдомасово</t>
  </si>
  <si>
    <t>с Полдомасово / без адреса / без адреса</t>
  </si>
  <si>
    <t>Каптированный родник с. Татарские Горенки</t>
  </si>
  <si>
    <t>с Татарские Горенки / без адреса / без адреса</t>
  </si>
  <si>
    <t>Комплексная насосная станция</t>
  </si>
  <si>
    <t>рп Николаевка / ул. Коммунальная / без адреса</t>
  </si>
  <si>
    <t>Н.С. Васильевка</t>
  </si>
  <si>
    <t>с Васильевка / без адреса / без адреса</t>
  </si>
  <si>
    <t>369</t>
  </si>
  <si>
    <t>01.06.2012</t>
  </si>
  <si>
    <t>Н.С. Журавлиха</t>
  </si>
  <si>
    <t>п Журавлиха / без адреса / без адреса</t>
  </si>
  <si>
    <t>Н.С. Н.Маза</t>
  </si>
  <si>
    <t>с Нижняя Маза / без адреса / без адреса</t>
  </si>
  <si>
    <t>12.06.2012</t>
  </si>
  <si>
    <t>Н.С. Репьёвка</t>
  </si>
  <si>
    <t>с Репьевка / без адреса / без адреса</t>
  </si>
  <si>
    <t>Н.С. Старая Кулатка</t>
  </si>
  <si>
    <t>рп Старая Кулатка / без адреса / без адреса</t>
  </si>
  <si>
    <t>Н/С 1-го подъёма</t>
  </si>
  <si>
    <t>рп Майна / без адреса / без адреса</t>
  </si>
  <si>
    <t>345</t>
  </si>
  <si>
    <t>18.09.2019</t>
  </si>
  <si>
    <t>Н/С 2-го подъёма</t>
  </si>
  <si>
    <t>рп Карсун / без адреса / без адреса</t>
  </si>
  <si>
    <t>рп Сурское / без адреса / без адреса</t>
  </si>
  <si>
    <t>114</t>
  </si>
  <si>
    <t>11.03.2020</t>
  </si>
  <si>
    <t>НС Родник "Макай" ул. Ленина</t>
  </si>
  <si>
    <t>НС Ст.Кулатка</t>
  </si>
  <si>
    <t>с Новое Зеленое / без адреса / без адреса</t>
  </si>
  <si>
    <t>НС г. Сенгилей</t>
  </si>
  <si>
    <t>г Сенгилей / без адреса / без адреса</t>
  </si>
  <si>
    <t>30.12.2016</t>
  </si>
  <si>
    <t>Насосная питьевой воды</t>
  </si>
  <si>
    <t>г Новоульяновск / без адреса / без адреса</t>
  </si>
  <si>
    <t>Насосная станция "Центральная"</t>
  </si>
  <si>
    <t>Насосная станция 1-го подъема</t>
  </si>
  <si>
    <t>п Меловой / без адреса / без адреса</t>
  </si>
  <si>
    <t>Насосная станция НС-1</t>
  </si>
  <si>
    <t>Насосная станция НС-2</t>
  </si>
  <si>
    <t>Насосная станция НС-3</t>
  </si>
  <si>
    <t>Насосная станция второго подъема</t>
  </si>
  <si>
    <t>рп Кузоватово / Микрорайон Северный / без адреса</t>
  </si>
  <si>
    <t>Насосные агрегаты р.п. Красный Гуляй</t>
  </si>
  <si>
    <t>рп Красный Гуляй / без адреса / без адреса</t>
  </si>
  <si>
    <t>07.05.2018</t>
  </si>
  <si>
    <t>Насосные агрегаты р.п. Силикатный</t>
  </si>
  <si>
    <t>рп Силикатный / без адреса / без адреса</t>
  </si>
  <si>
    <t>23.12.2017</t>
  </si>
  <si>
    <t>Насосный агрегат №1 р.п. Ишеевка</t>
  </si>
  <si>
    <t>рп Ишеевка / без адреса / без адреса</t>
  </si>
  <si>
    <t>Насосный агрегат №2  р.п. Ишеевка</t>
  </si>
  <si>
    <t>Насосный агрегат д. Салмановка</t>
  </si>
  <si>
    <t>д Салмановка / без адреса / без адреса</t>
  </si>
  <si>
    <t>Озеро-Родник</t>
  </si>
  <si>
    <t>рп Радищево / без адреса / без адреса</t>
  </si>
  <si>
    <t>Перекачивающая насосная станция</t>
  </si>
  <si>
    <t>Репьевский водозабор</t>
  </si>
  <si>
    <t>рп Новоспасское / без адреса / без адреса</t>
  </si>
  <si>
    <t>Родник "Адамов"</t>
  </si>
  <si>
    <t>Родник "Головка"</t>
  </si>
  <si>
    <t>Родник "Городки"</t>
  </si>
  <si>
    <t>Родник "Гран-Гремячий"</t>
  </si>
  <si>
    <t>рп Цемзавод / без адреса / без адреса</t>
  </si>
  <si>
    <t>Родник "Дубки"</t>
  </si>
  <si>
    <t>Родник "Индом"</t>
  </si>
  <si>
    <t>Родник "Иряш"</t>
  </si>
  <si>
    <t>Родник "Коротенький"</t>
  </si>
  <si>
    <t>Родник "Кутум"</t>
  </si>
  <si>
    <t>Родник "Орлов"</t>
  </si>
  <si>
    <t>с Тушна / без адреса / без адреса</t>
  </si>
  <si>
    <t>Родник "Попов"</t>
  </si>
  <si>
    <t>Родник "Студеный"</t>
  </si>
  <si>
    <t>с Шиловка / без адреса / без адреса</t>
  </si>
  <si>
    <t>Родник "Чернушка"</t>
  </si>
  <si>
    <t>с Елшанка / без адреса / без адреса</t>
  </si>
  <si>
    <t>Родник №1</t>
  </si>
  <si>
    <t>с Еремкино / без адреса / без адреса</t>
  </si>
  <si>
    <t>Родник №1 с. Большие Ключищи</t>
  </si>
  <si>
    <t>с Большие Ключищи / без адреса / без адреса</t>
  </si>
  <si>
    <t>Родник №1 с. Дмитриевка</t>
  </si>
  <si>
    <t>с Дмитриевка / без адреса / без адреса</t>
  </si>
  <si>
    <t>01.06.2016</t>
  </si>
  <si>
    <t>Родник №1 с. Соловчиха</t>
  </si>
  <si>
    <t>с Соловчиха / без адреса / без адреса</t>
  </si>
  <si>
    <t>Родник №1 с. Старый Атлаш</t>
  </si>
  <si>
    <t>с Старый Атлаш / без адреса / без адреса</t>
  </si>
  <si>
    <t>29.12.2017</t>
  </si>
  <si>
    <t>Родник №2 с. Абрамовка</t>
  </si>
  <si>
    <t>с Абрамовка / без адреса / без адреса</t>
  </si>
  <si>
    <t>Родник №2 с. Большие Ключищи</t>
  </si>
  <si>
    <t>Родник №2 с. Дмитриевка</t>
  </si>
  <si>
    <t>Родник №2 с. Соловчиха</t>
  </si>
  <si>
    <t>Родник №2 с. Старый Атлаш</t>
  </si>
  <si>
    <t>Родник Елхов</t>
  </si>
  <si>
    <t>Родник Прорва</t>
  </si>
  <si>
    <t>Родник п. Гремячий</t>
  </si>
  <si>
    <t>п Гремячий / без адреса / без адреса</t>
  </si>
  <si>
    <t>Родник п. Кучуры</t>
  </si>
  <si>
    <t>п Кучуры / без адреса / без адреса</t>
  </si>
  <si>
    <t>Родник п. Ломы</t>
  </si>
  <si>
    <t>п Ломы / без адреса / без адреса</t>
  </si>
  <si>
    <t>Родник п. Октябрьский</t>
  </si>
  <si>
    <t>п Октябрьский / без адреса / без адреса</t>
  </si>
  <si>
    <t>01.12.2020</t>
  </si>
  <si>
    <t>Родник с. Адоевщина</t>
  </si>
  <si>
    <t>с Адоевщина / без адреса / без адреса</t>
  </si>
  <si>
    <t>Родник с. Бекетовка</t>
  </si>
  <si>
    <t>с Бекетовка / без адреса / без адреса</t>
  </si>
  <si>
    <t>Родник с. Верхняя Терешка</t>
  </si>
  <si>
    <t>с Верхняя Терешка / без адреса / без адреса</t>
  </si>
  <si>
    <t>Родник с. Вязовка</t>
  </si>
  <si>
    <t>с Вязовка / без адреса / без адреса</t>
  </si>
  <si>
    <t>Родник с. Елаур</t>
  </si>
  <si>
    <t>с Мордово / без адреса / без адреса</t>
  </si>
  <si>
    <t>с Русская Бектяшка / без адреса / без адреса</t>
  </si>
  <si>
    <t>с Елаур / без адреса / без адреса</t>
  </si>
  <si>
    <t>Родник с. Кадыковка</t>
  </si>
  <si>
    <t>с Кадыковка / без адреса / без адреса</t>
  </si>
  <si>
    <t>Родник с. Калиновка</t>
  </si>
  <si>
    <t>с Калиновка / без адреса / без адреса</t>
  </si>
  <si>
    <t>Родник с. Каранино</t>
  </si>
  <si>
    <t>Родник с. Комаровка</t>
  </si>
  <si>
    <t>Родник с. Копышовка</t>
  </si>
  <si>
    <t>с Копышовка / без адреса / без адреса</t>
  </si>
  <si>
    <t>Родник с. Мосеевка</t>
  </si>
  <si>
    <t>с Мосеевка / без адреса / без адреса</t>
  </si>
  <si>
    <t>Родник с. Нижняя Маза</t>
  </si>
  <si>
    <t>Родник с. Новые Зимницы</t>
  </si>
  <si>
    <t>с Новые Зимницы / без адреса / без адреса</t>
  </si>
  <si>
    <t>Родник с. Паньшино</t>
  </si>
  <si>
    <t>с Паньшино / без адреса / без адреса</t>
  </si>
  <si>
    <t>Родник с. Сиуч</t>
  </si>
  <si>
    <t>с Сиуч / без адреса / без адреса</t>
  </si>
  <si>
    <t>Родник с. Софьино</t>
  </si>
  <si>
    <t>с Софьино / без адреса / без адреса</t>
  </si>
  <si>
    <t>Родник с. Средняя Терешка</t>
  </si>
  <si>
    <t>с Средняя Терешка / без адреса / без адреса</t>
  </si>
  <si>
    <t>Родник с. Старое Зеленое</t>
  </si>
  <si>
    <t>с Старое Зеленое / без адреса / без адреса</t>
  </si>
  <si>
    <t>Родник с. Старый Мостяк</t>
  </si>
  <si>
    <t>с Старый Мостяк / без адреса / без адреса</t>
  </si>
  <si>
    <t>Родник с. Уржумское-Юшанское</t>
  </si>
  <si>
    <t>с Уржумское / без адреса / без адреса</t>
  </si>
  <si>
    <t>Родник с. Чувашская Кулатка - с. Бахтеевка</t>
  </si>
  <si>
    <t>с Чувашская Кулатка / без адреса / без адреса</t>
  </si>
  <si>
    <t>Родник с. Ясашная Ташла</t>
  </si>
  <si>
    <t>с Ясашная Ташла / без адреса / без адреса</t>
  </si>
  <si>
    <t>Родник с.Средниково</t>
  </si>
  <si>
    <t>с Средниково / без адреса / без адреса</t>
  </si>
  <si>
    <t>01.07.2022</t>
  </si>
  <si>
    <t>Родник ст. Рябина</t>
  </si>
  <si>
    <t>ст Рябина / без адреса / без адреса</t>
  </si>
  <si>
    <t>Родниск №1 с. Абрамовка</t>
  </si>
  <si>
    <t>Самотечный водопровод от родника "Бездонный"</t>
  </si>
  <si>
    <t>Самотечный водопровод от родника "ЧАБИ"</t>
  </si>
  <si>
    <t>Самотечный водопровод от родника Голова</t>
  </si>
  <si>
    <t>Самотечный водопровод от родника Криулинский</t>
  </si>
  <si>
    <t>Сети холодного водоснабжения</t>
  </si>
  <si>
    <t>с Криуши / без адреса / без адреса</t>
  </si>
  <si>
    <t>Сеть водоснабжения от НС-1 до НС-2</t>
  </si>
  <si>
    <t>Сеть водоснабжения от НС-2 до НС-3</t>
  </si>
  <si>
    <t>Сеть водоснабжения от НС-3 до накопителя п.Южный</t>
  </si>
  <si>
    <t>Скважина "Автостанция"</t>
  </si>
  <si>
    <t>Скважина (вб Центральная)</t>
  </si>
  <si>
    <t>п Станция-Охотничья / без адреса / без адреса</t>
  </si>
  <si>
    <t>Скважина (вб Школьная)</t>
  </si>
  <si>
    <t>Скважина (на детский дом)</t>
  </si>
  <si>
    <t>Скважина 2813</t>
  </si>
  <si>
    <t>Скважина №1</t>
  </si>
  <si>
    <t>с Нагаево / без адреса / без адреса</t>
  </si>
  <si>
    <t>117</t>
  </si>
  <si>
    <t>02.03.2020</t>
  </si>
  <si>
    <t>с Новое Погорелово / без адреса / без адреса</t>
  </si>
  <si>
    <t>с Сухой Карсун / без адреса / без адреса</t>
  </si>
  <si>
    <t>с Репьевка Колхозная / без адреса / без адреса</t>
  </si>
  <si>
    <t>с Подлесное / без адреса / без адреса</t>
  </si>
  <si>
    <t>с Тагай / без адреса / без адреса</t>
  </si>
  <si>
    <t>с Новая Кулатка / без адреса / без адреса</t>
  </si>
  <si>
    <t>с Старая Яндовка / без адреса / без адреса</t>
  </si>
  <si>
    <t>с Большая Борла / без адреса / без адреса</t>
  </si>
  <si>
    <t>п Красноармейский / без адреса / без адреса</t>
  </si>
  <si>
    <t>п Сухая Долина / без адреса / без адреса</t>
  </si>
  <si>
    <t>с Новая Беденьга / без адреса / без адреса</t>
  </si>
  <si>
    <t>Скважина №1 (вб Центральная)</t>
  </si>
  <si>
    <t>п Зеленая Роща / без адреса / без адреса</t>
  </si>
  <si>
    <t>Скважина №1 (вб Школьная)</t>
  </si>
  <si>
    <t>Скважина №1 (проходная)</t>
  </si>
  <si>
    <t>Скважина №1 1-го водозабора</t>
  </si>
  <si>
    <t>Скважина №10</t>
  </si>
  <si>
    <t>Скважина №1102</t>
  </si>
  <si>
    <t>с Солдатская Ташла / без адреса / без адреса</t>
  </si>
  <si>
    <t>Скважина №1154</t>
  </si>
  <si>
    <t>с Федькино / без адреса / без адреса</t>
  </si>
  <si>
    <t>Скважина №1169</t>
  </si>
  <si>
    <t>Скважина №1294</t>
  </si>
  <si>
    <t>Скважина №1302</t>
  </si>
  <si>
    <t>Скважина №1440</t>
  </si>
  <si>
    <t>с Полянки / без адреса / без адреса</t>
  </si>
  <si>
    <t>Скважина №1594</t>
  </si>
  <si>
    <t>с Тумкино / без адреса / без адреса</t>
  </si>
  <si>
    <t>Скважина №1660</t>
  </si>
  <si>
    <t>Скважина №1771</t>
  </si>
  <si>
    <t>д Карцовка / без адреса / без адреса</t>
  </si>
  <si>
    <t>Скважина №1772</t>
  </si>
  <si>
    <t>с Аксаково / без адреса / без адреса</t>
  </si>
  <si>
    <t>Скважина №1867</t>
  </si>
  <si>
    <t>с Михайловка / без адреса / без адреса</t>
  </si>
  <si>
    <t>Скважина №2 (вб Школьная)</t>
  </si>
  <si>
    <t>Скважина №2 1-го водозабора</t>
  </si>
  <si>
    <t>Скважина №2027</t>
  </si>
  <si>
    <t>Скважина №2027а</t>
  </si>
  <si>
    <t>Скважина №2088</t>
  </si>
  <si>
    <t>ст Молвино / без адреса / без адреса</t>
  </si>
  <si>
    <t>Скважина №2160</t>
  </si>
  <si>
    <t>Скважина №2165</t>
  </si>
  <si>
    <t>рп Языково / без адреса / без адреса</t>
  </si>
  <si>
    <t>Скважина №2178</t>
  </si>
  <si>
    <t>с Гавриловка / без адреса / без адреса</t>
  </si>
  <si>
    <t>Скважина №2239</t>
  </si>
  <si>
    <t>Скважина №2240</t>
  </si>
  <si>
    <t>Скважина №2260</t>
  </si>
  <si>
    <t>Скважина №2354</t>
  </si>
  <si>
    <t>Скважина №2533</t>
  </si>
  <si>
    <t>с Красноборск / без адреса / без адреса</t>
  </si>
  <si>
    <t>Скважина №2645</t>
  </si>
  <si>
    <t>Скважина №2716</t>
  </si>
  <si>
    <t>Скважина №2724</t>
  </si>
  <si>
    <t>Скважина №2730</t>
  </si>
  <si>
    <t>с Сосновка / без адреса / без адреса</t>
  </si>
  <si>
    <t>Скважина №2757</t>
  </si>
  <si>
    <t>с Подкуровка / без адреса / без адреса</t>
  </si>
  <si>
    <t>Скважина №2759</t>
  </si>
  <si>
    <t>Скважина №2881</t>
  </si>
  <si>
    <t>Скважина №2890</t>
  </si>
  <si>
    <t>Скважина №2901</t>
  </si>
  <si>
    <t>с Кирзять / без адреса / без адреса</t>
  </si>
  <si>
    <t>Скважина №29102</t>
  </si>
  <si>
    <t>рп Тереньга / без адреса / без адреса</t>
  </si>
  <si>
    <t>06.02.2019</t>
  </si>
  <si>
    <t>Скважина №29248</t>
  </si>
  <si>
    <t>Скважина №2928</t>
  </si>
  <si>
    <t>Скважина №2970</t>
  </si>
  <si>
    <t>Скважина №2979</t>
  </si>
  <si>
    <t>Скважина №2980</t>
  </si>
  <si>
    <t>Скважина №299</t>
  </si>
  <si>
    <t>с Суровка / без адреса / без адреса</t>
  </si>
  <si>
    <t>Скважина №3 1-го водозабора</t>
  </si>
  <si>
    <t>Скважина №3056</t>
  </si>
  <si>
    <t>с Березовка / без адреса / без адреса</t>
  </si>
  <si>
    <t>Скважина №3123</t>
  </si>
  <si>
    <t>Скважина №3156</t>
  </si>
  <si>
    <t>с Гладчиха / без адреса / без адреса</t>
  </si>
  <si>
    <t>Скважина №3159</t>
  </si>
  <si>
    <t>Скважина №37115/1</t>
  </si>
  <si>
    <t>Скважина №4</t>
  </si>
  <si>
    <t>Скважина №4 (на въедзе)</t>
  </si>
  <si>
    <t>Скважина №4 1-го водозабора</t>
  </si>
  <si>
    <t>Скважина №42697</t>
  </si>
  <si>
    <t>Скважина №42783</t>
  </si>
  <si>
    <t>Скважина №48702</t>
  </si>
  <si>
    <t>Скважина №48898</t>
  </si>
  <si>
    <t>Скважина №48990/1</t>
  </si>
  <si>
    <t>Скважина №48997/2</t>
  </si>
  <si>
    <t>Скважина №48997/3</t>
  </si>
  <si>
    <t>Скважина №5</t>
  </si>
  <si>
    <t>Скважина №549</t>
  </si>
  <si>
    <t>с Назайкино / без адреса / без адреса</t>
  </si>
  <si>
    <t>Скважина №56187/1</t>
  </si>
  <si>
    <t>Скважина №56205</t>
  </si>
  <si>
    <t>с Большое Станичное / без адреса / без адреса</t>
  </si>
  <si>
    <t>Скважина №56215</t>
  </si>
  <si>
    <t>Скважина №56295/1</t>
  </si>
  <si>
    <t>Скважина №56296/2</t>
  </si>
  <si>
    <t>Скважина №56362</t>
  </si>
  <si>
    <t>Скважина №566</t>
  </si>
  <si>
    <t>Скважина №622</t>
  </si>
  <si>
    <t>Скважина №654</t>
  </si>
  <si>
    <t>Скважина №68307/1</t>
  </si>
  <si>
    <t>Скважина №68308/2</t>
  </si>
  <si>
    <t>Скважина №686</t>
  </si>
  <si>
    <t>Скважина №78130/1</t>
  </si>
  <si>
    <t>Скважина №78130/2</t>
  </si>
  <si>
    <t>Скважина №78130/3</t>
  </si>
  <si>
    <t>Скважина №783</t>
  </si>
  <si>
    <t>с Краснополка / без адреса / без адреса</t>
  </si>
  <si>
    <t>Скважина №78338</t>
  </si>
  <si>
    <t>Скважина №78349</t>
  </si>
  <si>
    <t>Скважина №78362</t>
  </si>
  <si>
    <t>Скважина №945</t>
  </si>
  <si>
    <t>Скважина №991</t>
  </si>
  <si>
    <t>Скважина №992</t>
  </si>
  <si>
    <t>Скважина МСО №1</t>
  </si>
  <si>
    <t>Скважина МСО №2</t>
  </si>
  <si>
    <t>Скважина СТФ</t>
  </si>
  <si>
    <t>Скважина б/н</t>
  </si>
  <si>
    <t>Скважина д. Кошеловка</t>
  </si>
  <si>
    <t>д Кошелевка / без адреса / без адреса</t>
  </si>
  <si>
    <t>Скважина д. Тамбы</t>
  </si>
  <si>
    <t>д Тамбы / без адреса / без адреса</t>
  </si>
  <si>
    <t>Скважина п. Крутояр</t>
  </si>
  <si>
    <t>п Крутояр / без адреса / без адреса</t>
  </si>
  <si>
    <t>Скважина п. Хутор Риновский</t>
  </si>
  <si>
    <t>х Риновский / без адреса / без адреса</t>
  </si>
  <si>
    <t>Скважина с. Алешкино</t>
  </si>
  <si>
    <t>с Алешкино / без адреса / без адреса</t>
  </si>
  <si>
    <t>Скважина с. Б. Жеребятниково</t>
  </si>
  <si>
    <t>с Большое Жеребятниково / без адреса / без адреса</t>
  </si>
  <si>
    <t>Скважина с. Белогорское</t>
  </si>
  <si>
    <t>с Белогорское / без адреса / без адреса</t>
  </si>
  <si>
    <t>Скважина с. Буераки</t>
  </si>
  <si>
    <t>с Буераки / без адреса / без адреса</t>
  </si>
  <si>
    <t>Скважина с. Вязовый Гай</t>
  </si>
  <si>
    <t>с Вязовый Гай / без адреса / без адреса</t>
  </si>
  <si>
    <t>Скважина с. Зарыклей</t>
  </si>
  <si>
    <t>с Зарыклей / без адреса / без адреса</t>
  </si>
  <si>
    <t>Скважина с. Новый Мостяк</t>
  </si>
  <si>
    <t>с Новый Мостяк / без адреса / без адреса</t>
  </si>
  <si>
    <t>Скважина с. Старый Атлаш</t>
  </si>
  <si>
    <t>Скважина ст. Бальшие Ключищи</t>
  </si>
  <si>
    <t>рзд Большие Ключищи / без адреса / без адреса</t>
  </si>
  <si>
    <t>Сооружение Каптаж "Гремячий"</t>
  </si>
  <si>
    <t>с Смородино / без адреса / без адреса</t>
  </si>
  <si>
    <t>Сооружение каптаж "Безымянный"</t>
  </si>
  <si>
    <t>Старокулаткинский водозабор</t>
  </si>
  <si>
    <t>артезианская скважина № 19</t>
  </si>
  <si>
    <t>артезианская скважина № 2183</t>
  </si>
  <si>
    <t>артезианская скважина № б/н</t>
  </si>
  <si>
    <t>артезианская скважина №1</t>
  </si>
  <si>
    <t>артезианская скважина б/н</t>
  </si>
  <si>
    <t>рп Базарный Сызган / ул. Пушкинская / 1Б</t>
  </si>
  <si>
    <t>с Водорацк / без адреса / без адреса</t>
  </si>
  <si>
    <t>внутриквартальные водопроводные сети</t>
  </si>
  <si>
    <t>водопроводные сети</t>
  </si>
  <si>
    <t>п Липки / без адреса / без адреса</t>
  </si>
  <si>
    <t>насосная станция</t>
  </si>
  <si>
    <t>насосная станция 2 подъёма</t>
  </si>
  <si>
    <t>рп Базарный Сызган / ул. Новозаводская / без адреса</t>
  </si>
  <si>
    <t>п. Мокрый Куст</t>
  </si>
  <si>
    <t>п Мокрый Куст / без адреса / без адреса</t>
  </si>
  <si>
    <t>01.09.2022</t>
  </si>
  <si>
    <t>п. Торфболото</t>
  </si>
  <si>
    <t>п Торфболото / без адреса / без адреса</t>
  </si>
  <si>
    <t>скважина №11</t>
  </si>
  <si>
    <t>скважина №13</t>
  </si>
  <si>
    <t>скважина №14</t>
  </si>
  <si>
    <t>скважина №1657</t>
  </si>
  <si>
    <t>с Скугареевка / без адреса / без адреса</t>
  </si>
  <si>
    <t>скважина №2</t>
  </si>
  <si>
    <t>с Артюшкино / без адреса / без адреса</t>
  </si>
  <si>
    <t>скважина №2238</t>
  </si>
  <si>
    <t>скважина №2758</t>
  </si>
  <si>
    <t>скважина №3</t>
  </si>
  <si>
    <t>скважина №6</t>
  </si>
  <si>
    <t>скважина №7</t>
  </si>
  <si>
    <t>шахтный колодец</t>
  </si>
  <si>
    <t>ВО</t>
  </si>
  <si>
    <t>КНС</t>
  </si>
  <si>
    <t>г Новоульяновск / ул. Комсомольская / д. 2А</t>
  </si>
  <si>
    <t>КНС № 1</t>
  </si>
  <si>
    <t>КНС № 2</t>
  </si>
  <si>
    <t>КНС №1</t>
  </si>
  <si>
    <t>рп Николаевка / ул. Комсомольская / д. 49-Б</t>
  </si>
  <si>
    <t>КНС №2</t>
  </si>
  <si>
    <t>рп Николаевка / ул. Комсомольская / д. 2-Б</t>
  </si>
  <si>
    <t>КНС №3</t>
  </si>
  <si>
    <t>рп Николаевка / ул. Узкоколейная / д. 33</t>
  </si>
  <si>
    <t>Канализационная насосная станция №1</t>
  </si>
  <si>
    <t>рп Павловка / Ленина / 111</t>
  </si>
  <si>
    <t>Канализационная насосная станция №2</t>
  </si>
  <si>
    <t>рп Павловка / Калинина / 126</t>
  </si>
  <si>
    <t>Канализационная насосная станция бытовых стоков</t>
  </si>
  <si>
    <t>Канализационно-насосная станция</t>
  </si>
  <si>
    <t>г Новоульяновск / ул. Ульяновская / д. 60</t>
  </si>
  <si>
    <t>Канализационные очичстные сооружения</t>
  </si>
  <si>
    <t>ОС</t>
  </si>
  <si>
    <t>г Новоульяновск / проезд Промышленный / без адреса</t>
  </si>
  <si>
    <t>Напорный канализационный коллектор №1</t>
  </si>
  <si>
    <t>Напорный канализационный коллектор №2</t>
  </si>
  <si>
    <t>Очистные сооружения</t>
  </si>
  <si>
    <t>Сети канализации</t>
  </si>
  <si>
    <t>рп Павловка / адрес отсутствует / адрес отсутствует</t>
  </si>
  <si>
    <t>Сети напорные бытовой канализации</t>
  </si>
  <si>
    <t>г. Барыш</t>
  </si>
  <si>
    <t>КНС с сетями</t>
  </si>
  <si>
    <t>г Барыш / Советская / 95</t>
  </si>
  <si>
    <t>29.09.2022</t>
  </si>
  <si>
    <t>п. Зеленая Роща</t>
  </si>
  <si>
    <t>п Зеленая Роща / Школьная / 1,2,3</t>
  </si>
  <si>
    <t>01.01.2018</t>
  </si>
  <si>
    <t>п. Языково</t>
  </si>
  <si>
    <t>рп Языково / Садовая / 2</t>
  </si>
  <si>
    <t>р.п. Ишеевка</t>
  </si>
  <si>
    <t>КНС с ОС и сетями</t>
  </si>
  <si>
    <t>рп Ишеевка / Новокомбинат    Ленина       Больничная Дачная Пионерская / 63А,164,44,5,19</t>
  </si>
  <si>
    <t>р.п. Карсун</t>
  </si>
  <si>
    <t>рп Карсун / северная часть поселка / 0</t>
  </si>
  <si>
    <t>р.п. Красный Гуляй</t>
  </si>
  <si>
    <t>рп Красный Гуляй / Строительная Мира Железнодорожная  Московская / 2</t>
  </si>
  <si>
    <t>1/18</t>
  </si>
  <si>
    <t>р.п. Майна</t>
  </si>
  <si>
    <t>рп Майна / Ленинская / 19 А</t>
  </si>
  <si>
    <t>р.п. Силикатный</t>
  </si>
  <si>
    <t>рп Силикатный / Лесная Садовая Трудовая / 31</t>
  </si>
  <si>
    <t>4/13</t>
  </si>
  <si>
    <t>23.11.2017</t>
  </si>
  <si>
    <t>р.п. Тереньга</t>
  </si>
  <si>
    <t>рп Тереньга / Чапаева / 2</t>
  </si>
  <si>
    <t>с. Больщие Ключищи</t>
  </si>
  <si>
    <t>с Большие Ключищи / Полевая / 13</t>
  </si>
  <si>
    <t>Расходы на оплату труда производственного персонала</t>
  </si>
  <si>
    <t>Расходы на оплату труда АУП без отчислений</t>
  </si>
  <si>
    <t>Мартьянова Мария Владимировна</t>
  </si>
  <si>
    <t>ведущий экономист</t>
  </si>
  <si>
    <t>8(8422)38-43-79</t>
  </si>
  <si>
    <t>1.7.5</t>
  </si>
  <si>
    <t>охрана труда</t>
  </si>
  <si>
    <t>48-П</t>
  </si>
  <si>
    <t>2237ВХ</t>
  </si>
  <si>
    <t>139-ОСВ-2237вх/2023</t>
  </si>
  <si>
    <t>Чукмарова Гельшат Рахимжановна</t>
  </si>
  <si>
    <t>ведущий консультант</t>
  </si>
  <si>
    <t>88422-24-16-11</t>
  </si>
  <si>
    <t>chukmarova@rambler.ru</t>
  </si>
  <si>
    <t>Предприятие предложило включить в расчет тарифа на 2024 год сумму расходов по статье «Расходы на реагенты» в размере 200,00 тыс. руб.
Экспертами были проанализированы пояснительная записка к статье «Расходы на реагенты» , а также расчеты предприятия.
С учетом предложений предприятия, в соответствии с  п.15 Правил регулирования тарифов в сфере водоснабжения и водоотведения, утвержденных постановлением Правительства РФ от 13.05.2013 № 406, учитывая затраты предыдущей организации (ООО «Исток»), в сопоставимых условиях (в том числе за предшествующие периоды регулирования), эксперты предлагают признать экономически обоснованной сумму затрат по статье ««Расходы на реагенты»» в размере 200,00 тыс. руб. и включить ее в расчет необходимой валовой выручки на 2024 год.
Обосновывающие документы:   пояснительная записка к статье«Расходы на реагенты».</t>
  </si>
  <si>
    <t>Предприятие предложило включить в расчет тарифа на 2024 год сумму расходов по статье «Электроэнергия» в размере 2279,37 тыс. руб.
Экспертами были проанализированы пояснительная записка к статье расходов на  электрическую энергию  , а также расчеты предприятия.
Средняя стоимость приобретаемой электрической энергии –  7,34 руб./кВт/ч;
- удельный расход электрической энергии составил 1,45 кВт/ч/куб.м. (исходя из объёма принятых сточных вод – 209,82 тыс. м3  
С учетом предложений предприятия, в соответствии с  п.15 Правил регулирования тарифов в сфере водоснабжения и водоотведения, утвержденных постановлением Правительства РФ от 13.05.2013 № 406, учитывая затраты предыдущей организации (ООО «Исток»), в сопоставимых условиях (в том числе за предшествующие периоды регулирования), эксперты предлагают признать экономически обоснованной сумму затрат по статье «Электроэнергия» в размере 2240,70 тыс. руб. и включить ее в расчет необходимой валовой выручки на 2024 год.
Обосновывающие документы: пояснительная записка к статье«Расходы на электрическую энергию».</t>
  </si>
  <si>
    <t xml:space="preserve">В расчёт по статье: «Расходы на оплату труда производственного персонала» принята численность производственного персонала в количестве 12 человек со среднемесячной заработной платой 20109,92 руб, страховые взносы рассчитаны из 30,2% к сумме оплаты труда – 2895,77 тыс.руб., и составляют 874,52 тыс. руб.                                                                                                                                                                                                   В расчёт по статье: «Расходы на оплату труда АУП» принята численность административного персонала в количестве 1,07 человек со среднемесячной заработной платой 26800,00руб, страховые взносы рассчитаны из 30,2% к сумме оплаты труда – 2895,77 тыс.руб., и составляют 103,73 тыс. руб.
С учетом предложений предприятия, в соответствии с  п.15 Правил регулирования тарифов в сфере водоснабжения и водоотведения, утвержденных постановлением Правительства РФ от 13.05.2013 № 406, учитывая затраты предыдущей организации (ООО «Исток»), в сопоставимых условиях (в том числе за предшествующие периоды регулирования), Эксперты предлагают считать экономически обоснованными затраты по статье «Административные расходы» на 2024 год в сумме  4217,49тыс. руб.
</t>
  </si>
  <si>
    <t>Предприятие предложило включить в расчет тарифа на 2024 год сумму расходов по статье «Налоги и платежи, относимые на указанный вид деятельности» в размере 1,18 тыс. руб.
Экспертами были проанализированы пояснительная записка к статье расходов на плату за негативные воздействия на окружающую среду  , а также расчеты предприятия.
С учетом предложений предприятия, в соответствии с  п.15 Правил регулирования тарифов в сфере водоснабжения и водоотведения, утвержденных постановлением Правительства РФ от 13.05.2013 № 406, учитывая затраты предыдущей организации (ООО «Исток»), в сопоставимых условиях (в том числе за предшествующие периоды регулирования), эксперты предлагают признать экономически обоснованной сумму затрат по статье «Налоги и платежи, относимые на указанный вид деятельности» в размере 1,18 тыс. руб. и включить ее в расчет необходимой валовой выручки на 2024 год.
Обосновывающие документы:   пояснительная записка к статье расходов на плату за негативные воздействия на окружающую среду.</t>
  </si>
  <si>
    <t xml:space="preserve">В результате постатейного анализа затрат, а также принимая во внимание вышеизложенное, эксперты предлагают учесть при расчёте тарифов на питьевую воду на 2024 год  величины НВВ: 6759,07 тыс.руб. </t>
  </si>
  <si>
    <t xml:space="preserve">По результатам проведения экспертизы тарифа на услуги водоотведения ( очистка сточных вод) ОГКП "Ульяновский областной водоканал"    эксперты предлагают считать экономически обоснованным на 2024 год тарифы на услугиуслуги водоотведения ( очистка сточных вод):   - на период с 01.01.2024 по 30.06.2024 в размере 30,83руб./куб.м., - на период с 01.07.2024 по 31.12.2024 в размере 33,60 руб./куб.м. </t>
  </si>
  <si>
    <t>Методические основы проведения экспертных работ:</t>
  </si>
  <si>
    <t>- Налоговый Кодекс РФ;</t>
  </si>
  <si>
    <t>- Федеральный закон от 07.12.2011 № 416-ФЗ «О водоснабжении и водоотведении»;</t>
  </si>
  <si>
    <t>- постановление Правительства РФ от 13.05.2013 № 406 «О государственном регулировании тарифов в сфере водоснабжения и водоотведения»;</t>
  </si>
  <si>
    <t>- приказ ФСТ России 27.12.2013 № 1746-э «Об утверждении методических указаний по расчету регулируемых тарифов в сфере водоснабжения и водоотведения» (далее – Методические указания);</t>
  </si>
  <si>
    <t>- Приказ Министерства строительства и жилищно-коммунального хозяйства РФ от 23.03.2020 № 154/пр  «Об утверждении Типовых отраслевых норм численности работников водопроводно-канализационного хозяйства».</t>
  </si>
  <si>
    <t xml:space="preserve">Башаева М.Ю.
Мизурева Н.Е.
Чукмарова Г.Р.
Аймятова Р.К.
Согласовано:
Руководитель                                                                                                С.М.Курбатов </t>
  </si>
  <si>
    <t>Статья "Амортизация" предприятием на 2024 год не предусмотрена.
Эксперты предлагают признать экономически обоснованными расходами по статье "Амортизация" на 2024 год в размере 0,0 тыс. руб.</t>
  </si>
  <si>
    <t>Статья "Арендная и концессионная плата" предприятием на 2024 год не предусмотрена.
Эксперты предлагают признать экономически обоснованными расходами по статье "Арендная и концессионная плата" на 2024 год в размере 0,0 тыс. руб.</t>
  </si>
  <si>
    <t>Предприятие предложило включить в расчет тарифа на 2024 год сумму расходов по статье «Административные расходы» оплата работ и услуг , выполняемых по договорам сторонними организациями в размере 96,38 тыс. руб., по прочим расходам 132,96 тыс. руб.
Экспертами были проанализированы пояснительная записка к статье «Расходы на реагенты» , а также расчеты предприятия.
С учетом предложений предприятия, в соответствии с  п.15 Правил регулирования тарифов в сфере водоснабжения и водоотведения, утвержденных постановлением Правительства РФ от 13.05.2013 № 406, учитывая затраты предыдущей организации (ООО «Исток»), в сопоставимых условиях (в том числе за предшествующие периоды регулирования), эксперты предлагают признать экономически обоснованной сумму затрат по статье « «Административные расходы» оплата работ и услуг , выполняемых по договорам сторонними организациями» в размере 0,00 тыс. руб., по прочим расходам 0,00 тыс. руб..
Обосновывающие документы:   пояснительная записка к статье« «Административные расходы» оплата работ и услуг , выполняемых по договорам сторонними организациями».</t>
  </si>
  <si>
    <t xml:space="preserve"> Экспертное заключение  по экономической обоснованности тарифов на услуги водоотведения (очистка сточных вод) Областного государственного казённого предприятия «Ульяновский областной водоканал»
на 2024 год.
1. 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 Ответственность за достоверность представленных документов несёт ОГКП "Ульяновский областной водоканал".
3. Выводы экспертов, приведённые в настоящем Заключении, основывались исключительно на результатах экспертизы представленных расчётных документов ОГКП "Ульяновский областной водоканал".</t>
  </si>
  <si>
    <t xml:space="preserve">По представленным материалам произведен  тарифов на водоотведение (очистка сточных вод) на 2024 год в соответствии с Методических указаний по расчету регулируемых тарифов в сфере водоснабжения и водоотведения, утвержденных приказом ФСТ России от 27.12.2013 № 1746-э.                                                                                 Эксперты руководствовались основными принципами государственного регулирования тарифов, предусмотренными действующим законодательством. </t>
  </si>
  <si>
    <t>Ульяновская область / 2024 / ОГКП "Ульяновский областной водоканал" (ИНН:7315905278, КПП:731501001)</t>
  </si>
  <si>
    <t>об установлении тарифов в сфере водоотведения методом экономически обоснованных расходов (затрат)</t>
  </si>
  <si>
    <t>на 2024 год</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</si>
  <si>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</si>
  <si>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</si>
  <si>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</si>
  <si>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</si>
  <si>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</si>
  <si>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(Водоотведение) - тариф на водоотведение</t>
  </si>
  <si>
    <t>Вид сточных вод</t>
  </si>
  <si>
    <t>2022 год</t>
  </si>
  <si>
    <t>2023 год</t>
  </si>
  <si>
    <t>2024 год</t>
  </si>
  <si>
    <t>Биологические очистные сооружения::ед.</t>
  </si>
  <si>
    <t>Канализационные насосные станции::ед.</t>
  </si>
  <si>
    <t>Канализационные сети::км</t>
  </si>
  <si>
    <t>ОС :: Очистные сооружения :: г Новоульяновск / без адреса / без адреса</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</si>
  <si>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</si>
  <si>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</si>
  <si>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</si>
  <si>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</si>
  <si>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</si>
  <si>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</si>
  <si>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</si>
  <si>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</si>
  <si>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</si>
  <si>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</si>
  <si>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5.1.1</t>
  </si>
  <si>
    <t>5.1.2</t>
  </si>
  <si>
    <t xml:space="preserve"> </t>
  </si>
  <si>
    <t>2022отклонение факта по данным организации к факту принятому органом регулирования</t>
  </si>
  <si>
    <t>2024Отклонение, %</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</si>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</sst>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 _₽_-;\-* #,##0\ _₽_-;_-* &quot;-&quot;\ _₽_-;_-@_-"/>
    <numFmt numFmtId="43" formatCode="_-* #,##0.00\ _₽_-;\-* #,##0.00\ _₽_-;_-* &quot;-&quot;??\ _₽_-;_-@_-"/>
    <numFmt numFmtId="164" formatCode="_(&quot;₽&quot;* #,##0_);_(&quot;₽&quot;* \(#,##0\);_(&quot;₽&quot;* &quot;-&quot;_);_(@_)"/>
    <numFmt numFmtId="165" formatCode="_(&quot;₽&quot;* #,##0.00_);_(&quot;₽&quot;* \(#,##0.00\);_(&quot;₽&quot;* &quot;-&quot;??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22">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i/>
      <sz val="9"/>
      <name val="Tahoma"/>
      <family val="2"/>
      <charset val="204"/>
    </font>
    <font>
      <u/>
      <sz val="9"/>
      <color rgb="FF000080"/>
      <name val="Tahoma"/>
      <family val="2"/>
      <charset val="204"/>
    </font>
    <font>
      <sz val="16"/>
      <color rgb="FF0070C0"/>
      <name val="Tahoma"/>
      <family val="2"/>
      <charset val="204"/>
    </font>
    <font>
      <b/>
      <sz val="16"/>
      <name val="Tahoma"/>
      <family val="2"/>
      <charset val="204"/>
    </font>
    <font>
      <b/>
      <sz val="16"/>
      <color rgb="FF0070C0"/>
      <name val="Tahoma"/>
      <family val="2"/>
      <charset val="204"/>
    </font>
    <font>
      <sz val="20"/>
      <color rgb="FF0070C0"/>
      <name val="Tahoma"/>
      <family val="2"/>
      <charset val="204"/>
    </font>
    <font>
      <sz val="16"/>
      <name val="Tahoma"/>
      <family val="2"/>
      <charset val="204"/>
    </font>
    <font>
      <sz val="11"/>
      <color indexed="9"/>
      <name val="Calibri"/>
      <family val="2"/>
      <charset val="204"/>
    </font>
    <font>
      <b/>
      <sz val="10"/>
      <color indexed="62"/>
      <name val="Tahoma"/>
      <family val="2"/>
      <charset val="204"/>
    </font>
    <font>
      <sz val="13"/>
      <name val="Tahoma"/>
      <family val="2"/>
      <charset val="204"/>
    </font>
    <font>
      <b/>
      <sz val="11"/>
      <color indexed="63"/>
      <name val="Calibri"/>
      <family val="2"/>
      <charset val="204"/>
    </font>
    <font>
      <b/>
      <sz val="11"/>
      <color indexed="52"/>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8"/>
      <name val="Calibri"/>
      <family val="2"/>
      <charset val="204"/>
    </font>
    <font>
      <b/>
      <sz val="11"/>
      <color indexed="9"/>
      <name val="Calibri"/>
      <family val="2"/>
      <charset val="204"/>
    </font>
    <font>
      <b/>
      <sz val="18"/>
      <color indexed="62"/>
      <name val="Cambria"/>
      <family val="2"/>
      <charset val="204"/>
    </font>
    <font>
      <sz val="11"/>
      <color indexed="60"/>
      <name val="Calibri"/>
      <family val="2"/>
      <charset val="204"/>
    </font>
    <font>
      <sz val="10"/>
      <name val="Arial"/>
      <family val="2"/>
      <charset val="204"/>
    </font>
    <font>
      <sz val="8"/>
      <color indexed="11"/>
      <name val="Tahoma"/>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53"/>
      <name val="Calibri"/>
      <family val="2"/>
      <charset val="204"/>
    </font>
    <font>
      <sz val="11"/>
      <color indexed="58"/>
      <name val="Calibri"/>
      <family val="2"/>
      <charset val="204"/>
    </font>
    <font>
      <sz val="12"/>
      <name val="Tahoma"/>
      <family val="2"/>
      <charset val="204"/>
    </font>
    <font>
      <b/>
      <u/>
      <sz val="9"/>
      <name val="Tahoma"/>
      <family val="2"/>
      <charset val="204"/>
    </font>
  </fonts>
  <fills count="65">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64"/>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
      <patternFill patternType="solid">
        <fgColor indexed="44"/>
      </patternFill>
    </fill>
    <fill>
      <patternFill patternType="solid">
        <fgColor indexed="42"/>
      </patternFill>
    </fill>
    <fill>
      <patternFill patternType="solid">
        <fgColor indexed="49"/>
      </patternFill>
    </fill>
    <fill>
      <patternFill patternType="lightDown">
        <fgColor indexed="42"/>
      </patternFill>
    </fill>
    <fill>
      <patternFill patternType="solid">
        <fgColor indexed="53"/>
      </patternFill>
    </fill>
    <fill>
      <patternFill patternType="solid">
        <fgColor indexed="13"/>
      </patternFill>
    </fill>
    <fill>
      <patternFill patternType="solid">
        <fgColor indexed="54"/>
      </patternFill>
    </fill>
    <fill>
      <patternFill patternType="solid">
        <fgColor indexed="17"/>
      </patternFill>
    </fill>
    <fill>
      <patternFill patternType="solid">
        <fgColor indexed="23"/>
      </patternFill>
    </fill>
    <fill>
      <patternFill patternType="solid">
        <fgColor indexed="11"/>
      </patternFill>
    </fill>
    <fill>
      <patternFill patternType="solid">
        <fgColor indexed="45"/>
      </patternFill>
    </fill>
    <fill>
      <patternFill patternType="solid">
        <fgColor indexed="26"/>
      </patternFill>
    </fill>
  </fills>
  <borders count="77">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style="thin">
        <color indexed="22"/>
      </left>
      <right style="thin">
        <color theme="0" tint="-0.249977111117893"/>
      </right>
      <top style="thin">
        <color indexed="22"/>
      </top>
      <bottom style="thin">
        <color indexed="22"/>
      </bottom>
      <diagonal/>
    </border>
    <border>
      <left style="thin">
        <color theme="0" tint="-0.34998626667073579"/>
      </left>
      <right/>
      <top style="thin">
        <color theme="0" tint="-0.249977111117893"/>
      </top>
      <bottom style="thin">
        <color theme="0" tint="-0.34998626667073579"/>
      </bottom>
      <diagonal/>
    </border>
    <border>
      <left style="thick">
        <color indexed="23"/>
      </left>
      <right style="thick">
        <color indexed="23"/>
      </right>
      <top style="thick">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1"/>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s>
  <cellStyleXfs count="227">
    <xf numFmtId="49" fontId="0" fillId="0" borderId="0" applyBorder="0">
      <alignment vertical="top"/>
    </xf>
    <xf numFmtId="0" fontId="9" fillId="0" borderId="0"/>
    <xf numFmtId="167" fontId="9" fillId="0" borderId="0"/>
    <xf numFmtId="0" fontId="45" fillId="0" borderId="0"/>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0" fontId="26" fillId="0" borderId="1" applyNumberFormat="0" applyAlignment="0">
      <protection locked="0"/>
    </xf>
    <xf numFmtId="166" fontId="10" fillId="0" borderId="0" applyFont="0" applyFill="0" applyBorder="0" applyAlignment="0" applyProtection="0"/>
    <xf numFmtId="168" fontId="12" fillId="2" borderId="0">
      <protection locked="0"/>
    </xf>
    <xf numFmtId="0" fontId="23" fillId="0" borderId="0" applyFill="0" applyBorder="0" applyProtection="0">
      <alignment vertical="center"/>
    </xf>
    <xf numFmtId="169" fontId="12" fillId="2" borderId="0">
      <protection locked="0"/>
    </xf>
    <xf numFmtId="170" fontId="12" fillId="2" borderId="0">
      <protection locked="0"/>
    </xf>
    <xf numFmtId="0" fontId="24" fillId="0" borderId="0" applyNumberFormat="0" applyFill="0" applyBorder="0" applyAlignment="0" applyProtection="0">
      <alignment vertical="top"/>
      <protection locked="0"/>
    </xf>
    <xf numFmtId="0" fontId="26" fillId="3" borderId="1" applyNumberFormat="0" applyAlignment="0"/>
    <xf numFmtId="0" fontId="25" fillId="0" borderId="0" applyNumberFormat="0" applyFill="0" applyBorder="0" applyAlignment="0" applyProtection="0">
      <alignment vertical="top"/>
      <protection locked="0"/>
    </xf>
    <xf numFmtId="0" fontId="13" fillId="0" borderId="0" applyNumberFormat="0" applyFill="0" applyBorder="0" applyAlignment="0" applyProtection="0"/>
    <xf numFmtId="0" fontId="11" fillId="0" borderId="0"/>
    <xf numFmtId="0" fontId="23" fillId="0" borderId="0" applyFill="0" applyBorder="0" applyProtection="0">
      <alignment vertical="center"/>
    </xf>
    <xf numFmtId="0" fontId="23" fillId="0" borderId="0" applyFill="0" applyBorder="0" applyProtection="0">
      <alignment vertical="center"/>
    </xf>
    <xf numFmtId="49" fontId="38" fillId="4" borderId="2" applyNumberFormat="0">
      <alignment horizontal="center" vertical="center"/>
    </xf>
    <xf numFmtId="0" fontId="21" fillId="5" borderId="1" applyNumberFormat="0" applyAlignment="0" applyProtection="0"/>
    <xf numFmtId="0" fontId="95"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9" fillId="0" borderId="0" applyBorder="0">
      <alignment horizontal="center" vertical="center" wrapText="1"/>
    </xf>
    <xf numFmtId="0" fontId="14" fillId="0" borderId="3" applyBorder="0">
      <alignment horizontal="center" vertical="center" wrapText="1"/>
    </xf>
    <xf numFmtId="4" fontId="12" fillId="2" borderId="4" applyBorder="0">
      <alignment horizontal="right"/>
    </xf>
    <xf numFmtId="49" fontId="12" fillId="0" borderId="0" applyBorder="0">
      <alignment vertical="top"/>
    </xf>
    <xf numFmtId="0" fontId="42" fillId="6" borderId="0" applyNumberFormat="0" applyBorder="0" applyAlignment="0">
      <alignment horizontal="left" vertical="center"/>
    </xf>
    <xf numFmtId="0" fontId="8" fillId="0" borderId="0"/>
    <xf numFmtId="49" fontId="12" fillId="6" borderId="0" applyBorder="0">
      <alignment vertical="top"/>
    </xf>
    <xf numFmtId="49" fontId="12" fillId="6" borderId="0" applyBorder="0">
      <alignment vertical="top"/>
    </xf>
    <xf numFmtId="49" fontId="12" fillId="0" borderId="0" applyBorder="0">
      <alignment vertical="top"/>
    </xf>
    <xf numFmtId="49" fontId="12" fillId="0" borderId="0" applyBorder="0">
      <alignment vertical="top"/>
    </xf>
    <xf numFmtId="0" fontId="8" fillId="0" borderId="0"/>
    <xf numFmtId="49" fontId="12" fillId="0" borderId="0" applyBorder="0">
      <alignment vertical="top"/>
    </xf>
    <xf numFmtId="49" fontId="12" fillId="0" borderId="0" applyBorder="0">
      <alignment vertical="top"/>
    </xf>
    <xf numFmtId="0" fontId="12" fillId="0" borderId="0">
      <alignment horizontal="left" vertical="center"/>
    </xf>
    <xf numFmtId="0" fontId="28" fillId="0" borderId="0"/>
    <xf numFmtId="4" fontId="12" fillId="7" borderId="0" applyBorder="0">
      <alignment horizontal="right"/>
    </xf>
    <xf numFmtId="0" fontId="48" fillId="0" borderId="0" applyNumberFormat="0" applyFill="0" applyBorder="0" applyAlignment="0" applyProtection="0"/>
    <xf numFmtId="0" fontId="49" fillId="0" borderId="20" applyNumberFormat="0" applyFill="0" applyAlignment="0" applyProtection="0"/>
    <xf numFmtId="0" fontId="50" fillId="0" borderId="21" applyNumberFormat="0" applyFill="0" applyAlignment="0" applyProtection="0"/>
    <xf numFmtId="0" fontId="51" fillId="0" borderId="22" applyNumberFormat="0" applyFill="0" applyAlignment="0" applyProtection="0"/>
    <xf numFmtId="0" fontId="51" fillId="0" borderId="0" applyNumberFormat="0" applyFill="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4" fillId="15" borderId="0" applyNumberFormat="0" applyBorder="0" applyAlignment="0" applyProtection="0"/>
    <xf numFmtId="0" fontId="55" fillId="16" borderId="23" applyNumberFormat="0" applyAlignment="0" applyProtection="0"/>
    <xf numFmtId="0" fontId="56" fillId="16" borderId="24" applyNumberFormat="0" applyAlignment="0" applyProtection="0"/>
    <xf numFmtId="0" fontId="57" fillId="0" borderId="25" applyNumberFormat="0" applyFill="0" applyAlignment="0" applyProtection="0"/>
    <xf numFmtId="0" fontId="58" fillId="17" borderId="26" applyNumberFormat="0" applyAlignment="0" applyProtection="0"/>
    <xf numFmtId="0" fontId="59" fillId="0" borderId="0" applyNumberFormat="0" applyFill="0" applyBorder="0" applyAlignment="0" applyProtection="0"/>
    <xf numFmtId="0" fontId="12" fillId="18" borderId="27" applyNumberFormat="0" applyFont="0" applyAlignment="0" applyProtection="0"/>
    <xf numFmtId="0" fontId="60" fillId="0" borderId="0" applyNumberFormat="0" applyFill="0" applyBorder="0" applyAlignment="0" applyProtection="0"/>
    <xf numFmtId="0" fontId="61" fillId="0" borderId="28" applyNumberFormat="0" applyFill="0" applyAlignment="0" applyProtection="0"/>
    <xf numFmtId="0" fontId="62"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2" fillId="34" borderId="0" applyNumberFormat="0" applyBorder="0" applyAlignment="0" applyProtection="0"/>
    <xf numFmtId="0" fontId="62" fillId="35" borderId="0" applyNumberFormat="0" applyBorder="0" applyAlignment="0" applyProtection="0"/>
    <xf numFmtId="0" fontId="63" fillId="36" borderId="0" applyNumberFormat="0" applyBorder="0" applyAlignment="0" applyProtection="0"/>
    <xf numFmtId="0" fontId="63" fillId="37" borderId="0" applyNumberFormat="0" applyBorder="0" applyAlignment="0" applyProtection="0"/>
    <xf numFmtId="0" fontId="62" fillId="38" borderId="0" applyNumberFormat="0" applyBorder="0" applyAlignment="0" applyProtection="0"/>
    <xf numFmtId="0" fontId="62" fillId="39" borderId="0" applyNumberFormat="0" applyBorder="0" applyAlignment="0" applyProtection="0"/>
    <xf numFmtId="0" fontId="63" fillId="40" borderId="0" applyNumberFormat="0" applyBorder="0" applyAlignment="0" applyProtection="0"/>
    <xf numFmtId="0" fontId="63" fillId="41" borderId="0" applyNumberFormat="0" applyBorder="0" applyAlignment="0" applyProtection="0"/>
    <xf numFmtId="0" fontId="62" fillId="42" borderId="0" applyNumberFormat="0" applyBorder="0" applyAlignment="0" applyProtection="0"/>
    <xf numFmtId="43" fontId="12" fillId="0" borderId="0" applyFont="0" applyFill="0" applyBorder="0" applyAlignment="0" applyProtection="0"/>
    <xf numFmtId="41"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49" fontId="64" fillId="0" borderId="0" applyNumberFormat="0" applyFill="0" applyBorder="0" applyAlignment="0" applyProtection="0">
      <alignment vertical="top"/>
    </xf>
    <xf numFmtId="0" fontId="66" fillId="0" borderId="0"/>
    <xf numFmtId="0" fontId="7" fillId="0" borderId="0"/>
    <xf numFmtId="49" fontId="12" fillId="0" borderId="0" applyBorder="0">
      <alignment vertical="top"/>
    </xf>
    <xf numFmtId="49" fontId="47" fillId="0" borderId="0" applyNumberFormat="0" applyFill="0" applyBorder="0" applyAlignment="0" applyProtection="0">
      <alignment vertical="top"/>
    </xf>
    <xf numFmtId="0" fontId="7" fillId="0" borderId="0"/>
    <xf numFmtId="0" fontId="7" fillId="0" borderId="0"/>
    <xf numFmtId="0" fontId="7" fillId="0" borderId="0"/>
    <xf numFmtId="0" fontId="8" fillId="0" borderId="0"/>
    <xf numFmtId="0" fontId="8" fillId="0" borderId="0"/>
    <xf numFmtId="0" fontId="7" fillId="0" borderId="0"/>
    <xf numFmtId="0" fontId="66" fillId="0" borderId="0"/>
    <xf numFmtId="0" fontId="7" fillId="0" borderId="0"/>
    <xf numFmtId="0" fontId="8" fillId="0" borderId="0"/>
    <xf numFmtId="0" fontId="8" fillId="0" borderId="0" applyFill="0" applyBorder="0"/>
    <xf numFmtId="0" fontId="5" fillId="0" borderId="0"/>
    <xf numFmtId="0" fontId="4" fillId="0" borderId="0"/>
    <xf numFmtId="0" fontId="4" fillId="0" borderId="0"/>
    <xf numFmtId="0" fontId="4" fillId="0" borderId="0"/>
    <xf numFmtId="0" fontId="4" fillId="0" borderId="0"/>
    <xf numFmtId="0" fontId="102" fillId="56" borderId="1" applyNumberFormat="0" applyAlignment="0"/>
    <xf numFmtId="0" fontId="26" fillId="0" borderId="1" applyNumberFormat="0" applyAlignment="0">
      <protection locked="0"/>
    </xf>
    <xf numFmtId="0" fontId="26" fillId="0" borderId="1" applyNumberFormat="0" applyAlignment="0">
      <protection locked="0"/>
    </xf>
    <xf numFmtId="0" fontId="26" fillId="43" borderId="1" applyAlignment="0">
      <alignment horizontal="left" vertical="center"/>
    </xf>
    <xf numFmtId="0" fontId="26" fillId="54" borderId="1" applyNumberFormat="0" applyAlignment="0"/>
    <xf numFmtId="0" fontId="26" fillId="3" borderId="1" applyNumberFormat="0" applyAlignment="0"/>
    <xf numFmtId="0" fontId="26" fillId="3" borderId="1" applyNumberFormat="0" applyAlignment="0"/>
    <xf numFmtId="0" fontId="103" fillId="9" borderId="67" applyNumberFormat="0">
      <alignment horizontal="center" vertical="center"/>
    </xf>
    <xf numFmtId="0" fontId="103" fillId="9" borderId="67" applyNumberFormat="0">
      <alignment horizontal="center" vertical="center"/>
    </xf>
    <xf numFmtId="0" fontId="101" fillId="55" borderId="0" applyNumberFormat="0" applyBorder="0" applyAlignment="0" applyProtection="0"/>
    <xf numFmtId="0" fontId="101" fillId="57" borderId="0" applyNumberFormat="0" applyBorder="0" applyAlignment="0" applyProtection="0"/>
    <xf numFmtId="0" fontId="101" fillId="58" borderId="0" applyNumberFormat="0" applyBorder="0" applyAlignment="0" applyProtection="0"/>
    <xf numFmtId="0" fontId="101" fillId="59" borderId="0" applyNumberFormat="0" applyBorder="0" applyAlignment="0" applyProtection="0"/>
    <xf numFmtId="0" fontId="101" fillId="55" borderId="0" applyNumberFormat="0" applyBorder="0" applyAlignment="0" applyProtection="0"/>
    <xf numFmtId="0" fontId="101" fillId="60" borderId="0" applyNumberFormat="0" applyBorder="0" applyAlignment="0" applyProtection="0"/>
    <xf numFmtId="0" fontId="104" fillId="53" borderId="68" applyNumberFormat="0" applyAlignment="0" applyProtection="0"/>
    <xf numFmtId="0" fontId="105" fillId="53" borderId="1" applyNumberFormat="0" applyAlignment="0" applyProtection="0"/>
    <xf numFmtId="49" fontId="47" fillId="0" borderId="0" applyNumberFormat="0" applyFill="0" applyBorder="0" applyAlignment="0" applyProtection="0">
      <alignment vertical="top"/>
    </xf>
    <xf numFmtId="0" fontId="106" fillId="0" borderId="69" applyNumberFormat="0" applyFill="0" applyAlignment="0" applyProtection="0"/>
    <xf numFmtId="0" fontId="107" fillId="0" borderId="70" applyNumberFormat="0" applyFill="0" applyAlignment="0" applyProtection="0"/>
    <xf numFmtId="0" fontId="108" fillId="0" borderId="71" applyNumberFormat="0" applyFill="0" applyAlignment="0" applyProtection="0"/>
    <xf numFmtId="0" fontId="108" fillId="0" borderId="0" applyNumberFormat="0" applyFill="0" applyBorder="0" applyAlignment="0" applyProtection="0"/>
    <xf numFmtId="0" fontId="109" fillId="0" borderId="72" applyNumberFormat="0" applyFill="0" applyAlignment="0" applyProtection="0"/>
    <xf numFmtId="0" fontId="110" fillId="61" borderId="73" applyNumberFormat="0" applyAlignment="0" applyProtection="0"/>
    <xf numFmtId="0" fontId="111" fillId="0" borderId="0" applyNumberFormat="0" applyFill="0" applyBorder="0" applyAlignment="0" applyProtection="0"/>
    <xf numFmtId="0" fontId="112" fillId="5" borderId="0" applyNumberFormat="0" applyBorder="0" applyAlignment="0" applyProtection="0"/>
    <xf numFmtId="49" fontId="12" fillId="0" borderId="0" applyBorder="0">
      <alignment vertical="top"/>
    </xf>
    <xf numFmtId="0" fontId="28" fillId="0" borderId="0"/>
    <xf numFmtId="0" fontId="28" fillId="0" borderId="0"/>
    <xf numFmtId="0" fontId="8" fillId="0" borderId="0"/>
    <xf numFmtId="0" fontId="8" fillId="0" borderId="0"/>
    <xf numFmtId="0" fontId="8" fillId="0" borderId="0"/>
    <xf numFmtId="0" fontId="8" fillId="0" borderId="0"/>
    <xf numFmtId="0" fontId="42" fillId="6" borderId="0" applyNumberFormat="0" applyBorder="0" applyAlignment="0">
      <alignment horizontal="left" vertical="center"/>
    </xf>
    <xf numFmtId="0" fontId="42" fillId="6" borderId="0" applyNumberFormat="0" applyBorder="0" applyAlignment="0">
      <alignment horizontal="left" vertical="center"/>
    </xf>
    <xf numFmtId="0" fontId="8" fillId="0" borderId="0"/>
    <xf numFmtId="0" fontId="113" fillId="0" borderId="0"/>
    <xf numFmtId="0" fontId="114" fillId="62" borderId="0"/>
    <xf numFmtId="0" fontId="26" fillId="0" borderId="0">
      <alignment wrapText="1"/>
    </xf>
    <xf numFmtId="0" fontId="26" fillId="0" borderId="0">
      <alignment wrapText="1"/>
    </xf>
    <xf numFmtId="0" fontId="26" fillId="0" borderId="0">
      <alignment wrapText="1"/>
    </xf>
    <xf numFmtId="0" fontId="26" fillId="0" borderId="0">
      <alignment wrapText="1"/>
    </xf>
    <xf numFmtId="0" fontId="113" fillId="0" borderId="0"/>
    <xf numFmtId="0" fontId="42" fillId="6" borderId="0" applyNumberFormat="0" applyBorder="0" applyAlignment="0">
      <alignment horizontal="left" vertical="center"/>
    </xf>
    <xf numFmtId="0" fontId="115" fillId="63" borderId="0" applyNumberFormat="0" applyBorder="0" applyAlignment="0" applyProtection="0"/>
    <xf numFmtId="0" fontId="116" fillId="0" borderId="0" applyNumberFormat="0" applyFill="0" applyBorder="0" applyAlignment="0" applyProtection="0"/>
    <xf numFmtId="0" fontId="8" fillId="64" borderId="7" applyNumberFormat="0" applyFont="0" applyAlignment="0" applyProtection="0"/>
    <xf numFmtId="0" fontId="117" fillId="0" borderId="74" applyNumberFormat="0" applyFill="0" applyAlignment="0" applyProtection="0"/>
    <xf numFmtId="0" fontId="9" fillId="0" borderId="0"/>
    <xf numFmtId="0" fontId="118" fillId="0" borderId="0" applyNumberFormat="0" applyFill="0" applyBorder="0" applyAlignment="0" applyProtection="0"/>
    <xf numFmtId="4" fontId="12" fillId="7" borderId="75" applyBorder="0">
      <alignment horizontal="right"/>
    </xf>
    <xf numFmtId="4" fontId="12" fillId="7" borderId="4" applyFont="0" applyBorder="0">
      <alignment horizontal="right"/>
    </xf>
    <xf numFmtId="0" fontId="119" fillId="54" borderId="0" applyNumberFormat="0" applyBorder="0" applyAlignment="0" applyProtection="0"/>
    <xf numFmtId="0" fontId="1" fillId="25"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62" fillId="30"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2"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2"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2"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2" fillId="34"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62"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62" fillId="42" borderId="0" applyNumberFormat="0" applyBorder="0" applyAlignment="0" applyProtection="0"/>
    <xf numFmtId="0" fontId="1" fillId="0" borderId="0"/>
    <xf numFmtId="0" fontId="62" fillId="42" borderId="0" applyNumberFormat="0" applyBorder="0" applyAlignment="0" applyProtection="0"/>
    <xf numFmtId="0" fontId="1" fillId="0" borderId="0"/>
    <xf numFmtId="0" fontId="1" fillId="0" borderId="0"/>
    <xf numFmtId="0" fontId="1" fillId="0" borderId="0"/>
    <xf numFmtId="0" fontId="62"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38" borderId="0" applyNumberFormat="0" applyBorder="0" applyAlignment="0" applyProtection="0"/>
    <xf numFmtId="0" fontId="62" fillId="34" borderId="0" applyNumberFormat="0" applyBorder="0" applyAlignment="0" applyProtection="0"/>
    <xf numFmtId="0" fontId="1" fillId="33" borderId="0" applyNumberFormat="0" applyBorder="0" applyAlignment="0" applyProtection="0"/>
    <xf numFmtId="0" fontId="1" fillId="32" borderId="0" applyNumberFormat="0" applyBorder="0" applyAlignment="0" applyProtection="0"/>
    <xf numFmtId="0" fontId="1" fillId="29" borderId="0" applyNumberFormat="0" applyBorder="0" applyAlignment="0" applyProtection="0"/>
    <xf numFmtId="0" fontId="1" fillId="28" borderId="0" applyNumberFormat="0" applyBorder="0" applyAlignment="0" applyProtection="0"/>
    <xf numFmtId="0" fontId="62" fillId="26" borderId="0" applyNumberFormat="0" applyBorder="0" applyAlignment="0" applyProtection="0"/>
    <xf numFmtId="0" fontId="1" fillId="21" borderId="0" applyNumberFormat="0" applyBorder="0" applyAlignment="0" applyProtection="0"/>
    <xf numFmtId="0" fontId="1" fillId="2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171">
    <xf numFmtId="49" fontId="0" fillId="0" borderId="0" xfId="0">
      <alignment vertical="top"/>
    </xf>
    <xf numFmtId="49" fontId="20" fillId="0" borderId="0" xfId="0" applyFont="1" applyFill="1" applyBorder="1" applyAlignment="1" applyProtection="1">
      <alignment vertical="top"/>
    </xf>
    <xf numFmtId="49" fontId="12" fillId="0" borderId="0" xfId="0" applyFont="1" applyProtection="1">
      <alignment vertical="top"/>
    </xf>
    <xf numFmtId="0" fontId="18" fillId="0" borderId="0" xfId="0" applyNumberFormat="1" applyFont="1" applyFill="1" applyBorder="1" applyAlignment="1" applyProtection="1">
      <alignment vertical="top"/>
    </xf>
    <xf numFmtId="49" fontId="0" fillId="0" borderId="0" xfId="0" applyProtection="1">
      <alignment vertical="top"/>
    </xf>
    <xf numFmtId="49" fontId="18" fillId="0" borderId="0" xfId="0" applyFont="1" applyFill="1" applyBorder="1" applyAlignment="1" applyProtection="1">
      <alignment vertical="top"/>
    </xf>
    <xf numFmtId="49" fontId="12" fillId="7" borderId="4" xfId="0" applyFont="1" applyFill="1" applyBorder="1" applyAlignment="1" applyProtection="1">
      <alignment horizontal="center" vertical="top"/>
    </xf>
    <xf numFmtId="49" fontId="0" fillId="0" borderId="0" xfId="0" applyNumberFormat="1" applyProtection="1">
      <alignment vertical="top"/>
    </xf>
    <xf numFmtId="49" fontId="12" fillId="0" borderId="0" xfId="48" applyFont="1" applyAlignment="1" applyProtection="1">
      <alignment vertical="center" wrapText="1"/>
    </xf>
    <xf numFmtId="49" fontId="18" fillId="0" borderId="0" xfId="48" applyFont="1" applyAlignment="1" applyProtection="1">
      <alignment vertical="center"/>
    </xf>
    <xf numFmtId="0" fontId="12" fillId="0" borderId="0" xfId="46" applyFont="1" applyProtection="1"/>
    <xf numFmtId="0" fontId="12" fillId="0" borderId="0" xfId="46" applyFont="1"/>
    <xf numFmtId="49" fontId="12" fillId="0" borderId="0" xfId="45" applyFont="1" applyProtection="1">
      <alignment vertical="top"/>
    </xf>
    <xf numFmtId="49" fontId="12" fillId="0" borderId="0" xfId="45" applyProtection="1">
      <alignment vertical="top"/>
    </xf>
    <xf numFmtId="0" fontId="34" fillId="0" borderId="0" xfId="42" applyNumberFormat="1" applyFont="1" applyFill="1" applyAlignment="1" applyProtection="1">
      <alignment wrapText="1"/>
    </xf>
    <xf numFmtId="49" fontId="35" fillId="0" borderId="0" xfId="42" applyFont="1" applyFill="1" applyAlignment="1" applyProtection="1">
      <alignment wrapText="1"/>
    </xf>
    <xf numFmtId="49" fontId="35" fillId="0" borderId="0" xfId="42" applyFont="1" applyFill="1" applyAlignment="1" applyProtection="1">
      <alignment vertical="center" wrapText="1"/>
    </xf>
    <xf numFmtId="49" fontId="36" fillId="0" borderId="0" xfId="42" applyFont="1" applyFill="1" applyAlignment="1" applyProtection="1">
      <alignment wrapText="1"/>
    </xf>
    <xf numFmtId="0" fontId="27" fillId="0" borderId="0" xfId="42" applyNumberFormat="1" applyFont="1" applyFill="1" applyAlignment="1" applyProtection="1">
      <alignment horizontal="left" vertical="center" wrapText="1"/>
    </xf>
    <xf numFmtId="0" fontId="26" fillId="0" borderId="0" xfId="42" applyNumberFormat="1" applyFont="1" applyFill="1" applyAlignment="1" applyProtection="1">
      <alignment vertical="top"/>
    </xf>
    <xf numFmtId="49" fontId="37" fillId="0" borderId="0" xfId="42" applyFont="1" applyFill="1" applyBorder="1" applyAlignment="1" applyProtection="1">
      <alignment wrapText="1"/>
    </xf>
    <xf numFmtId="0" fontId="26" fillId="0" borderId="0" xfId="42" applyNumberFormat="1" applyFont="1" applyFill="1" applyAlignment="1" applyProtection="1">
      <alignment horizontal="left" vertical="top" wrapText="1"/>
    </xf>
    <xf numFmtId="49" fontId="12" fillId="0" borderId="0" xfId="42" applyFont="1" applyFill="1" applyAlignment="1" applyProtection="1">
      <alignment vertical="top" wrapText="1"/>
    </xf>
    <xf numFmtId="49" fontId="35" fillId="0" borderId="0" xfId="42" applyFont="1" applyFill="1" applyBorder="1" applyAlignment="1" applyProtection="1">
      <alignment wrapText="1"/>
    </xf>
    <xf numFmtId="49" fontId="39" fillId="0" borderId="0" xfId="42" applyFont="1" applyFill="1" applyBorder="1" applyAlignment="1" applyProtection="1">
      <alignment wrapText="1"/>
    </xf>
    <xf numFmtId="49" fontId="41" fillId="0" borderId="0" xfId="42" applyFont="1" applyFill="1" applyBorder="1" applyAlignment="1" applyProtection="1">
      <alignment horizontal="left" vertical="center" wrapText="1"/>
    </xf>
    <xf numFmtId="49" fontId="16" fillId="2" borderId="10" xfId="40" applyNumberFormat="1" applyFont="1" applyFill="1" applyBorder="1" applyAlignment="1" applyProtection="1">
      <alignment horizontal="center" vertical="center" wrapText="1"/>
    </xf>
    <xf numFmtId="49" fontId="39" fillId="9" borderId="0" xfId="42" applyFont="1" applyFill="1" applyBorder="1" applyAlignment="1">
      <alignment wrapText="1"/>
    </xf>
    <xf numFmtId="49" fontId="16" fillId="12" borderId="10" xfId="40" applyNumberFormat="1" applyFont="1" applyFill="1" applyBorder="1" applyAlignment="1" applyProtection="1">
      <alignment horizontal="center" vertical="center" wrapText="1"/>
    </xf>
    <xf numFmtId="49" fontId="16" fillId="7" borderId="10" xfId="40" applyNumberFormat="1" applyFont="1" applyFill="1" applyBorder="1" applyAlignment="1" applyProtection="1">
      <alignment horizontal="center" vertical="center" wrapText="1"/>
    </xf>
    <xf numFmtId="49" fontId="16" fillId="11" borderId="10" xfId="40" applyNumberFormat="1" applyFont="1" applyFill="1" applyBorder="1" applyAlignment="1" applyProtection="1">
      <alignment horizontal="center" vertical="center" wrapText="1"/>
    </xf>
    <xf numFmtId="0" fontId="26" fillId="0" borderId="0" xfId="23" applyFont="1" applyFill="1" applyBorder="1" applyAlignment="1" applyProtection="1">
      <alignment horizontal="left" vertical="top" wrapText="1"/>
    </xf>
    <xf numFmtId="0" fontId="26" fillId="0" borderId="0" xfId="23" applyFont="1" applyFill="1" applyBorder="1" applyAlignment="1" applyProtection="1">
      <alignment horizontal="right" vertical="top" wrapText="1"/>
    </xf>
    <xf numFmtId="49" fontId="39" fillId="0" borderId="0" xfId="42" applyFont="1" applyFill="1" applyBorder="1" applyAlignment="1" applyProtection="1">
      <alignment vertical="top" wrapText="1"/>
    </xf>
    <xf numFmtId="49" fontId="19" fillId="0" borderId="0" xfId="32" applyNumberFormat="1" applyFont="1" applyFill="1" applyBorder="1" applyAlignment="1" applyProtection="1">
      <alignment wrapText="1"/>
    </xf>
    <xf numFmtId="49" fontId="19" fillId="0" borderId="0" xfId="32" applyNumberFormat="1" applyFont="1" applyFill="1" applyBorder="1" applyAlignment="1" applyProtection="1">
      <alignment horizontal="left" wrapText="1"/>
    </xf>
    <xf numFmtId="49" fontId="39" fillId="0" borderId="0" xfId="42" applyFont="1" applyFill="1" applyBorder="1" applyAlignment="1" applyProtection="1">
      <alignment horizontal="right" wrapText="1"/>
    </xf>
    <xf numFmtId="0" fontId="12" fillId="0" borderId="12" xfId="46" applyFont="1" applyFill="1" applyBorder="1" applyAlignment="1" applyProtection="1">
      <alignment horizontal="center" vertical="center" wrapText="1"/>
    </xf>
    <xf numFmtId="0" fontId="18" fillId="0" borderId="0" xfId="46" applyFont="1" applyAlignment="1" applyProtection="1">
      <alignment horizontal="center" vertical="center" wrapText="1"/>
    </xf>
    <xf numFmtId="0" fontId="12" fillId="0" borderId="0" xfId="46" applyFont="1" applyAlignment="1" applyProtection="1">
      <alignment vertical="center" wrapText="1"/>
    </xf>
    <xf numFmtId="0" fontId="12" fillId="0" borderId="0" xfId="46" applyFont="1" applyAlignment="1" applyProtection="1">
      <alignment horizontal="left" vertical="center" wrapText="1"/>
    </xf>
    <xf numFmtId="49" fontId="12" fillId="0" borderId="0" xfId="44" applyNumberFormat="1" applyFont="1" applyProtection="1">
      <alignment vertical="top"/>
    </xf>
    <xf numFmtId="49" fontId="12" fillId="0" borderId="0" xfId="39" applyFont="1" applyProtection="1">
      <alignment vertical="top"/>
    </xf>
    <xf numFmtId="49" fontId="0" fillId="0" borderId="0" xfId="0" applyBorder="1" applyAlignment="1">
      <alignment horizontal="left" vertical="center" indent="1"/>
    </xf>
    <xf numFmtId="49" fontId="43" fillId="0" borderId="0" xfId="34" applyNumberFormat="1" applyFont="1" applyFill="1" applyBorder="1" applyAlignment="1" applyProtection="1">
      <alignment horizontal="left" vertical="center" wrapText="1" indent="1"/>
    </xf>
    <xf numFmtId="49" fontId="12" fillId="0" borderId="0" xfId="47">
      <alignment vertical="top"/>
    </xf>
    <xf numFmtId="0" fontId="8" fillId="0" borderId="0" xfId="41"/>
    <xf numFmtId="49" fontId="40" fillId="0" borderId="0" xfId="42" applyFont="1" applyFill="1" applyBorder="1" applyAlignment="1" applyProtection="1">
      <alignment vertical="center" wrapText="1"/>
    </xf>
    <xf numFmtId="49" fontId="40" fillId="0" borderId="0" xfId="42" applyFont="1" applyFill="1" applyBorder="1" applyAlignment="1" applyProtection="1">
      <alignment horizontal="center" vertical="center" wrapText="1"/>
    </xf>
    <xf numFmtId="49" fontId="12" fillId="0" borderId="0" xfId="42" applyFont="1" applyFill="1" applyBorder="1" applyAlignment="1" applyProtection="1">
      <alignment vertical="top" wrapText="1"/>
    </xf>
    <xf numFmtId="49" fontId="35" fillId="0" borderId="0" xfId="42" applyFont="1" applyFill="1" applyBorder="1" applyAlignment="1" applyProtection="1">
      <alignment vertical="center" wrapText="1"/>
    </xf>
    <xf numFmtId="49" fontId="39" fillId="0" borderId="13" xfId="42" applyFont="1" applyFill="1" applyBorder="1" applyAlignment="1" applyProtection="1">
      <alignment wrapText="1"/>
    </xf>
    <xf numFmtId="0" fontId="15" fillId="0" borderId="0" xfId="97" applyFont="1" applyAlignment="1">
      <alignment vertical="center"/>
    </xf>
    <xf numFmtId="0" fontId="69" fillId="0" borderId="0" xfId="97" applyFont="1" applyAlignment="1">
      <alignment vertical="center"/>
    </xf>
    <xf numFmtId="0" fontId="70" fillId="0" borderId="0" xfId="97" applyFont="1" applyAlignment="1">
      <alignment vertical="center"/>
    </xf>
    <xf numFmtId="49" fontId="12" fillId="0" borderId="0" xfId="99" applyAlignment="1">
      <alignment vertical="center" wrapText="1"/>
    </xf>
    <xf numFmtId="49" fontId="12" fillId="0" borderId="0" xfId="99">
      <alignment vertical="top"/>
    </xf>
    <xf numFmtId="49" fontId="12" fillId="0" borderId="0" xfId="99" applyBorder="1" applyAlignment="1">
      <alignment vertical="center" wrapText="1"/>
    </xf>
    <xf numFmtId="49" fontId="18" fillId="0" borderId="0" xfId="99" applyFont="1" applyAlignment="1">
      <alignment vertical="center" wrapText="1"/>
    </xf>
    <xf numFmtId="49" fontId="73" fillId="0" borderId="0" xfId="99" applyFont="1" applyBorder="1" applyAlignment="1">
      <alignment vertical="center" wrapText="1"/>
    </xf>
    <xf numFmtId="49" fontId="30" fillId="0" borderId="0" xfId="99" applyFont="1" applyBorder="1" applyAlignment="1">
      <alignment horizontal="center" vertical="top" wrapText="1"/>
    </xf>
    <xf numFmtId="49" fontId="75" fillId="0" borderId="0" xfId="99" applyFont="1" applyBorder="1" applyAlignment="1">
      <alignment horizontal="center" vertical="top" wrapText="1"/>
    </xf>
    <xf numFmtId="49" fontId="12" fillId="0" borderId="41" xfId="99" applyBorder="1" applyAlignment="1">
      <alignment horizontal="center" vertical="center" wrapText="1"/>
    </xf>
    <xf numFmtId="49" fontId="12" fillId="11" borderId="42" xfId="99" applyFill="1" applyBorder="1" applyAlignment="1" applyProtection="1">
      <alignment horizontal="left" vertical="center" wrapText="1" indent="1"/>
      <protection locked="0"/>
    </xf>
    <xf numFmtId="49" fontId="12" fillId="0" borderId="0" xfId="99" applyAlignment="1">
      <alignment horizontal="left" vertical="center" wrapText="1"/>
    </xf>
    <xf numFmtId="0" fontId="65" fillId="0" borderId="0" xfId="98" applyFont="1"/>
    <xf numFmtId="49" fontId="12" fillId="0" borderId="29" xfId="49" applyNumberFormat="1" applyBorder="1" applyAlignment="1">
      <alignment horizontal="center" vertical="center"/>
    </xf>
    <xf numFmtId="0" fontId="77" fillId="0" borderId="0" xfId="98" applyFont="1"/>
    <xf numFmtId="0" fontId="12" fillId="0" borderId="0" xfId="98" applyFont="1"/>
    <xf numFmtId="0" fontId="65" fillId="0" borderId="0" xfId="103" applyFont="1"/>
    <xf numFmtId="0" fontId="65" fillId="0" borderId="0" xfId="97" applyFont="1"/>
    <xf numFmtId="0" fontId="65" fillId="0" borderId="0" xfId="103" applyFont="1" applyAlignment="1">
      <alignment horizontal="center"/>
    </xf>
    <xf numFmtId="0" fontId="12" fillId="0" borderId="29" xfId="97" applyFont="1" applyBorder="1" applyAlignment="1">
      <alignment horizontal="center" vertical="center"/>
    </xf>
    <xf numFmtId="0" fontId="65" fillId="45" borderId="29" xfId="97" applyFont="1" applyFill="1" applyBorder="1" applyAlignment="1">
      <alignment horizontal="left" vertical="center" wrapText="1"/>
    </xf>
    <xf numFmtId="0" fontId="65" fillId="0" borderId="29" xfId="97" applyFont="1" applyBorder="1" applyAlignment="1">
      <alignment horizontal="justify" vertical="center" wrapText="1"/>
    </xf>
    <xf numFmtId="0" fontId="65" fillId="0" borderId="29" xfId="97" applyFont="1" applyBorder="1" applyAlignment="1">
      <alignment horizontal="center" vertical="center"/>
    </xf>
    <xf numFmtId="0" fontId="65" fillId="0" borderId="29" xfId="97" applyFont="1" applyBorder="1" applyAlignment="1">
      <alignment horizontal="left" vertical="center" wrapText="1"/>
    </xf>
    <xf numFmtId="0" fontId="12" fillId="0" borderId="29" xfId="97" applyFont="1" applyBorder="1" applyAlignment="1">
      <alignment horizontal="left" vertical="center" wrapText="1"/>
    </xf>
    <xf numFmtId="0" fontId="65" fillId="0" borderId="29" xfId="97" applyFont="1" applyBorder="1" applyAlignment="1">
      <alignment horizontal="center" vertical="center" wrapText="1"/>
    </xf>
    <xf numFmtId="0" fontId="12" fillId="0" borderId="29" xfId="97" applyFont="1" applyBorder="1" applyAlignment="1">
      <alignment horizontal="justify" vertical="center" wrapText="1"/>
    </xf>
    <xf numFmtId="0" fontId="65" fillId="0" borderId="0" xfId="102" applyFont="1"/>
    <xf numFmtId="49" fontId="12" fillId="0" borderId="29" xfId="102" applyNumberFormat="1" applyFont="1" applyBorder="1" applyAlignment="1">
      <alignment horizontal="center" vertical="center"/>
    </xf>
    <xf numFmtId="0" fontId="12" fillId="0" borderId="0" xfId="97" applyFont="1"/>
    <xf numFmtId="0" fontId="65" fillId="0" borderId="0" xfId="97" applyFont="1" applyAlignment="1">
      <alignment wrapText="1"/>
    </xf>
    <xf numFmtId="4" fontId="12" fillId="2" borderId="29" xfId="102" applyNumberFormat="1" applyFont="1" applyFill="1" applyBorder="1" applyAlignment="1" applyProtection="1">
      <alignment horizontal="right" vertical="center"/>
      <protection locked="0"/>
    </xf>
    <xf numFmtId="4" fontId="12" fillId="44" borderId="29" xfId="102" applyNumberFormat="1" applyFont="1" applyFill="1" applyBorder="1" applyAlignment="1">
      <alignment horizontal="right" vertical="center"/>
    </xf>
    <xf numFmtId="0" fontId="65" fillId="0" borderId="0" xfId="102" applyFont="1" applyAlignment="1">
      <alignment vertical="center"/>
    </xf>
    <xf numFmtId="0" fontId="12" fillId="0" borderId="0" xfId="97" applyFont="1" applyAlignment="1">
      <alignment vertical="center"/>
    </xf>
    <xf numFmtId="0" fontId="65" fillId="0" borderId="0" xfId="102" applyFont="1" applyAlignment="1">
      <alignment vertical="center" wrapText="1"/>
    </xf>
    <xf numFmtId="49" fontId="12" fillId="9" borderId="29" xfId="102" applyNumberFormat="1" applyFont="1" applyFill="1" applyBorder="1" applyAlignment="1">
      <alignment horizontal="center" vertical="center" wrapText="1"/>
    </xf>
    <xf numFmtId="0" fontId="65" fillId="0" borderId="0" xfId="102" applyFont="1" applyAlignment="1">
      <alignment horizontal="center" vertical="center" wrapText="1"/>
    </xf>
    <xf numFmtId="0" fontId="12" fillId="0" borderId="0" xfId="105" applyFont="1"/>
    <xf numFmtId="0" fontId="12" fillId="0" borderId="0" xfId="105" applyFont="1" applyAlignment="1">
      <alignment horizontal="center"/>
    </xf>
    <xf numFmtId="0" fontId="14" fillId="0" borderId="0" xfId="105" applyFont="1"/>
    <xf numFmtId="0" fontId="65" fillId="0" borderId="0" xfId="102" applyFont="1" applyProtection="1">
      <protection hidden="1"/>
    </xf>
    <xf numFmtId="0" fontId="65" fillId="0" borderId="0" xfId="102" applyFont="1" applyAlignment="1" applyProtection="1">
      <alignment horizontal="center"/>
      <protection hidden="1"/>
    </xf>
    <xf numFmtId="0" fontId="15" fillId="0" borderId="0" xfId="105" applyFont="1"/>
    <xf numFmtId="0" fontId="68" fillId="0" borderId="0" xfId="105" applyFont="1"/>
    <xf numFmtId="0" fontId="65" fillId="0" borderId="0" xfId="106" applyFont="1"/>
    <xf numFmtId="0" fontId="65" fillId="0" borderId="0" xfId="107" applyFont="1" applyAlignment="1">
      <alignment horizontal="center" vertical="center" wrapText="1"/>
    </xf>
    <xf numFmtId="0" fontId="65" fillId="0" borderId="0" xfId="107" applyFont="1"/>
    <xf numFmtId="0" fontId="71" fillId="0" borderId="0" xfId="106" applyFont="1" applyAlignment="1">
      <alignment vertical="center"/>
    </xf>
    <xf numFmtId="0" fontId="67" fillId="0" borderId="0" xfId="106" applyFont="1" applyAlignment="1">
      <alignment vertical="center"/>
    </xf>
    <xf numFmtId="49" fontId="15" fillId="0" borderId="0" xfId="99" applyFont="1" applyAlignment="1">
      <alignment vertical="center" wrapText="1"/>
    </xf>
    <xf numFmtId="49" fontId="15" fillId="0" borderId="0" xfId="99" applyFont="1" applyAlignment="1">
      <alignment vertical="center"/>
    </xf>
    <xf numFmtId="49" fontId="83" fillId="47" borderId="0" xfId="99" applyFont="1" applyFill="1" applyAlignment="1">
      <alignment horizontal="center" vertical="center"/>
    </xf>
    <xf numFmtId="0" fontId="15" fillId="0" borderId="0" xfId="99" applyNumberFormat="1" applyFont="1" applyAlignment="1">
      <alignment vertical="center" wrapText="1"/>
    </xf>
    <xf numFmtId="0" fontId="71" fillId="0" borderId="0" xfId="106" applyFont="1"/>
    <xf numFmtId="0" fontId="15" fillId="48" borderId="0" xfId="99" applyNumberFormat="1" applyFont="1" applyFill="1" applyAlignment="1">
      <alignment horizontal="right" vertical="center"/>
    </xf>
    <xf numFmtId="0" fontId="15" fillId="48" borderId="0" xfId="99" applyNumberFormat="1" applyFont="1" applyFill="1" applyAlignment="1">
      <alignment horizontal="center" vertical="center"/>
    </xf>
    <xf numFmtId="49" fontId="83" fillId="47" borderId="0" xfId="106" applyNumberFormat="1" applyFont="1" applyFill="1" applyAlignment="1">
      <alignment horizontal="center" vertical="center"/>
    </xf>
    <xf numFmtId="0" fontId="71" fillId="48" borderId="0" xfId="106" applyFont="1" applyFill="1" applyAlignment="1">
      <alignment horizontal="right" vertical="center"/>
    </xf>
    <xf numFmtId="49" fontId="15" fillId="48" borderId="0" xfId="99" applyFont="1" applyFill="1" applyAlignment="1">
      <alignment vertical="center" wrapText="1"/>
    </xf>
    <xf numFmtId="49" fontId="71" fillId="0" borderId="0" xfId="106" applyNumberFormat="1" applyFont="1" applyAlignment="1">
      <alignment vertical="center" wrapText="1"/>
    </xf>
    <xf numFmtId="49" fontId="84" fillId="0" borderId="0" xfId="99" applyFont="1" applyAlignment="1">
      <alignment vertical="center"/>
    </xf>
    <xf numFmtId="49" fontId="84" fillId="48" borderId="0" xfId="99" applyFont="1" applyFill="1" applyAlignment="1">
      <alignment vertical="center" wrapText="1"/>
    </xf>
    <xf numFmtId="0" fontId="15" fillId="0" borderId="0" xfId="109" applyFont="1"/>
    <xf numFmtId="49" fontId="84" fillId="0" borderId="0" xfId="99" applyFont="1" applyAlignment="1">
      <alignment vertical="center" wrapText="1"/>
    </xf>
    <xf numFmtId="49" fontId="15" fillId="0" borderId="0" xfId="99" applyFont="1" applyAlignment="1">
      <alignment horizontal="center" vertical="center"/>
    </xf>
    <xf numFmtId="49" fontId="15" fillId="12" borderId="0" xfId="99" applyFont="1" applyFill="1" applyAlignment="1">
      <alignment vertical="center"/>
    </xf>
    <xf numFmtId="49" fontId="15" fillId="0" borderId="0" xfId="99" applyFont="1">
      <alignment vertical="top"/>
    </xf>
    <xf numFmtId="0" fontId="15" fillId="48" borderId="0" xfId="99" applyNumberFormat="1" applyFont="1" applyFill="1" applyAlignment="1">
      <alignment horizontal="left" vertical="center"/>
    </xf>
    <xf numFmtId="49" fontId="18" fillId="47" borderId="0" xfId="0" applyFont="1" applyFill="1" applyAlignment="1">
      <alignment horizontal="center" vertical="center"/>
    </xf>
    <xf numFmtId="49" fontId="14" fillId="51" borderId="0" xfId="0" applyFont="1" applyFill="1" applyBorder="1" applyAlignment="1" applyProtection="1">
      <alignment vertical="center"/>
    </xf>
    <xf numFmtId="49" fontId="20" fillId="51" borderId="0" xfId="0" applyFont="1" applyFill="1" applyBorder="1" applyAlignment="1" applyProtection="1">
      <alignment vertical="top"/>
    </xf>
    <xf numFmtId="0" fontId="18" fillId="51" borderId="0" xfId="0" applyNumberFormat="1" applyFont="1" applyFill="1" applyBorder="1" applyAlignment="1" applyProtection="1">
      <alignment vertical="top"/>
    </xf>
    <xf numFmtId="49" fontId="18" fillId="51" borderId="0" xfId="0" applyFont="1" applyFill="1" applyBorder="1" applyAlignment="1" applyProtection="1">
      <alignment vertical="top"/>
    </xf>
    <xf numFmtId="49" fontId="0" fillId="8" borderId="0" xfId="0" applyFont="1" applyFill="1" applyBorder="1" applyAlignment="1" applyProtection="1">
      <alignment vertical="top"/>
    </xf>
    <xf numFmtId="49" fontId="87" fillId="0" borderId="0" xfId="0" applyFont="1" applyAlignment="1">
      <alignment horizontal="center" vertical="center" wrapText="1"/>
    </xf>
    <xf numFmtId="0" fontId="12" fillId="0" borderId="29" xfId="97" applyFont="1" applyBorder="1" applyAlignment="1">
      <alignment horizontal="center" vertical="center" wrapText="1"/>
    </xf>
    <xf numFmtId="0" fontId="12" fillId="9" borderId="29" xfId="102" applyFont="1" applyFill="1" applyBorder="1" applyAlignment="1">
      <alignment horizontal="center" vertical="center" wrapText="1"/>
    </xf>
    <xf numFmtId="0" fontId="65" fillId="0" borderId="29" xfId="102" applyFont="1" applyBorder="1" applyAlignment="1">
      <alignment horizontal="center" vertical="center" wrapText="1"/>
    </xf>
    <xf numFmtId="49" fontId="88" fillId="52" borderId="6" xfId="0" applyFont="1" applyFill="1" applyBorder="1" applyAlignment="1">
      <alignment horizontal="left" vertical="center" wrapText="1"/>
    </xf>
    <xf numFmtId="49" fontId="86" fillId="50" borderId="49" xfId="0" applyFont="1" applyFill="1" applyBorder="1" applyAlignment="1">
      <alignment horizontal="left" vertical="center" wrapText="1" indent="1"/>
    </xf>
    <xf numFmtId="49" fontId="86" fillId="50" borderId="50" xfId="0" applyFont="1" applyFill="1" applyBorder="1" applyAlignment="1">
      <alignment horizontal="left" vertical="center" wrapText="1" indent="1"/>
    </xf>
    <xf numFmtId="49" fontId="86" fillId="50" borderId="51" xfId="0" applyFont="1" applyFill="1" applyBorder="1" applyAlignment="1">
      <alignment horizontal="left" vertical="center" wrapText="1" indent="1"/>
    </xf>
    <xf numFmtId="49" fontId="86" fillId="50" borderId="50" xfId="0" applyFont="1" applyFill="1" applyBorder="1" applyAlignment="1">
      <alignment vertical="center" wrapText="1"/>
    </xf>
    <xf numFmtId="0" fontId="88" fillId="52" borderId="6" xfId="0" applyNumberFormat="1" applyFont="1" applyFill="1" applyBorder="1" applyAlignment="1">
      <alignment horizontal="left" vertical="center"/>
    </xf>
    <xf numFmtId="0" fontId="12" fillId="0" borderId="0" xfId="99" applyNumberFormat="1" applyFont="1" applyAlignment="1">
      <alignment vertical="center"/>
    </xf>
    <xf numFmtId="0" fontId="0" fillId="48" borderId="0" xfId="0" applyNumberFormat="1" applyFill="1" applyAlignment="1">
      <alignment horizontal="left" vertical="center"/>
    </xf>
    <xf numFmtId="49" fontId="12" fillId="0" borderId="32" xfId="98" applyNumberFormat="1" applyFont="1" applyBorder="1" applyAlignment="1">
      <alignment vertical="center" wrapText="1"/>
    </xf>
    <xf numFmtId="0" fontId="88" fillId="52" borderId="52" xfId="0" applyNumberFormat="1" applyFont="1" applyFill="1" applyBorder="1" applyAlignment="1">
      <alignment horizontal="left" vertical="center"/>
    </xf>
    <xf numFmtId="0" fontId="65" fillId="0" borderId="7" xfId="98" applyFont="1" applyBorder="1" applyAlignment="1">
      <alignment horizontal="center" vertical="center"/>
    </xf>
    <xf numFmtId="0" fontId="12" fillId="0" borderId="7" xfId="98" applyFont="1" applyBorder="1" applyAlignment="1">
      <alignment horizontal="center" vertical="center"/>
    </xf>
    <xf numFmtId="4" fontId="12" fillId="2" borderId="29" xfId="98" applyNumberFormat="1" applyFont="1" applyFill="1" applyBorder="1" applyAlignment="1" applyProtection="1">
      <alignment horizontal="right" vertical="center"/>
      <protection locked="0"/>
    </xf>
    <xf numFmtId="49" fontId="86" fillId="50" borderId="55" xfId="0" applyFont="1" applyFill="1" applyBorder="1" applyAlignment="1">
      <alignment horizontal="left" vertical="center" wrapText="1" indent="1"/>
    </xf>
    <xf numFmtId="3" fontId="12" fillId="2" borderId="29" xfId="98" applyNumberFormat="1" applyFont="1" applyFill="1" applyBorder="1" applyAlignment="1" applyProtection="1">
      <alignment horizontal="right" vertical="center"/>
      <protection locked="0"/>
    </xf>
    <xf numFmtId="3" fontId="12" fillId="2" borderId="29" xfId="49" applyNumberFormat="1" applyFill="1" applyBorder="1" applyAlignment="1" applyProtection="1">
      <alignment horizontal="right" vertical="center"/>
      <protection locked="0"/>
    </xf>
    <xf numFmtId="4" fontId="12" fillId="2" borderId="29" xfId="49" applyNumberFormat="1" applyFill="1" applyBorder="1" applyAlignment="1" applyProtection="1">
      <alignment horizontal="right" vertical="center"/>
      <protection locked="0"/>
    </xf>
    <xf numFmtId="49" fontId="12" fillId="2" borderId="7" xfId="98" applyNumberFormat="1" applyFont="1" applyFill="1" applyBorder="1" applyAlignment="1" applyProtection="1">
      <alignment horizontal="left" vertical="center" wrapText="1"/>
      <protection locked="0"/>
    </xf>
    <xf numFmtId="49" fontId="12" fillId="11" borderId="7" xfId="98" applyNumberFormat="1" applyFont="1" applyFill="1" applyBorder="1" applyAlignment="1" applyProtection="1">
      <alignment horizontal="left" vertical="center" wrapText="1"/>
      <protection locked="0"/>
    </xf>
    <xf numFmtId="0" fontId="65" fillId="0" borderId="29" xfId="102" applyFont="1" applyFill="1" applyBorder="1" applyAlignment="1" applyProtection="1">
      <alignment horizontal="center" vertical="center" wrapText="1"/>
    </xf>
    <xf numFmtId="0" fontId="12" fillId="0" borderId="29" xfId="97" applyFont="1" applyFill="1" applyBorder="1" applyAlignment="1" applyProtection="1">
      <alignment horizontal="center" vertical="center" wrapText="1"/>
    </xf>
    <xf numFmtId="0" fontId="12" fillId="0" borderId="29" xfId="102" applyFont="1" applyFill="1" applyBorder="1" applyAlignment="1" applyProtection="1">
      <alignment horizontal="center" vertical="center" wrapText="1"/>
    </xf>
    <xf numFmtId="0" fontId="16" fillId="0" borderId="29" xfId="97" applyFont="1" applyFill="1" applyBorder="1" applyAlignment="1" applyProtection="1">
      <alignment horizontal="center" vertical="center" wrapText="1"/>
    </xf>
    <xf numFmtId="4" fontId="12" fillId="7" borderId="29" xfId="102" applyNumberFormat="1" applyFont="1" applyFill="1" applyBorder="1" applyAlignment="1" applyProtection="1">
      <alignment horizontal="right" vertical="center"/>
    </xf>
    <xf numFmtId="0" fontId="12" fillId="0" borderId="29" xfId="97" applyFont="1" applyFill="1" applyBorder="1" applyAlignment="1" applyProtection="1">
      <alignment horizontal="center" vertical="center"/>
    </xf>
    <xf numFmtId="0" fontId="12" fillId="0" borderId="29" xfId="97" applyFont="1" applyFill="1" applyBorder="1" applyAlignment="1" applyProtection="1">
      <alignment horizontal="left" vertical="center" wrapText="1"/>
    </xf>
    <xf numFmtId="49" fontId="12" fillId="0" borderId="29" xfId="97" applyNumberFormat="1" applyFont="1" applyBorder="1" applyAlignment="1">
      <alignment horizontal="center" vertical="center"/>
    </xf>
    <xf numFmtId="0" fontId="12" fillId="0" borderId="29" xfId="97" applyFont="1" applyBorder="1" applyAlignment="1">
      <alignment horizontal="left" vertical="center" wrapText="1" indent="1"/>
    </xf>
    <xf numFmtId="0" fontId="79" fillId="0" borderId="9" xfId="102" applyFont="1" applyFill="1" applyBorder="1" applyAlignment="1" applyProtection="1">
      <alignment vertical="center"/>
    </xf>
    <xf numFmtId="0" fontId="79" fillId="0" borderId="9" xfId="102" applyFont="1" applyFill="1" applyBorder="1" applyAlignment="1" applyProtection="1"/>
    <xf numFmtId="0" fontId="78" fillId="0" borderId="9" xfId="102" applyFont="1" applyFill="1" applyBorder="1" applyAlignment="1">
      <alignment vertical="center" wrapText="1"/>
    </xf>
    <xf numFmtId="49" fontId="12" fillId="2" borderId="43" xfId="99" applyFill="1" applyBorder="1" applyAlignment="1" applyProtection="1">
      <alignment horizontal="left" vertical="center" wrapText="1" indent="1"/>
      <protection locked="0"/>
    </xf>
    <xf numFmtId="0" fontId="65" fillId="0" borderId="0" xfId="102" applyNumberFormat="1" applyFont="1" applyAlignment="1">
      <alignment vertical="center"/>
    </xf>
    <xf numFmtId="49" fontId="65" fillId="0" borderId="0" xfId="102" applyNumberFormat="1" applyFont="1" applyAlignment="1">
      <alignment vertical="center"/>
    </xf>
    <xf numFmtId="0" fontId="12" fillId="0" borderId="29" xfId="102" applyFont="1" applyBorder="1" applyAlignment="1">
      <alignment horizontal="center" vertical="center" wrapText="1"/>
    </xf>
    <xf numFmtId="0" fontId="65" fillId="0" borderId="29" xfId="102" applyFont="1" applyBorder="1" applyAlignment="1">
      <alignment horizontal="right" vertical="center" wrapText="1" indent="1"/>
    </xf>
    <xf numFmtId="49" fontId="12" fillId="8" borderId="0" xfId="0" applyFont="1" applyFill="1" applyBorder="1" applyAlignment="1" applyProtection="1">
      <alignment vertical="top"/>
    </xf>
    <xf numFmtId="49" fontId="12" fillId="0" borderId="0" xfId="0" applyFont="1" applyFill="1" applyBorder="1" applyAlignment="1" applyProtection="1">
      <alignment vertical="top"/>
    </xf>
    <xf numFmtId="0" fontId="65" fillId="0" borderId="29" xfId="102" applyFont="1" applyBorder="1" applyAlignment="1">
      <alignment horizontal="right" vertical="center" indent="1"/>
    </xf>
    <xf numFmtId="0" fontId="12" fillId="0" borderId="29" xfId="102" applyFont="1" applyFill="1" applyBorder="1" applyAlignment="1" applyProtection="1">
      <alignment horizontal="left" vertical="center" wrapText="1"/>
    </xf>
    <xf numFmtId="0" fontId="12" fillId="11" borderId="29" xfId="102" applyFont="1" applyFill="1" applyBorder="1" applyAlignment="1" applyProtection="1">
      <alignment horizontal="left" vertical="center" wrapText="1"/>
      <protection locked="0"/>
    </xf>
    <xf numFmtId="4" fontId="12" fillId="0" borderId="29" xfId="102" applyNumberFormat="1" applyFont="1" applyFill="1" applyBorder="1" applyAlignment="1" applyProtection="1">
      <alignment horizontal="right" vertical="center"/>
    </xf>
    <xf numFmtId="0" fontId="65" fillId="0" borderId="29" xfId="102" applyFont="1" applyFill="1" applyBorder="1" applyAlignment="1" applyProtection="1">
      <alignment vertical="center"/>
    </xf>
    <xf numFmtId="49" fontId="65" fillId="2" borderId="29" xfId="102" applyNumberFormat="1" applyFont="1" applyFill="1" applyBorder="1" applyAlignment="1" applyProtection="1">
      <alignment horizontal="left" vertical="center" wrapText="1"/>
      <protection locked="0"/>
    </xf>
    <xf numFmtId="0" fontId="12" fillId="0" borderId="0" xfId="97" applyFont="1" applyFill="1" applyBorder="1" applyAlignment="1" applyProtection="1">
      <alignment vertical="center"/>
    </xf>
    <xf numFmtId="49" fontId="78" fillId="0" borderId="47" xfId="102" applyNumberFormat="1" applyFont="1" applyFill="1" applyBorder="1" applyAlignment="1" applyProtection="1">
      <alignment horizontal="left" vertical="center" wrapText="1" indent="4"/>
    </xf>
    <xf numFmtId="49" fontId="78" fillId="0" borderId="0" xfId="102" applyNumberFormat="1" applyFont="1" applyFill="1" applyBorder="1" applyAlignment="1" applyProtection="1">
      <alignment horizontal="left" vertical="center" wrapText="1" indent="4"/>
    </xf>
    <xf numFmtId="49" fontId="78" fillId="0" borderId="9" xfId="102" applyNumberFormat="1" applyFont="1" applyFill="1" applyBorder="1" applyAlignment="1">
      <alignment horizontal="left" vertical="center" indent="1"/>
    </xf>
    <xf numFmtId="0" fontId="12" fillId="0" borderId="0" xfId="98" applyFont="1" applyFill="1" applyProtection="1"/>
    <xf numFmtId="49" fontId="87" fillId="0" borderId="0" xfId="0" applyFont="1" applyFill="1" applyAlignment="1" applyProtection="1">
      <alignment horizontal="center" vertical="center" wrapText="1"/>
    </xf>
    <xf numFmtId="0" fontId="12" fillId="0" borderId="0" xfId="98" applyFont="1" applyFill="1" applyBorder="1" applyAlignment="1" applyProtection="1">
      <alignment horizontal="center" vertical="center"/>
    </xf>
    <xf numFmtId="49" fontId="12" fillId="0" borderId="0" xfId="98" applyNumberFormat="1" applyFont="1" applyFill="1" applyBorder="1" applyAlignment="1" applyProtection="1">
      <alignment horizontal="left" vertical="center" wrapText="1"/>
    </xf>
    <xf numFmtId="0" fontId="12" fillId="0" borderId="0" xfId="98" applyNumberFormat="1" applyFont="1" applyFill="1" applyBorder="1" applyAlignment="1" applyProtection="1">
      <alignment vertical="center" wrapText="1"/>
    </xf>
    <xf numFmtId="0" fontId="12" fillId="0" borderId="0" xfId="98" applyNumberFormat="1" applyFont="1" applyFill="1" applyBorder="1" applyAlignment="1" applyProtection="1">
      <alignment horizontal="left" vertical="center" wrapText="1"/>
    </xf>
    <xf numFmtId="0" fontId="77" fillId="0" borderId="0" xfId="98" applyFont="1" applyFill="1" applyProtection="1"/>
    <xf numFmtId="0" fontId="14" fillId="9" borderId="29" xfId="102" applyFont="1" applyFill="1" applyBorder="1" applyAlignment="1">
      <alignment horizontal="center" vertical="center" wrapText="1"/>
    </xf>
    <xf numFmtId="49" fontId="78" fillId="0" borderId="9" xfId="102" applyNumberFormat="1" applyFont="1" applyFill="1" applyBorder="1" applyAlignment="1">
      <alignment vertical="center" wrapText="1"/>
    </xf>
    <xf numFmtId="0" fontId="12" fillId="9" borderId="29" xfId="102" applyNumberFormat="1" applyFont="1" applyFill="1" applyBorder="1" applyAlignment="1">
      <alignment horizontal="center" vertical="center" wrapText="1"/>
    </xf>
    <xf numFmtId="0" fontId="12" fillId="0" borderId="29" xfId="102" applyFont="1" applyFill="1" applyBorder="1" applyAlignment="1" applyProtection="1">
      <alignment horizontal="left" vertical="center" wrapText="1" indent="1"/>
    </xf>
    <xf numFmtId="0" fontId="12" fillId="11" borderId="29" xfId="102" applyNumberFormat="1" applyFont="1" applyFill="1" applyBorder="1" applyAlignment="1" applyProtection="1">
      <alignment horizontal="left" vertical="center" wrapText="1"/>
      <protection locked="0"/>
    </xf>
    <xf numFmtId="49" fontId="88" fillId="52" borderId="6" xfId="0" applyNumberFormat="1" applyFont="1" applyFill="1" applyBorder="1" applyAlignment="1">
      <alignment horizontal="left" vertical="center" wrapText="1"/>
    </xf>
    <xf numFmtId="0" fontId="12" fillId="0" borderId="0" xfId="105" applyFont="1" applyBorder="1"/>
    <xf numFmtId="49" fontId="78" fillId="0" borderId="9" xfId="102" applyNumberFormat="1" applyFont="1" applyFill="1" applyBorder="1" applyAlignment="1" applyProtection="1">
      <alignment vertical="center" wrapText="1"/>
    </xf>
    <xf numFmtId="0" fontId="7" fillId="0" borderId="9" xfId="102" applyFill="1" applyBorder="1" applyAlignment="1" applyProtection="1"/>
    <xf numFmtId="49" fontId="78" fillId="0" borderId="9" xfId="102" applyNumberFormat="1" applyFont="1" applyFill="1" applyBorder="1" applyAlignment="1" applyProtection="1">
      <alignment horizontal="center" vertical="center" wrapText="1"/>
    </xf>
    <xf numFmtId="49" fontId="88" fillId="52" borderId="8" xfId="0" applyFont="1" applyFill="1" applyBorder="1" applyAlignment="1">
      <alignment horizontal="left" vertical="center" wrapText="1"/>
    </xf>
    <xf numFmtId="0" fontId="14" fillId="0" borderId="7" xfId="105" applyFont="1" applyBorder="1" applyAlignment="1">
      <alignment horizontal="center" vertical="center"/>
    </xf>
    <xf numFmtId="0" fontId="14" fillId="0" borderId="7" xfId="105" applyFont="1" applyFill="1" applyBorder="1" applyAlignment="1" applyProtection="1">
      <alignment vertical="center" wrapText="1"/>
    </xf>
    <xf numFmtId="0" fontId="12" fillId="0" borderId="7" xfId="105" applyFont="1" applyFill="1" applyBorder="1" applyAlignment="1" applyProtection="1">
      <alignment horizontal="center" vertical="center"/>
    </xf>
    <xf numFmtId="4" fontId="14" fillId="44" borderId="7" xfId="105" applyNumberFormat="1" applyFont="1" applyFill="1" applyBorder="1" applyAlignment="1">
      <alignment horizontal="right" vertical="center"/>
    </xf>
    <xf numFmtId="0" fontId="12" fillId="0" borderId="7" xfId="105" applyFont="1" applyBorder="1" applyAlignment="1">
      <alignment horizontal="center" vertical="center"/>
    </xf>
    <xf numFmtId="0" fontId="12" fillId="0" borderId="7" xfId="105" applyFont="1" applyFill="1" applyBorder="1" applyAlignment="1" applyProtection="1">
      <alignment horizontal="left" vertical="center" wrapText="1" indent="1"/>
    </xf>
    <xf numFmtId="4" fontId="12" fillId="2" borderId="7" xfId="105" applyNumberFormat="1" applyFont="1" applyFill="1" applyBorder="1" applyAlignment="1" applyProtection="1">
      <alignment horizontal="right" vertical="center"/>
      <protection locked="0"/>
    </xf>
    <xf numFmtId="0" fontId="14" fillId="0" borderId="7" xfId="105" applyFont="1" applyFill="1" applyBorder="1" applyAlignment="1" applyProtection="1">
      <alignment horizontal="center" vertical="center"/>
    </xf>
    <xf numFmtId="4" fontId="14" fillId="0" borderId="7" xfId="105" applyNumberFormat="1" applyFont="1" applyFill="1" applyBorder="1" applyAlignment="1" applyProtection="1">
      <alignment horizontal="right" vertical="center"/>
    </xf>
    <xf numFmtId="0" fontId="7" fillId="0" borderId="9" xfId="102" applyFill="1" applyBorder="1" applyAlignment="1" applyProtection="1">
      <alignment vertical="center" wrapText="1"/>
    </xf>
    <xf numFmtId="49" fontId="14" fillId="0" borderId="7" xfId="102" applyNumberFormat="1" applyFont="1" applyBorder="1" applyAlignment="1">
      <alignment horizontal="center" vertical="center"/>
    </xf>
    <xf numFmtId="0" fontId="14" fillId="0" borderId="7" xfId="102" applyFont="1" applyFill="1" applyBorder="1" applyAlignment="1" applyProtection="1">
      <alignment horizontal="left" vertical="center" wrapText="1"/>
    </xf>
    <xf numFmtId="0" fontId="14" fillId="0" borderId="7" xfId="102" applyFont="1" applyFill="1" applyBorder="1" applyAlignment="1" applyProtection="1">
      <alignment horizontal="center" vertical="center"/>
    </xf>
    <xf numFmtId="49" fontId="12" fillId="0" borderId="7" xfId="102" applyNumberFormat="1" applyFont="1" applyBorder="1" applyAlignment="1">
      <alignment horizontal="center" vertical="center"/>
    </xf>
    <xf numFmtId="0" fontId="12" fillId="0" borderId="7" xfId="102" applyFont="1" applyFill="1" applyBorder="1" applyAlignment="1" applyProtection="1">
      <alignment horizontal="left" vertical="center" wrapText="1" indent="1"/>
    </xf>
    <xf numFmtId="0" fontId="12" fillId="0" borderId="7" xfId="102" applyFont="1" applyFill="1" applyBorder="1" applyAlignment="1" applyProtection="1">
      <alignment horizontal="center" vertical="center"/>
    </xf>
    <xf numFmtId="0" fontId="12" fillId="0" borderId="7" xfId="102" applyFont="1" applyBorder="1" applyAlignment="1">
      <alignment horizontal="left" vertical="center" wrapText="1" indent="2"/>
    </xf>
    <xf numFmtId="4" fontId="12" fillId="2" borderId="7" xfId="102" applyNumberFormat="1" applyFont="1" applyFill="1" applyBorder="1" applyAlignment="1" applyProtection="1">
      <alignment horizontal="right" vertical="center"/>
      <protection locked="0"/>
    </xf>
    <xf numFmtId="0" fontId="65" fillId="0" borderId="7" xfId="97" applyFont="1" applyBorder="1" applyAlignment="1">
      <alignment horizontal="left" indent="1"/>
    </xf>
    <xf numFmtId="0" fontId="12" fillId="0" borderId="7" xfId="102" applyFont="1" applyBorder="1" applyAlignment="1">
      <alignment horizontal="left" vertical="center" wrapText="1" indent="1"/>
    </xf>
    <xf numFmtId="0" fontId="88" fillId="52" borderId="5" xfId="0" applyNumberFormat="1" applyFont="1" applyFill="1" applyBorder="1" applyAlignment="1">
      <alignment horizontal="left" vertical="center"/>
    </xf>
    <xf numFmtId="0" fontId="7" fillId="0" borderId="9" xfId="102" applyFill="1" applyBorder="1" applyAlignment="1">
      <alignment vertical="center"/>
    </xf>
    <xf numFmtId="0" fontId="7" fillId="0" borderId="9" xfId="102" applyFill="1" applyBorder="1" applyAlignment="1"/>
    <xf numFmtId="49" fontId="15" fillId="0" borderId="0" xfId="105" applyNumberFormat="1" applyFont="1"/>
    <xf numFmtId="49" fontId="15" fillId="0" borderId="0" xfId="105" applyNumberFormat="1" applyFont="1" applyAlignment="1">
      <alignment horizontal="center"/>
    </xf>
    <xf numFmtId="0" fontId="88" fillId="52" borderId="8" xfId="0" applyNumberFormat="1" applyFont="1" applyFill="1" applyBorder="1" applyAlignment="1">
      <alignment horizontal="left" vertical="center"/>
    </xf>
    <xf numFmtId="0" fontId="12" fillId="0" borderId="7" xfId="105" applyFont="1" applyFill="1" applyBorder="1" applyAlignment="1" applyProtection="1"/>
    <xf numFmtId="49" fontId="12" fillId="0" borderId="7" xfId="105" applyNumberFormat="1" applyFont="1" applyBorder="1" applyAlignment="1">
      <alignment horizontal="center" vertical="center"/>
    </xf>
    <xf numFmtId="16" fontId="12" fillId="0" borderId="7" xfId="105" applyNumberFormat="1" applyFont="1" applyBorder="1" applyAlignment="1">
      <alignment horizontal="center" vertical="center"/>
    </xf>
    <xf numFmtId="0" fontId="12" fillId="0" borderId="7" xfId="105" applyFont="1" applyFill="1" applyBorder="1" applyAlignment="1" applyProtection="1">
      <alignment horizontal="left" vertical="center" wrapText="1" indent="2"/>
    </xf>
    <xf numFmtId="4" fontId="14" fillId="2" borderId="7" xfId="105" applyNumberFormat="1" applyFont="1" applyFill="1" applyBorder="1" applyAlignment="1" applyProtection="1">
      <alignment horizontal="right" vertical="center"/>
      <protection locked="0"/>
    </xf>
    <xf numFmtId="0" fontId="65" fillId="0" borderId="9" xfId="102" applyFont="1" applyFill="1" applyBorder="1" applyAlignment="1" applyProtection="1">
      <alignment vertical="center"/>
    </xf>
    <xf numFmtId="0" fontId="7" fillId="0" borderId="9" xfId="102" applyFill="1" applyBorder="1" applyAlignment="1" applyProtection="1">
      <alignment vertical="center"/>
    </xf>
    <xf numFmtId="0" fontId="65" fillId="0" borderId="7" xfId="102" applyFont="1" applyBorder="1" applyAlignment="1" applyProtection="1">
      <alignment horizontal="center"/>
      <protection hidden="1"/>
    </xf>
    <xf numFmtId="0" fontId="65" fillId="0" borderId="7" xfId="102" applyFont="1" applyFill="1" applyBorder="1" applyAlignment="1" applyProtection="1"/>
    <xf numFmtId="4" fontId="12" fillId="0" borderId="7" xfId="102" applyNumberFormat="1" applyFont="1" applyFill="1" applyBorder="1" applyAlignment="1" applyProtection="1">
      <alignment horizontal="center" vertical="center"/>
    </xf>
    <xf numFmtId="4" fontId="78" fillId="44" borderId="7" xfId="102" applyNumberFormat="1" applyFont="1" applyFill="1" applyBorder="1" applyAlignment="1">
      <alignment horizontal="right" vertical="center" wrapText="1"/>
    </xf>
    <xf numFmtId="4" fontId="12" fillId="2" borderId="7" xfId="104" applyNumberFormat="1" applyFont="1" applyFill="1" applyBorder="1" applyAlignment="1" applyProtection="1">
      <alignment horizontal="right" vertical="center" wrapText="1"/>
      <protection locked="0"/>
    </xf>
    <xf numFmtId="4" fontId="65" fillId="2" borderId="7" xfId="102" applyNumberFormat="1" applyFont="1" applyFill="1" applyBorder="1" applyAlignment="1" applyProtection="1">
      <alignment horizontal="right" vertical="center" wrapText="1"/>
      <protection locked="0"/>
    </xf>
    <xf numFmtId="4" fontId="65" fillId="2" borderId="7" xfId="102" applyNumberFormat="1" applyFont="1" applyFill="1" applyBorder="1" applyAlignment="1" applyProtection="1">
      <alignment horizontal="right"/>
      <protection locked="0"/>
    </xf>
    <xf numFmtId="49" fontId="86" fillId="50" borderId="5" xfId="0" applyFont="1" applyFill="1" applyBorder="1" applyAlignment="1">
      <alignment horizontal="left" vertical="center" wrapText="1" indent="1"/>
    </xf>
    <xf numFmtId="49" fontId="86" fillId="50" borderId="6" xfId="0" applyFont="1" applyFill="1" applyBorder="1" applyAlignment="1">
      <alignment horizontal="left" vertical="center" wrapText="1" indent="1"/>
    </xf>
    <xf numFmtId="49" fontId="86" fillId="50" borderId="8" xfId="0" applyFont="1" applyFill="1" applyBorder="1" applyAlignment="1">
      <alignment horizontal="left" vertical="center" wrapText="1" indent="1"/>
    </xf>
    <xf numFmtId="0" fontId="14" fillId="0" borderId="7" xfId="102" applyFont="1" applyBorder="1" applyAlignment="1">
      <alignment horizontal="center" vertical="center" wrapText="1"/>
    </xf>
    <xf numFmtId="0" fontId="12" fillId="0" borderId="7" xfId="102" applyFont="1" applyFill="1" applyBorder="1" applyAlignment="1" applyProtection="1">
      <alignment horizontal="left" vertical="center" wrapText="1"/>
    </xf>
    <xf numFmtId="4" fontId="65" fillId="7" borderId="7" xfId="102" applyNumberFormat="1" applyFont="1" applyFill="1" applyBorder="1" applyAlignment="1" applyProtection="1">
      <alignment horizontal="right"/>
    </xf>
    <xf numFmtId="49" fontId="12" fillId="11" borderId="7" xfId="102" applyNumberFormat="1" applyFont="1" applyFill="1" applyBorder="1" applyAlignment="1" applyProtection="1">
      <alignment horizontal="left" vertical="center" wrapText="1" indent="1"/>
      <protection locked="0"/>
    </xf>
    <xf numFmtId="49" fontId="65" fillId="0" borderId="0" xfId="102" applyNumberFormat="1" applyFont="1" applyAlignment="1">
      <alignment horizontal="left" vertical="center"/>
    </xf>
    <xf numFmtId="0" fontId="65" fillId="0" borderId="7" xfId="106" applyFont="1" applyBorder="1" applyAlignment="1">
      <alignment horizontal="center" vertical="center" wrapText="1"/>
    </xf>
    <xf numFmtId="0" fontId="65" fillId="0" borderId="9" xfId="106" applyFont="1" applyFill="1" applyBorder="1" applyAlignment="1">
      <alignment vertical="center" wrapText="1"/>
    </xf>
    <xf numFmtId="0" fontId="65" fillId="0" borderId="9" xfId="106" applyFont="1" applyFill="1" applyBorder="1" applyAlignment="1"/>
    <xf numFmtId="4" fontId="78" fillId="44" borderId="7" xfId="107" applyNumberFormat="1" applyFont="1" applyFill="1" applyBorder="1" applyAlignment="1">
      <alignment horizontal="right" vertical="center"/>
    </xf>
    <xf numFmtId="4" fontId="65" fillId="44" borderId="7" xfId="107" applyNumberFormat="1" applyFont="1" applyFill="1" applyBorder="1" applyAlignment="1">
      <alignment horizontal="right" vertical="center"/>
    </xf>
    <xf numFmtId="4" fontId="65" fillId="2" borderId="7" xfId="107" applyNumberFormat="1" applyFont="1" applyFill="1" applyBorder="1" applyAlignment="1" applyProtection="1">
      <alignment horizontal="right" vertical="center"/>
      <protection locked="0"/>
    </xf>
    <xf numFmtId="0" fontId="65" fillId="0" borderId="7" xfId="107" applyFont="1" applyFill="1" applyBorder="1" applyAlignment="1" applyProtection="1">
      <alignment horizontal="center" vertical="center"/>
    </xf>
    <xf numFmtId="0" fontId="78" fillId="0" borderId="7" xfId="107" applyFont="1" applyFill="1" applyBorder="1" applyAlignment="1" applyProtection="1">
      <alignment vertical="center" wrapText="1"/>
    </xf>
    <xf numFmtId="0" fontId="78" fillId="0" borderId="7" xfId="107" applyFont="1" applyFill="1" applyBorder="1" applyAlignment="1" applyProtection="1">
      <alignment horizontal="left" vertical="center" wrapText="1"/>
    </xf>
    <xf numFmtId="49" fontId="65" fillId="0" borderId="7" xfId="107" applyNumberFormat="1" applyFont="1" applyFill="1" applyBorder="1" applyAlignment="1" applyProtection="1">
      <alignment horizontal="center" vertical="center"/>
    </xf>
    <xf numFmtId="0" fontId="65" fillId="0" borderId="7" xfId="107" applyFont="1" applyFill="1" applyBorder="1" applyAlignment="1" applyProtection="1">
      <alignment horizontal="left" vertical="center" wrapText="1" indent="1"/>
    </xf>
    <xf numFmtId="0" fontId="65" fillId="0" borderId="7" xfId="107" applyFont="1" applyFill="1" applyBorder="1" applyAlignment="1" applyProtection="1">
      <alignment horizontal="left" vertical="center" wrapText="1" indent="2"/>
    </xf>
    <xf numFmtId="49" fontId="78" fillId="0" borderId="7" xfId="107" applyNumberFormat="1" applyFont="1" applyFill="1" applyBorder="1" applyAlignment="1" applyProtection="1">
      <alignment horizontal="center" vertical="center"/>
    </xf>
    <xf numFmtId="0" fontId="78" fillId="0" borderId="7" xfId="107" applyFont="1" applyFill="1" applyBorder="1" applyAlignment="1" applyProtection="1">
      <alignment horizontal="center" vertical="center"/>
    </xf>
    <xf numFmtId="0" fontId="78" fillId="0" borderId="0" xfId="107" applyFont="1"/>
    <xf numFmtId="0" fontId="88" fillId="52" borderId="15" xfId="0" applyNumberFormat="1" applyFont="1" applyFill="1" applyBorder="1" applyAlignment="1">
      <alignment horizontal="left" vertical="center"/>
    </xf>
    <xf numFmtId="0" fontId="88" fillId="52" borderId="11" xfId="0" applyNumberFormat="1" applyFont="1" applyFill="1" applyBorder="1" applyAlignment="1">
      <alignment horizontal="left" vertical="center"/>
    </xf>
    <xf numFmtId="49" fontId="12" fillId="0" borderId="7" xfId="107" applyNumberFormat="1" applyFont="1" applyBorder="1" applyAlignment="1">
      <alignment horizontal="left" vertical="center" wrapText="1"/>
    </xf>
    <xf numFmtId="4" fontId="65" fillId="2" borderId="7" xfId="107" applyNumberFormat="1" applyFont="1" applyFill="1" applyBorder="1" applyAlignment="1" applyProtection="1">
      <alignment horizontal="right" vertical="center" wrapText="1"/>
      <protection locked="0"/>
    </xf>
    <xf numFmtId="4" fontId="16" fillId="2" borderId="7" xfId="107" applyNumberFormat="1" applyFont="1" applyFill="1" applyBorder="1" applyAlignment="1" applyProtection="1">
      <alignment horizontal="right" vertical="center" wrapText="1"/>
      <protection locked="0"/>
    </xf>
    <xf numFmtId="0" fontId="65" fillId="0" borderId="9" xfId="106" applyFont="1" applyFill="1" applyBorder="1" applyAlignment="1" applyProtection="1">
      <alignment vertical="center" wrapText="1"/>
    </xf>
    <xf numFmtId="0" fontId="7" fillId="0" borderId="9" xfId="106" applyFill="1" applyBorder="1" applyAlignment="1" applyProtection="1">
      <alignment wrapText="1"/>
    </xf>
    <xf numFmtId="4" fontId="7" fillId="2" borderId="7" xfId="106" applyNumberFormat="1" applyFill="1" applyBorder="1" applyAlignment="1" applyProtection="1">
      <alignment horizontal="right" vertical="center" wrapText="1"/>
      <protection locked="0"/>
    </xf>
    <xf numFmtId="49" fontId="15" fillId="0" borderId="0" xfId="97" applyNumberFormat="1" applyFont="1" applyAlignment="1">
      <alignment vertical="center"/>
    </xf>
    <xf numFmtId="0" fontId="65" fillId="0" borderId="0" xfId="106" applyFont="1" applyAlignment="1">
      <alignment horizontal="left" vertical="center" wrapText="1"/>
    </xf>
    <xf numFmtId="0" fontId="65" fillId="0" borderId="0" xfId="106" applyFont="1" applyAlignment="1">
      <alignment vertical="center"/>
    </xf>
    <xf numFmtId="0" fontId="12" fillId="0" borderId="0" xfId="107" applyFont="1" applyAlignment="1">
      <alignment vertical="center"/>
    </xf>
    <xf numFmtId="0" fontId="65" fillId="0" borderId="0" xfId="106" applyFont="1" applyAlignment="1">
      <alignment vertical="center" wrapText="1"/>
    </xf>
    <xf numFmtId="0" fontId="65" fillId="0" borderId="0" xfId="106" applyFont="1" applyAlignment="1">
      <alignment horizontal="center" vertical="center" wrapText="1"/>
    </xf>
    <xf numFmtId="0" fontId="78" fillId="0" borderId="9" xfId="106" applyFont="1" applyFill="1" applyBorder="1" applyAlignment="1">
      <alignment horizontal="left" vertical="center" indent="1"/>
    </xf>
    <xf numFmtId="0" fontId="65" fillId="0" borderId="9" xfId="106" applyFont="1" applyFill="1" applyBorder="1"/>
    <xf numFmtId="0" fontId="65" fillId="0" borderId="7" xfId="106" applyFont="1" applyBorder="1" applyAlignment="1">
      <alignment horizontal="left" vertical="center" wrapText="1"/>
    </xf>
    <xf numFmtId="4" fontId="12" fillId="7" borderId="7" xfId="102" applyNumberFormat="1" applyFont="1" applyFill="1" applyBorder="1" applyAlignment="1" applyProtection="1">
      <alignment horizontal="right" vertical="center"/>
    </xf>
    <xf numFmtId="0" fontId="69" fillId="0" borderId="0" xfId="97" applyFont="1" applyFill="1" applyAlignment="1" applyProtection="1">
      <alignment vertical="center"/>
    </xf>
    <xf numFmtId="0" fontId="85" fillId="0" borderId="0" xfId="97" applyFont="1" applyFill="1" applyAlignment="1" applyProtection="1">
      <alignment vertical="center"/>
    </xf>
    <xf numFmtId="49" fontId="15" fillId="49" borderId="0" xfId="99" applyFont="1" applyFill="1" applyAlignment="1" applyProtection="1">
      <alignment vertical="center" wrapText="1"/>
      <protection locked="0"/>
    </xf>
    <xf numFmtId="49" fontId="86" fillId="50" borderId="50" xfId="0" applyFont="1" applyFill="1" applyBorder="1" applyAlignment="1">
      <alignment horizontal="left" vertical="center" indent="1"/>
    </xf>
    <xf numFmtId="0" fontId="65" fillId="0" borderId="29" xfId="102" applyFont="1" applyBorder="1" applyAlignment="1">
      <alignment horizontal="center" vertical="center" wrapText="1"/>
    </xf>
    <xf numFmtId="0" fontId="12" fillId="9" borderId="29" xfId="102" applyFont="1" applyFill="1" applyBorder="1" applyAlignment="1">
      <alignment horizontal="center" vertical="center" wrapText="1"/>
    </xf>
    <xf numFmtId="49" fontId="12" fillId="9" borderId="0" xfId="102" applyNumberFormat="1" applyFont="1" applyFill="1" applyBorder="1" applyAlignment="1">
      <alignment horizontal="center" vertical="center" wrapText="1"/>
    </xf>
    <xf numFmtId="0" fontId="0" fillId="48" borderId="0" xfId="0" applyNumberFormat="1" applyFill="1" applyAlignment="1">
      <alignment horizontal="left" vertical="center" wrapText="1"/>
    </xf>
    <xf numFmtId="49" fontId="86" fillId="50" borderId="59" xfId="0" applyFont="1" applyFill="1" applyBorder="1" applyAlignment="1" applyProtection="1">
      <alignment horizontal="left" vertical="center" wrapText="1" indent="1"/>
    </xf>
    <xf numFmtId="49" fontId="86" fillId="50" borderId="59" xfId="0" applyFont="1" applyFill="1" applyBorder="1" applyAlignment="1" applyProtection="1">
      <alignment horizontal="left" vertical="center" wrapText="1"/>
    </xf>
    <xf numFmtId="49" fontId="86" fillId="50" borderId="58" xfId="0" applyFont="1" applyFill="1" applyBorder="1" applyAlignment="1" applyProtection="1">
      <alignment horizontal="left" vertical="center" wrapText="1"/>
    </xf>
    <xf numFmtId="0" fontId="12" fillId="46" borderId="0" xfId="102" applyFont="1" applyFill="1" applyBorder="1" applyAlignment="1" applyProtection="1">
      <alignment horizontal="left" vertical="center" wrapText="1"/>
    </xf>
    <xf numFmtId="0" fontId="65" fillId="46" borderId="0" xfId="102" applyFont="1" applyFill="1" applyBorder="1" applyAlignment="1">
      <alignment horizontal="center" vertical="center" wrapText="1"/>
    </xf>
    <xf numFmtId="4" fontId="12" fillId="46" borderId="0" xfId="102" applyNumberFormat="1" applyFont="1" applyFill="1" applyBorder="1" applyAlignment="1" applyProtection="1">
      <alignment horizontal="right" vertical="center"/>
    </xf>
    <xf numFmtId="49" fontId="91" fillId="46" borderId="5" xfId="102" applyNumberFormat="1" applyFont="1" applyFill="1" applyBorder="1" applyAlignment="1">
      <alignment horizontal="center" vertical="center" wrapText="1"/>
    </xf>
    <xf numFmtId="49" fontId="12" fillId="46" borderId="8" xfId="102" applyNumberFormat="1" applyFont="1" applyFill="1" applyBorder="1" applyAlignment="1" applyProtection="1">
      <alignment horizontal="left" vertical="center"/>
    </xf>
    <xf numFmtId="49" fontId="72" fillId="46" borderId="30" xfId="99" applyFont="1" applyFill="1" applyBorder="1" applyAlignment="1">
      <alignment horizontal="left" vertical="center" indent="1"/>
    </xf>
    <xf numFmtId="49" fontId="12" fillId="46" borderId="31" xfId="99" applyFont="1" applyFill="1" applyBorder="1" applyAlignment="1">
      <alignment horizontal="left" vertical="center" indent="1"/>
    </xf>
    <xf numFmtId="49" fontId="72" fillId="46" borderId="31" xfId="99" applyFont="1" applyFill="1" applyBorder="1" applyAlignment="1">
      <alignment horizontal="left" vertical="center" indent="1"/>
    </xf>
    <xf numFmtId="49" fontId="72" fillId="46" borderId="31"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5" fillId="0" borderId="29" xfId="97" applyNumberFormat="1" applyFont="1" applyFill="1" applyBorder="1" applyAlignment="1" applyProtection="1">
      <alignment horizontal="left" vertical="center"/>
    </xf>
    <xf numFmtId="49" fontId="43" fillId="0" borderId="0" xfId="34" applyNumberFormat="1" applyFont="1" applyFill="1" applyBorder="1" applyAlignment="1" applyProtection="1">
      <alignment horizontal="left" vertical="top" wrapText="1"/>
    </xf>
    <xf numFmtId="4" fontId="88" fillId="52" borderId="11" xfId="0" applyNumberFormat="1" applyFont="1" applyFill="1" applyBorder="1" applyAlignment="1">
      <alignment horizontal="right" vertical="center"/>
    </xf>
    <xf numFmtId="0" fontId="12" fillId="7" borderId="7" xfId="105" applyFont="1" applyFill="1" applyBorder="1" applyAlignment="1" applyProtection="1">
      <alignment horizontal="left" vertical="center" wrapText="1" indent="1"/>
    </xf>
    <xf numFmtId="0" fontId="15" fillId="50" borderId="0" xfId="97" applyFont="1" applyFill="1" applyAlignment="1" applyProtection="1">
      <alignment vertical="center"/>
    </xf>
    <xf numFmtId="169" fontId="65" fillId="2" borderId="29" xfId="97" applyNumberFormat="1" applyFont="1" applyFill="1" applyBorder="1" applyAlignment="1" applyProtection="1">
      <alignment horizontal="right" vertical="center"/>
      <protection locked="0"/>
    </xf>
    <xf numFmtId="169" fontId="72" fillId="46" borderId="31" xfId="99" applyNumberFormat="1" applyFont="1" applyFill="1" applyBorder="1" applyAlignment="1">
      <alignment horizontal="left" vertical="center" indent="1"/>
    </xf>
    <xf numFmtId="169" fontId="16" fillId="2" borderId="29" xfId="104" applyNumberFormat="1" applyFont="1" applyFill="1" applyBorder="1" applyAlignment="1" applyProtection="1">
      <alignment horizontal="right" vertical="center"/>
      <protection locked="0"/>
    </xf>
    <xf numFmtId="169" fontId="65" fillId="0" borderId="29" xfId="97" applyNumberFormat="1" applyFont="1" applyFill="1" applyBorder="1" applyAlignment="1" applyProtection="1">
      <alignment horizontal="right" vertical="center"/>
    </xf>
    <xf numFmtId="169" fontId="12" fillId="2" borderId="29" xfId="102" applyNumberFormat="1" applyFont="1" applyFill="1" applyBorder="1" applyAlignment="1" applyProtection="1">
      <alignment horizontal="right" vertical="center"/>
      <protection locked="0"/>
    </xf>
    <xf numFmtId="169" fontId="16" fillId="7" borderId="29" xfId="104" applyNumberFormat="1" applyFont="1" applyFill="1" applyBorder="1" applyAlignment="1" applyProtection="1">
      <alignment horizontal="right" vertical="center"/>
    </xf>
    <xf numFmtId="169" fontId="16" fillId="0" borderId="29" xfId="104" applyNumberFormat="1" applyFont="1" applyFill="1" applyBorder="1" applyAlignment="1" applyProtection="1">
      <alignment horizontal="right" vertical="center"/>
    </xf>
    <xf numFmtId="169" fontId="12" fillId="2" borderId="29" xfId="104" applyNumberFormat="1" applyFont="1" applyFill="1" applyBorder="1" applyAlignment="1" applyProtection="1">
      <alignment horizontal="right" vertical="center"/>
      <protection locked="0"/>
    </xf>
    <xf numFmtId="169" fontId="12" fillId="0" borderId="29" xfId="104" applyNumberFormat="1" applyFont="1" applyFill="1" applyBorder="1" applyAlignment="1" applyProtection="1">
      <alignment horizontal="right" vertical="center"/>
    </xf>
    <xf numFmtId="172" fontId="16" fillId="7" borderId="29" xfId="104" applyNumberFormat="1" applyFont="1" applyFill="1" applyBorder="1" applyAlignment="1" applyProtection="1">
      <alignment horizontal="right" vertical="center"/>
    </xf>
    <xf numFmtId="172" fontId="72" fillId="46" borderId="31" xfId="99" applyNumberFormat="1" applyFont="1" applyFill="1" applyBorder="1" applyAlignment="1">
      <alignment horizontal="left" vertical="center" indent="1"/>
    </xf>
    <xf numFmtId="172" fontId="16" fillId="0" borderId="29" xfId="104" applyNumberFormat="1" applyFont="1" applyFill="1" applyBorder="1" applyAlignment="1" applyProtection="1">
      <alignment horizontal="right" vertical="center"/>
    </xf>
    <xf numFmtId="49" fontId="65" fillId="2" borderId="29" xfId="97" applyNumberFormat="1" applyFont="1" applyFill="1" applyBorder="1" applyAlignment="1" applyProtection="1">
      <alignment horizontal="left" vertical="center" wrapText="1"/>
      <protection locked="0"/>
    </xf>
    <xf numFmtId="49" fontId="12" fillId="2" borderId="29" xfId="102" applyNumberFormat="1" applyFont="1" applyFill="1" applyBorder="1" applyAlignment="1" applyProtection="1">
      <alignment horizontal="left" vertical="center" wrapText="1"/>
      <protection locked="0"/>
    </xf>
    <xf numFmtId="49" fontId="78" fillId="0" borderId="9" xfId="106" applyNumberFormat="1" applyFont="1" applyFill="1" applyBorder="1" applyAlignment="1" applyProtection="1">
      <alignment horizontal="left" vertical="center" wrapText="1" indent="1"/>
    </xf>
    <xf numFmtId="0" fontId="14" fillId="7" borderId="30" xfId="106" applyNumberFormat="1" applyFont="1" applyFill="1" applyBorder="1" applyAlignment="1">
      <alignment horizontal="left" vertical="center" indent="1"/>
    </xf>
    <xf numFmtId="0" fontId="14" fillId="7" borderId="31" xfId="106" applyNumberFormat="1" applyFont="1" applyFill="1" applyBorder="1" applyAlignment="1">
      <alignment vertical="center" wrapText="1"/>
    </xf>
    <xf numFmtId="49" fontId="14" fillId="7" borderId="31" xfId="106" applyNumberFormat="1" applyFont="1" applyFill="1" applyBorder="1" applyAlignment="1">
      <alignment vertical="center" wrapText="1"/>
    </xf>
    <xf numFmtId="0" fontId="12" fillId="46" borderId="30" xfId="106" applyFont="1" applyFill="1" applyBorder="1" applyAlignment="1">
      <alignment horizontal="left" vertical="center" wrapText="1"/>
    </xf>
    <xf numFmtId="0" fontId="12" fillId="46" borderId="31" xfId="49" applyFont="1" applyFill="1" applyBorder="1" applyAlignment="1">
      <alignment horizontal="center" vertical="center"/>
    </xf>
    <xf numFmtId="0" fontId="12" fillId="46" borderId="31" xfId="106" applyFont="1" applyFill="1" applyBorder="1" applyAlignment="1">
      <alignment horizontal="left" vertical="center" indent="1"/>
    </xf>
    <xf numFmtId="0" fontId="78" fillId="0" borderId="0" xfId="106" applyFont="1" applyAlignment="1">
      <alignment vertical="center"/>
    </xf>
    <xf numFmtId="0" fontId="14" fillId="0" borderId="29" xfId="106" applyFont="1" applyBorder="1" applyAlignment="1">
      <alignment horizontal="left" vertical="center" wrapText="1"/>
    </xf>
    <xf numFmtId="0" fontId="14" fillId="0" borderId="29" xfId="49" applyFont="1" applyBorder="1" applyAlignment="1">
      <alignment horizontal="center" vertical="center" wrapText="1"/>
    </xf>
    <xf numFmtId="4" fontId="78" fillId="2" borderId="29" xfId="106" applyNumberFormat="1" applyFont="1" applyFill="1" applyBorder="1" applyAlignment="1" applyProtection="1">
      <alignment horizontal="right" vertical="center"/>
      <protection locked="0"/>
    </xf>
    <xf numFmtId="4" fontId="14" fillId="44" borderId="29" xfId="106" applyNumberFormat="1" applyFont="1" applyFill="1" applyBorder="1" applyAlignment="1">
      <alignment vertical="center"/>
    </xf>
    <xf numFmtId="0" fontId="12" fillId="0" borderId="29" xfId="106" applyFont="1" applyBorder="1" applyAlignment="1">
      <alignment horizontal="left" vertical="center" wrapText="1"/>
    </xf>
    <xf numFmtId="0" fontId="12" fillId="0" borderId="29" xfId="49" applyFont="1" applyBorder="1" applyAlignment="1">
      <alignment horizontal="center" vertical="center" wrapText="1"/>
    </xf>
    <xf numFmtId="4" fontId="12" fillId="7" borderId="7" xfId="0" applyNumberFormat="1" applyFont="1" applyFill="1" applyBorder="1" applyAlignment="1">
      <alignment horizontal="right" vertical="center" wrapText="1"/>
    </xf>
    <xf numFmtId="4" fontId="12" fillId="44" borderId="29" xfId="106" applyNumberFormat="1" applyFont="1" applyFill="1" applyBorder="1" applyAlignment="1">
      <alignment vertical="center"/>
    </xf>
    <xf numFmtId="4" fontId="65" fillId="2" borderId="29" xfId="106" applyNumberFormat="1" applyFont="1" applyFill="1" applyBorder="1" applyAlignment="1" applyProtection="1">
      <alignment horizontal="right" vertical="center"/>
      <protection locked="0"/>
    </xf>
    <xf numFmtId="4" fontId="12" fillId="2" borderId="29" xfId="106" applyNumberFormat="1" applyFont="1" applyFill="1" applyBorder="1" applyAlignment="1" applyProtection="1">
      <alignment vertical="center"/>
      <protection locked="0"/>
    </xf>
    <xf numFmtId="0" fontId="14" fillId="0" borderId="29" xfId="106" applyFont="1" applyFill="1" applyBorder="1" applyAlignment="1" applyProtection="1">
      <alignment horizontal="left" vertical="center" wrapText="1"/>
    </xf>
    <xf numFmtId="0" fontId="12" fillId="0" borderId="31" xfId="49" applyFont="1" applyFill="1" applyBorder="1" applyAlignment="1" applyProtection="1">
      <alignment horizontal="center" vertical="center"/>
    </xf>
    <xf numFmtId="0" fontId="12" fillId="0" borderId="31" xfId="106" applyFont="1" applyFill="1" applyBorder="1" applyAlignment="1" applyProtection="1">
      <alignment horizontal="left" vertical="center" indent="1"/>
    </xf>
    <xf numFmtId="0" fontId="12" fillId="0" borderId="29" xfId="106" applyFont="1" applyBorder="1" applyAlignment="1">
      <alignment horizontal="left" vertical="center" wrapText="1" indent="1"/>
    </xf>
    <xf numFmtId="4" fontId="65" fillId="2" borderId="7" xfId="106" applyNumberFormat="1" applyFont="1" applyFill="1" applyBorder="1" applyAlignment="1" applyProtection="1">
      <alignment horizontal="right" vertical="center"/>
      <protection locked="0"/>
    </xf>
    <xf numFmtId="0" fontId="14" fillId="0" borderId="7" xfId="106" applyFont="1" applyBorder="1" applyAlignment="1">
      <alignment horizontal="left" vertical="center" wrapText="1"/>
    </xf>
    <xf numFmtId="0" fontId="14" fillId="0" borderId="7" xfId="49" applyFont="1" applyBorder="1" applyAlignment="1">
      <alignment horizontal="center" vertical="center" wrapText="1"/>
    </xf>
    <xf numFmtId="4" fontId="14" fillId="2" borderId="7" xfId="106" applyNumberFormat="1" applyFont="1" applyFill="1" applyBorder="1" applyAlignment="1" applyProtection="1">
      <alignment vertical="center"/>
      <protection locked="0"/>
    </xf>
    <xf numFmtId="0" fontId="12" fillId="0" borderId="7" xfId="106" applyFont="1" applyBorder="1" applyAlignment="1">
      <alignment horizontal="left" vertical="center" wrapText="1"/>
    </xf>
    <xf numFmtId="0" fontId="12" fillId="0" borderId="7" xfId="49" applyFont="1" applyBorder="1" applyAlignment="1">
      <alignment horizontal="center" vertical="center" wrapText="1"/>
    </xf>
    <xf numFmtId="0" fontId="12" fillId="0" borderId="29" xfId="97" applyFont="1" applyBorder="1" applyAlignment="1">
      <alignment horizontal="center" vertical="center" wrapText="1"/>
    </xf>
    <xf numFmtId="0" fontId="12" fillId="9" borderId="29" xfId="102" applyFont="1" applyFill="1" applyBorder="1" applyAlignment="1">
      <alignment horizontal="center" vertical="center" wrapText="1"/>
    </xf>
    <xf numFmtId="0" fontId="65" fillId="0" borderId="29" xfId="102" applyFont="1" applyBorder="1" applyAlignment="1">
      <alignment horizontal="center" vertical="center" wrapText="1"/>
    </xf>
    <xf numFmtId="0" fontId="91" fillId="46" borderId="31" xfId="99" applyNumberFormat="1" applyFont="1" applyFill="1" applyBorder="1" applyAlignment="1">
      <alignment horizontal="left" vertical="center" indent="1"/>
    </xf>
    <xf numFmtId="4" fontId="92" fillId="52" borderId="6" xfId="0" applyNumberFormat="1" applyFont="1" applyFill="1" applyBorder="1" applyAlignment="1">
      <alignment horizontal="right" vertical="center"/>
    </xf>
    <xf numFmtId="49" fontId="86" fillId="50" borderId="50" xfId="0" applyFont="1" applyFill="1" applyBorder="1" applyAlignment="1">
      <alignment horizontal="left" vertical="center"/>
    </xf>
    <xf numFmtId="169" fontId="12" fillId="7" borderId="29" xfId="102" applyNumberFormat="1" applyFont="1" applyFill="1" applyBorder="1" applyAlignment="1" applyProtection="1">
      <alignment horizontal="right" vertical="center"/>
    </xf>
    <xf numFmtId="0" fontId="14" fillId="0" borderId="9" xfId="99" quotePrefix="1" applyNumberFormat="1" applyFont="1" applyFill="1" applyBorder="1" applyAlignment="1" applyProtection="1">
      <alignment horizontal="left" vertical="center" indent="1"/>
    </xf>
    <xf numFmtId="0" fontId="78" fillId="0" borderId="9" xfId="102" quotePrefix="1" applyFont="1" applyFill="1" applyBorder="1" applyAlignment="1">
      <alignment horizontal="left" vertical="center" indent="1"/>
    </xf>
    <xf numFmtId="49" fontId="78" fillId="0" borderId="9" xfId="102" quotePrefix="1" applyNumberFormat="1" applyFont="1" applyFill="1" applyBorder="1" applyAlignment="1">
      <alignment horizontal="left" vertical="center" indent="1"/>
    </xf>
    <xf numFmtId="49" fontId="78" fillId="0" borderId="9" xfId="102" quotePrefix="1" applyNumberFormat="1" applyFont="1" applyFill="1" applyBorder="1" applyAlignment="1" applyProtection="1">
      <alignment horizontal="left" vertical="center" indent="1"/>
    </xf>
    <xf numFmtId="49" fontId="78" fillId="0" borderId="9" xfId="106" quotePrefix="1" applyNumberFormat="1" applyFont="1" applyFill="1" applyBorder="1" applyAlignment="1" applyProtection="1">
      <alignment horizontal="left" vertical="center" indent="1"/>
    </xf>
    <xf numFmtId="0" fontId="26" fillId="0" borderId="0" xfId="110" applyFont="1"/>
    <xf numFmtId="0" fontId="26" fillId="0" borderId="0" xfId="110" applyFont="1" applyFill="1"/>
    <xf numFmtId="0" fontId="27" fillId="0" borderId="9" xfId="110" applyFont="1" applyFill="1" applyBorder="1" applyAlignment="1">
      <alignment horizontal="left" vertical="center" indent="1"/>
    </xf>
    <xf numFmtId="0" fontId="26" fillId="0" borderId="9" xfId="110" applyFont="1" applyFill="1" applyBorder="1"/>
    <xf numFmtId="0" fontId="26" fillId="0" borderId="0" xfId="110" applyFont="1" applyFill="1" applyAlignment="1">
      <alignment vertical="center"/>
    </xf>
    <xf numFmtId="49" fontId="15" fillId="0" borderId="0" xfId="105" applyNumberFormat="1" applyFont="1" applyAlignment="1">
      <alignment horizontal="center"/>
    </xf>
    <xf numFmtId="49" fontId="12" fillId="0" borderId="7" xfId="107" applyNumberFormat="1" applyFont="1" applyBorder="1" applyAlignment="1">
      <alignment horizontal="center" vertical="center" wrapText="1"/>
    </xf>
    <xf numFmtId="49" fontId="65" fillId="0" borderId="7" xfId="102" applyNumberFormat="1" applyFont="1" applyBorder="1" applyAlignment="1">
      <alignment horizontal="center" vertical="center"/>
    </xf>
    <xf numFmtId="0" fontId="65" fillId="0" borderId="32" xfId="102" applyFont="1" applyBorder="1" applyAlignment="1">
      <alignment vertical="center"/>
    </xf>
    <xf numFmtId="0" fontId="65" fillId="0" borderId="32" xfId="102" applyFont="1" applyBorder="1" applyAlignment="1">
      <alignment vertical="center" wrapText="1"/>
    </xf>
    <xf numFmtId="0" fontId="12" fillId="0" borderId="29" xfId="97" applyFont="1" applyBorder="1" applyAlignment="1">
      <alignment vertical="center" wrapText="1"/>
    </xf>
    <xf numFmtId="0" fontId="12" fillId="0" borderId="32" xfId="102" applyFont="1" applyBorder="1" applyAlignment="1">
      <alignment horizontal="left" vertical="center" wrapText="1" indent="1"/>
    </xf>
    <xf numFmtId="0" fontId="12" fillId="0" borderId="29" xfId="97" applyFont="1" applyBorder="1" applyAlignment="1">
      <alignment horizontal="left" vertical="center" wrapText="1" indent="2"/>
    </xf>
    <xf numFmtId="0" fontId="65" fillId="0" borderId="29" xfId="102" applyFont="1" applyBorder="1" applyAlignment="1">
      <alignment horizontal="left" vertical="center" wrapText="1" indent="3"/>
    </xf>
    <xf numFmtId="0" fontId="12" fillId="0" borderId="31" xfId="97" applyFont="1" applyBorder="1" applyAlignment="1">
      <alignment horizontal="left" vertical="center" wrapText="1" indent="1"/>
    </xf>
    <xf numFmtId="49" fontId="65" fillId="0" borderId="7" xfId="111" applyNumberFormat="1" applyFont="1" applyBorder="1" applyAlignment="1">
      <alignment horizontal="center" vertical="center"/>
    </xf>
    <xf numFmtId="0" fontId="65" fillId="0" borderId="32" xfId="111" applyFont="1" applyBorder="1" applyAlignment="1">
      <alignment vertical="center"/>
    </xf>
    <xf numFmtId="0" fontId="12" fillId="0" borderId="64" xfId="97" applyFont="1" applyBorder="1" applyAlignment="1">
      <alignment vertical="center" wrapText="1"/>
    </xf>
    <xf numFmtId="0" fontId="12" fillId="0" borderId="64" xfId="97" applyFont="1" applyBorder="1" applyAlignment="1">
      <alignment horizontal="left" vertical="center" wrapText="1" indent="1"/>
    </xf>
    <xf numFmtId="0" fontId="12" fillId="0" borderId="31" xfId="97" applyFont="1" applyBorder="1" applyAlignment="1">
      <alignment vertical="center" wrapText="1"/>
    </xf>
    <xf numFmtId="0" fontId="65" fillId="0" borderId="29" xfId="111" applyFont="1" applyBorder="1" applyAlignment="1">
      <alignment horizontal="left" vertical="center"/>
    </xf>
    <xf numFmtId="0" fontId="65" fillId="0" borderId="29" xfId="111" applyFont="1" applyBorder="1" applyAlignment="1">
      <alignment horizontal="left" vertical="center" wrapText="1"/>
    </xf>
    <xf numFmtId="0" fontId="65" fillId="0" borderId="29" xfId="111" applyFont="1" applyBorder="1" applyAlignment="1">
      <alignment horizontal="left" vertical="center" wrapText="1" indent="2"/>
    </xf>
    <xf numFmtId="0" fontId="65" fillId="0" borderId="29" xfId="111" applyFont="1" applyBorder="1" applyAlignment="1">
      <alignment horizontal="left" vertical="center" wrapText="1" indent="1"/>
    </xf>
    <xf numFmtId="0" fontId="12" fillId="0" borderId="30" xfId="97" applyFont="1" applyBorder="1" applyAlignment="1">
      <alignment horizontal="left" vertical="center" wrapText="1"/>
    </xf>
    <xf numFmtId="0" fontId="65" fillId="0" borderId="7" xfId="111" applyFont="1" applyBorder="1" applyAlignment="1">
      <alignment vertical="center"/>
    </xf>
    <xf numFmtId="0" fontId="65" fillId="0" borderId="7" xfId="111" applyFont="1" applyBorder="1" applyAlignment="1">
      <alignment vertical="center" wrapText="1"/>
    </xf>
    <xf numFmtId="0" fontId="12" fillId="0" borderId="7" xfId="97" applyFont="1" applyBorder="1" applyAlignment="1">
      <alignment vertical="center" wrapText="1"/>
    </xf>
    <xf numFmtId="0" fontId="12" fillId="0" borderId="7" xfId="97" applyFont="1" applyBorder="1" applyAlignment="1">
      <alignment horizontal="left" vertical="center" wrapText="1" indent="1"/>
    </xf>
    <xf numFmtId="0" fontId="65" fillId="0" borderId="7" xfId="111" applyFont="1" applyBorder="1" applyAlignment="1">
      <alignment horizontal="left" vertical="center" indent="1"/>
    </xf>
    <xf numFmtId="0" fontId="65" fillId="0" borderId="7" xfId="111" applyFont="1" applyBorder="1" applyAlignment="1">
      <alignment horizontal="left" vertical="center" indent="2"/>
    </xf>
    <xf numFmtId="0" fontId="65" fillId="0" borderId="7" xfId="111" applyFont="1" applyBorder="1" applyAlignment="1">
      <alignment horizontal="left" vertical="center" wrapText="1" indent="1"/>
    </xf>
    <xf numFmtId="0" fontId="14" fillId="0" borderId="7" xfId="105" applyFont="1" applyBorder="1" applyAlignment="1">
      <alignment vertical="center" wrapText="1"/>
    </xf>
    <xf numFmtId="0" fontId="65" fillId="0" borderId="0" xfId="112" applyFont="1" applyAlignment="1">
      <alignment vertical="center"/>
    </xf>
    <xf numFmtId="0" fontId="65" fillId="0" borderId="0" xfId="112" applyFont="1" applyAlignment="1">
      <alignment vertical="center" wrapText="1"/>
    </xf>
    <xf numFmtId="0" fontId="65" fillId="0" borderId="0" xfId="112" applyFont="1" applyAlignment="1">
      <alignment horizontal="center" vertical="center" wrapText="1"/>
    </xf>
    <xf numFmtId="0" fontId="12" fillId="0" borderId="7" xfId="105" applyFont="1" applyBorder="1" applyAlignment="1">
      <alignment vertical="center" wrapText="1"/>
    </xf>
    <xf numFmtId="4" fontId="12" fillId="44" borderId="7" xfId="105" applyNumberFormat="1" applyFont="1" applyFill="1" applyBorder="1" applyAlignment="1">
      <alignment horizontal="right" vertical="center"/>
    </xf>
    <xf numFmtId="0" fontId="12" fillId="0" borderId="7" xfId="105" applyFont="1" applyBorder="1" applyAlignment="1">
      <alignment horizontal="left" vertical="center" wrapText="1" indent="2"/>
    </xf>
    <xf numFmtId="0" fontId="65" fillId="0" borderId="0" xfId="114" applyFont="1" applyAlignment="1">
      <alignment vertical="center"/>
    </xf>
    <xf numFmtId="0" fontId="65" fillId="0" borderId="0" xfId="114" applyFont="1" applyAlignment="1">
      <alignment vertical="center" wrapText="1"/>
    </xf>
    <xf numFmtId="0" fontId="65" fillId="0" borderId="0" xfId="114" applyFont="1" applyAlignment="1">
      <alignment horizontal="center" vertical="center" wrapText="1"/>
    </xf>
    <xf numFmtId="0" fontId="12" fillId="0" borderId="7" xfId="105" applyFont="1" applyBorder="1" applyAlignment="1">
      <alignment horizontal="left" vertical="center" wrapText="1" indent="1"/>
    </xf>
    <xf numFmtId="0" fontId="12" fillId="0" borderId="0" xfId="107" applyFont="1" applyFill="1" applyBorder="1" applyAlignment="1" applyProtection="1">
      <alignment vertical="center"/>
    </xf>
    <xf numFmtId="49" fontId="78" fillId="0" borderId="0" xfId="112" quotePrefix="1" applyNumberFormat="1" applyFont="1" applyFill="1" applyBorder="1" applyAlignment="1" applyProtection="1">
      <alignment horizontal="left" vertical="center" wrapText="1" indent="4"/>
    </xf>
    <xf numFmtId="49" fontId="78" fillId="0" borderId="0" xfId="112" applyNumberFormat="1" applyFont="1" applyFill="1" applyBorder="1" applyAlignment="1" applyProtection="1">
      <alignment horizontal="left" vertical="center" wrapText="1" indent="4"/>
    </xf>
    <xf numFmtId="49" fontId="78" fillId="0" borderId="9" xfId="112" applyNumberFormat="1" applyFont="1" applyFill="1" applyBorder="1" applyAlignment="1" applyProtection="1">
      <alignment horizontal="left" vertical="center" wrapText="1" indent="4"/>
    </xf>
    <xf numFmtId="49" fontId="78" fillId="0" borderId="9" xfId="112" quotePrefix="1" applyNumberFormat="1" applyFont="1" applyFill="1" applyBorder="1" applyAlignment="1" applyProtection="1">
      <alignment horizontal="left" vertical="center" indent="1"/>
    </xf>
    <xf numFmtId="49" fontId="12" fillId="9" borderId="7" xfId="112" applyNumberFormat="1" applyFont="1" applyFill="1" applyBorder="1" applyAlignment="1">
      <alignment horizontal="center" vertical="center" wrapText="1"/>
    </xf>
    <xf numFmtId="0" fontId="12" fillId="0" borderId="7" xfId="114" applyFont="1" applyBorder="1" applyAlignment="1">
      <alignment horizontal="left" vertical="center" wrapText="1"/>
    </xf>
    <xf numFmtId="0" fontId="12" fillId="0" borderId="7" xfId="114" applyFont="1" applyBorder="1" applyAlignment="1">
      <alignment horizontal="center" vertical="center" wrapText="1"/>
    </xf>
    <xf numFmtId="0" fontId="12" fillId="11" borderId="7" xfId="114" applyFont="1" applyFill="1" applyBorder="1" applyAlignment="1" applyProtection="1">
      <alignment horizontal="left" vertical="center" wrapText="1" indent="1"/>
      <protection locked="0"/>
    </xf>
    <xf numFmtId="0" fontId="65" fillId="0" borderId="7" xfId="112" applyFont="1" applyBorder="1" applyAlignment="1" applyProtection="1">
      <alignment horizontal="center" vertical="center" wrapText="1"/>
      <protection locked="0"/>
    </xf>
    <xf numFmtId="0" fontId="12" fillId="9" borderId="7" xfId="112" applyNumberFormat="1" applyFont="1" applyFill="1" applyBorder="1" applyAlignment="1">
      <alignment horizontal="center" vertical="center" wrapText="1"/>
    </xf>
    <xf numFmtId="169" fontId="65" fillId="2" borderId="29" xfId="102" applyNumberFormat="1" applyFont="1" applyFill="1" applyBorder="1" applyAlignment="1" applyProtection="1">
      <alignment horizontal="right" vertical="center"/>
      <protection locked="0"/>
    </xf>
    <xf numFmtId="169" fontId="12" fillId="7" borderId="29" xfId="102" applyNumberFormat="1" applyFont="1" applyFill="1" applyBorder="1" applyAlignment="1">
      <alignment horizontal="right" vertical="center"/>
    </xf>
    <xf numFmtId="169" fontId="12" fillId="44" borderId="29" xfId="102" applyNumberFormat="1" applyFont="1" applyFill="1" applyBorder="1" applyAlignment="1">
      <alignment horizontal="right" vertical="center"/>
    </xf>
    <xf numFmtId="169" fontId="65" fillId="44" borderId="29" xfId="102" applyNumberFormat="1" applyFont="1" applyFill="1" applyBorder="1" applyAlignment="1">
      <alignment horizontal="right" vertical="center"/>
    </xf>
    <xf numFmtId="169" fontId="12" fillId="0" borderId="0" xfId="0" applyNumberFormat="1" applyFont="1" applyFill="1" applyBorder="1" applyAlignment="1" applyProtection="1">
      <alignment vertical="top"/>
    </xf>
    <xf numFmtId="169" fontId="18" fillId="0" borderId="0" xfId="0" applyNumberFormat="1" applyFont="1" applyFill="1" applyBorder="1" applyAlignment="1" applyProtection="1">
      <alignment vertical="top"/>
    </xf>
    <xf numFmtId="169" fontId="88" fillId="52" borderId="6" xfId="0" applyNumberFormat="1" applyFont="1" applyFill="1" applyBorder="1" applyAlignment="1">
      <alignment horizontal="left" vertical="center"/>
    </xf>
    <xf numFmtId="169" fontId="65" fillId="7" borderId="29" xfId="102" applyNumberFormat="1" applyFont="1" applyFill="1" applyBorder="1" applyAlignment="1" applyProtection="1">
      <alignment horizontal="right" vertical="center"/>
    </xf>
    <xf numFmtId="49" fontId="65" fillId="2" borderId="29" xfId="114" applyNumberFormat="1" applyFont="1" applyFill="1" applyBorder="1" applyAlignment="1" applyProtection="1">
      <alignment horizontal="left" vertical="center" wrapText="1"/>
      <protection locked="0"/>
    </xf>
    <xf numFmtId="49" fontId="12" fillId="2" borderId="29" xfId="114" applyNumberFormat="1" applyFont="1" applyFill="1" applyBorder="1" applyAlignment="1" applyProtection="1">
      <alignment horizontal="left" vertical="center" wrapText="1"/>
      <protection locked="0"/>
    </xf>
    <xf numFmtId="49" fontId="12" fillId="0" borderId="0" xfId="0" applyFont="1" applyBorder="1">
      <alignment vertical="top"/>
    </xf>
    <xf numFmtId="0" fontId="65" fillId="0" borderId="7" xfId="112" applyFont="1" applyFill="1" applyBorder="1" applyAlignment="1" applyProtection="1">
      <alignment horizontal="center" vertical="center" wrapText="1"/>
    </xf>
    <xf numFmtId="49" fontId="78" fillId="0" borderId="9" xfId="114" applyNumberFormat="1" applyFont="1" applyFill="1" applyBorder="1" applyAlignment="1" applyProtection="1">
      <alignment horizontal="left" vertical="center" wrapText="1" indent="4"/>
    </xf>
    <xf numFmtId="49" fontId="78" fillId="0" borderId="9" xfId="114" quotePrefix="1" applyNumberFormat="1" applyFont="1" applyFill="1" applyBorder="1" applyAlignment="1" applyProtection="1">
      <alignment horizontal="left" vertical="center" indent="1"/>
    </xf>
    <xf numFmtId="49" fontId="78" fillId="0" borderId="0" xfId="114" quotePrefix="1" applyNumberFormat="1" applyFont="1" applyFill="1" applyBorder="1" applyAlignment="1" applyProtection="1">
      <alignment horizontal="left" vertical="center" wrapText="1" indent="4"/>
    </xf>
    <xf numFmtId="49" fontId="78" fillId="0" borderId="0" xfId="114" applyNumberFormat="1" applyFont="1" applyFill="1" applyBorder="1" applyAlignment="1" applyProtection="1">
      <alignment horizontal="left" vertical="center" wrapText="1" indent="4"/>
    </xf>
    <xf numFmtId="49" fontId="12" fillId="9" borderId="7" xfId="114" applyNumberFormat="1" applyFont="1" applyFill="1" applyBorder="1" applyAlignment="1">
      <alignment horizontal="center" vertical="center" wrapText="1"/>
    </xf>
    <xf numFmtId="0" fontId="65" fillId="0" borderId="0" xfId="102" applyFont="1" applyAlignment="1">
      <alignment horizontal="left" vertical="center"/>
    </xf>
    <xf numFmtId="4" fontId="65" fillId="7" borderId="7" xfId="114" applyNumberFormat="1" applyFont="1" applyFill="1" applyBorder="1" applyAlignment="1" applyProtection="1">
      <alignment horizontal="right" vertical="center" wrapText="1"/>
    </xf>
    <xf numFmtId="0" fontId="4" fillId="0" borderId="0" xfId="114"/>
    <xf numFmtId="0" fontId="88" fillId="52" borderId="6" xfId="114" applyFont="1" applyFill="1" applyBorder="1" applyAlignment="1">
      <alignment horizontal="left" vertical="center"/>
    </xf>
    <xf numFmtId="49" fontId="12" fillId="0" borderId="7" xfId="114" applyNumberFormat="1" applyFont="1" applyBorder="1" applyAlignment="1">
      <alignment horizontal="center" vertical="center"/>
    </xf>
    <xf numFmtId="0" fontId="12" fillId="0" borderId="7" xfId="114" applyFont="1" applyBorder="1" applyAlignment="1">
      <alignment horizontal="center" vertical="center"/>
    </xf>
    <xf numFmtId="4" fontId="65" fillId="2" borderId="7" xfId="114" applyNumberFormat="1" applyFont="1" applyFill="1" applyBorder="1" applyAlignment="1" applyProtection="1">
      <alignment horizontal="right" vertical="center" wrapText="1"/>
      <protection locked="0"/>
    </xf>
    <xf numFmtId="0" fontId="65" fillId="0" borderId="7" xfId="114" applyFont="1" applyBorder="1" applyAlignment="1" applyProtection="1">
      <alignment horizontal="center" vertical="center"/>
      <protection hidden="1"/>
    </xf>
    <xf numFmtId="4" fontId="65" fillId="7" borderId="7" xfId="114" applyNumberFormat="1" applyFont="1" applyFill="1" applyBorder="1" applyAlignment="1">
      <alignment horizontal="right"/>
    </xf>
    <xf numFmtId="49" fontId="65" fillId="0" borderId="7" xfId="114" applyNumberFormat="1" applyFont="1" applyBorder="1" applyAlignment="1" applyProtection="1">
      <alignment horizontal="center" vertical="center"/>
      <protection hidden="1"/>
    </xf>
    <xf numFmtId="0" fontId="65" fillId="0" borderId="7" xfId="114" applyFont="1" applyBorder="1"/>
    <xf numFmtId="4" fontId="12" fillId="0" borderId="7" xfId="114" applyNumberFormat="1" applyFont="1" applyBorder="1" applyAlignment="1">
      <alignment horizontal="center" vertical="center"/>
    </xf>
    <xf numFmtId="4" fontId="92" fillId="52" borderId="6" xfId="114" applyNumberFormat="1" applyFont="1" applyFill="1" applyBorder="1" applyAlignment="1">
      <alignment horizontal="right" vertical="center"/>
    </xf>
    <xf numFmtId="0" fontId="94" fillId="0" borderId="29" xfId="114" applyFont="1" applyFill="1" applyBorder="1" applyAlignment="1" applyProtection="1">
      <alignment horizontal="left" vertical="center" wrapText="1"/>
    </xf>
    <xf numFmtId="0" fontId="4" fillId="0" borderId="0" xfId="115"/>
    <xf numFmtId="0" fontId="65" fillId="0" borderId="7" xfId="115" applyFont="1" applyBorder="1" applyAlignment="1">
      <alignment horizontal="center" vertical="center" wrapText="1"/>
    </xf>
    <xf numFmtId="0" fontId="88" fillId="52" borderId="0" xfId="115" applyFont="1" applyFill="1" applyAlignment="1">
      <alignment horizontal="left" vertical="center"/>
    </xf>
    <xf numFmtId="49" fontId="78" fillId="0" borderId="7" xfId="115" applyNumberFormat="1" applyFont="1" applyBorder="1" applyAlignment="1">
      <alignment horizontal="center" vertical="center" wrapText="1"/>
    </xf>
    <xf numFmtId="0" fontId="78" fillId="0" borderId="7" xfId="115" applyFont="1" applyBorder="1" applyAlignment="1">
      <alignment horizontal="left" vertical="center" wrapText="1"/>
    </xf>
    <xf numFmtId="4" fontId="78" fillId="7" borderId="7" xfId="115" applyNumberFormat="1" applyFont="1" applyFill="1" applyBorder="1" applyAlignment="1">
      <alignment horizontal="right" vertical="center"/>
    </xf>
    <xf numFmtId="4" fontId="65" fillId="7" borderId="7" xfId="115" applyNumberFormat="1" applyFont="1" applyFill="1" applyBorder="1" applyAlignment="1">
      <alignment horizontal="right" vertical="center"/>
    </xf>
    <xf numFmtId="49" fontId="65" fillId="0" borderId="7" xfId="115" applyNumberFormat="1" applyFont="1" applyBorder="1" applyAlignment="1">
      <alignment horizontal="center" vertical="center"/>
    </xf>
    <xf numFmtId="0" fontId="65" fillId="0" borderId="7" xfId="115" applyFont="1" applyBorder="1" applyAlignment="1">
      <alignment horizontal="left" vertical="center" wrapText="1" indent="1"/>
    </xf>
    <xf numFmtId="4" fontId="65" fillId="2" borderId="7" xfId="115" applyNumberFormat="1" applyFont="1" applyFill="1" applyBorder="1" applyAlignment="1" applyProtection="1">
      <alignment horizontal="right" vertical="center"/>
      <protection locked="0"/>
    </xf>
    <xf numFmtId="49" fontId="78" fillId="0" borderId="7" xfId="115" applyNumberFormat="1" applyFont="1" applyBorder="1" applyAlignment="1">
      <alignment horizontal="center" vertical="center"/>
    </xf>
    <xf numFmtId="0" fontId="65" fillId="0" borderId="7" xfId="115" applyFont="1" applyBorder="1" applyAlignment="1">
      <alignment horizontal="center" vertical="center"/>
    </xf>
    <xf numFmtId="4" fontId="65" fillId="44" borderId="7" xfId="115" applyNumberFormat="1" applyFont="1" applyFill="1" applyBorder="1" applyAlignment="1">
      <alignment horizontal="right" vertical="center"/>
    </xf>
    <xf numFmtId="0" fontId="14" fillId="0" borderId="7" xfId="115" applyFont="1" applyBorder="1" applyAlignment="1">
      <alignment vertical="center" wrapText="1"/>
    </xf>
    <xf numFmtId="0" fontId="78" fillId="0" borderId="7" xfId="115" applyFont="1" applyBorder="1" applyAlignment="1">
      <alignment horizontal="center" vertical="center"/>
    </xf>
    <xf numFmtId="0" fontId="78" fillId="0" borderId="7" xfId="115" applyFont="1" applyBorder="1" applyAlignment="1">
      <alignment vertical="center" wrapText="1"/>
    </xf>
    <xf numFmtId="0" fontId="14" fillId="0" borderId="7" xfId="115" applyFont="1" applyBorder="1" applyAlignment="1">
      <alignment horizontal="center" vertical="center" wrapText="1"/>
    </xf>
    <xf numFmtId="4" fontId="78" fillId="44" borderId="7" xfId="115" applyNumberFormat="1" applyFont="1" applyFill="1" applyBorder="1" applyAlignment="1">
      <alignment horizontal="right" vertical="center"/>
    </xf>
    <xf numFmtId="4" fontId="78" fillId="2" borderId="7" xfId="115" applyNumberFormat="1" applyFont="1" applyFill="1" applyBorder="1" applyAlignment="1" applyProtection="1">
      <alignment horizontal="right" vertical="center"/>
      <protection locked="0"/>
    </xf>
    <xf numFmtId="49" fontId="78" fillId="2" borderId="29" xfId="114" applyNumberFormat="1" applyFont="1" applyFill="1" applyBorder="1" applyAlignment="1" applyProtection="1">
      <alignment horizontal="left" vertical="center" wrapText="1"/>
      <protection locked="0"/>
    </xf>
    <xf numFmtId="0" fontId="61" fillId="0" borderId="0" xfId="115" applyFont="1"/>
    <xf numFmtId="0" fontId="65" fillId="0" borderId="7" xfId="115" applyFont="1" applyBorder="1" applyAlignment="1">
      <alignment horizontal="left" vertical="center" wrapText="1"/>
    </xf>
    <xf numFmtId="4" fontId="65" fillId="0" borderId="7" xfId="115" applyNumberFormat="1" applyFont="1" applyBorder="1" applyAlignment="1">
      <alignment horizontal="right" vertical="center"/>
    </xf>
    <xf numFmtId="0" fontId="65" fillId="0" borderId="7" xfId="115" applyFont="1" applyBorder="1" applyAlignment="1">
      <alignment vertical="center" wrapText="1"/>
    </xf>
    <xf numFmtId="0" fontId="65" fillId="45" borderId="7" xfId="115" applyFont="1" applyFill="1" applyBorder="1" applyAlignment="1">
      <alignment horizontal="left" vertical="center" wrapText="1" indent="1"/>
    </xf>
    <xf numFmtId="49" fontId="65" fillId="45" borderId="7" xfId="115" applyNumberFormat="1" applyFont="1" applyFill="1" applyBorder="1" applyAlignment="1">
      <alignment horizontal="center" vertical="center"/>
    </xf>
    <xf numFmtId="0" fontId="65" fillId="45" borderId="7" xfId="115" applyFont="1" applyFill="1" applyBorder="1" applyAlignment="1">
      <alignment vertical="center" wrapText="1"/>
    </xf>
    <xf numFmtId="4" fontId="65" fillId="7" borderId="7" xfId="115" applyNumberFormat="1" applyFont="1" applyFill="1" applyBorder="1" applyAlignment="1" applyProtection="1">
      <alignment horizontal="right" vertical="center"/>
    </xf>
    <xf numFmtId="0" fontId="65" fillId="0" borderId="7" xfId="115" applyFont="1" applyBorder="1" applyAlignment="1">
      <alignment horizontal="left" vertical="center" wrapText="1" indent="2"/>
    </xf>
    <xf numFmtId="0" fontId="65" fillId="0" borderId="0" xfId="112" applyFont="1" applyAlignment="1">
      <alignment horizontal="left" vertical="center"/>
    </xf>
    <xf numFmtId="0" fontId="12" fillId="0" borderId="0" xfId="107" applyFont="1" applyFill="1" applyBorder="1" applyAlignment="1" applyProtection="1">
      <alignment horizontal="left" vertical="center"/>
    </xf>
    <xf numFmtId="4" fontId="65" fillId="2" borderId="7" xfId="112" applyNumberFormat="1" applyFont="1" applyFill="1" applyBorder="1" applyAlignment="1" applyProtection="1">
      <alignment horizontal="right" vertical="center" wrapText="1"/>
      <protection locked="0"/>
    </xf>
    <xf numFmtId="0" fontId="65" fillId="2" borderId="7" xfId="114" applyFont="1" applyFill="1" applyBorder="1" applyAlignment="1" applyProtection="1">
      <alignment horizontal="center" vertical="center" wrapText="1"/>
      <protection locked="0"/>
    </xf>
    <xf numFmtId="49" fontId="65" fillId="2" borderId="7" xfId="112" applyNumberFormat="1" applyFont="1" applyFill="1" applyBorder="1" applyAlignment="1" applyProtection="1">
      <alignment horizontal="left" vertical="center" wrapText="1"/>
      <protection locked="0"/>
    </xf>
    <xf numFmtId="49" fontId="65" fillId="0" borderId="7" xfId="112" applyNumberFormat="1" applyFont="1" applyFill="1" applyBorder="1" applyAlignment="1" applyProtection="1">
      <alignment horizontal="left" vertical="center" wrapText="1"/>
    </xf>
    <xf numFmtId="49" fontId="86" fillId="50" borderId="8" xfId="0" applyNumberFormat="1" applyFont="1" applyFill="1" applyBorder="1" applyAlignment="1">
      <alignment horizontal="left" vertical="center" wrapText="1" indent="1"/>
    </xf>
    <xf numFmtId="49" fontId="65" fillId="2" borderId="7" xfId="114" applyNumberFormat="1" applyFont="1" applyFill="1" applyBorder="1" applyAlignment="1" applyProtection="1">
      <alignment horizontal="left" vertical="center" wrapText="1"/>
      <protection locked="0"/>
    </xf>
    <xf numFmtId="49" fontId="20" fillId="0" borderId="0" xfId="0" applyNumberFormat="1" applyFont="1" applyFill="1" applyBorder="1" applyAlignment="1" applyProtection="1">
      <alignment horizontal="left" vertical="top" wrapText="1"/>
    </xf>
    <xf numFmtId="49" fontId="20" fillId="51" borderId="0" xfId="0" applyNumberFormat="1" applyFont="1" applyFill="1" applyBorder="1" applyAlignment="1" applyProtection="1">
      <alignment horizontal="left" vertical="top" wrapText="1"/>
    </xf>
    <xf numFmtId="4" fontId="18" fillId="0" borderId="0" xfId="0" applyNumberFormat="1" applyFont="1" applyFill="1" applyBorder="1" applyAlignment="1" applyProtection="1">
      <alignment horizontal="right" vertical="center"/>
    </xf>
    <xf numFmtId="4" fontId="20" fillId="0" borderId="0" xfId="0" applyNumberFormat="1" applyFont="1" applyFill="1" applyBorder="1" applyAlignment="1" applyProtection="1">
      <alignment horizontal="right" vertical="center"/>
    </xf>
    <xf numFmtId="0" fontId="65" fillId="0" borderId="0" xfId="114" applyFont="1" applyAlignment="1">
      <alignment horizontal="left" vertical="center"/>
    </xf>
    <xf numFmtId="4" fontId="78" fillId="7" borderId="7" xfId="115" applyNumberFormat="1" applyFont="1" applyFill="1" applyBorder="1" applyAlignment="1" applyProtection="1">
      <alignment horizontal="right" vertical="center"/>
    </xf>
    <xf numFmtId="4" fontId="78" fillId="0" borderId="7" xfId="115" applyNumberFormat="1" applyFont="1" applyBorder="1" applyAlignment="1">
      <alignment horizontal="right" vertical="center"/>
    </xf>
    <xf numFmtId="169" fontId="78" fillId="44" borderId="7" xfId="115" applyNumberFormat="1" applyFont="1" applyFill="1" applyBorder="1" applyAlignment="1">
      <alignment horizontal="right" vertical="center"/>
    </xf>
    <xf numFmtId="169" fontId="65" fillId="2" borderId="7" xfId="115" applyNumberFormat="1" applyFont="1" applyFill="1" applyBorder="1" applyAlignment="1" applyProtection="1">
      <alignment horizontal="right" vertical="center"/>
      <protection locked="0"/>
    </xf>
    <xf numFmtId="169" fontId="65" fillId="7" borderId="7" xfId="115" applyNumberFormat="1" applyFont="1" applyFill="1" applyBorder="1" applyAlignment="1">
      <alignment horizontal="right" vertical="center"/>
    </xf>
    <xf numFmtId="169" fontId="12" fillId="7" borderId="29" xfId="106" applyNumberFormat="1" applyFont="1" applyFill="1" applyBorder="1" applyAlignment="1" applyProtection="1">
      <alignment vertical="center"/>
    </xf>
    <xf numFmtId="0" fontId="12" fillId="0" borderId="7" xfId="114" applyFont="1" applyBorder="1" applyAlignment="1">
      <alignment horizontal="center" vertical="center" wrapText="1"/>
    </xf>
    <xf numFmtId="0" fontId="3" fillId="0" borderId="0" xfId="115" applyFont="1"/>
    <xf numFmtId="0" fontId="65" fillId="0" borderId="7" xfId="115" applyFont="1" applyBorder="1" applyAlignment="1">
      <alignment horizontal="center" vertical="center" wrapText="1"/>
    </xf>
    <xf numFmtId="49" fontId="86" fillId="50" borderId="6" xfId="0" applyFont="1" applyFill="1" applyBorder="1" applyAlignment="1">
      <alignment horizontal="left" vertical="center" wrapText="1" indent="2"/>
    </xf>
    <xf numFmtId="0" fontId="2" fillId="0" borderId="0" xfId="115" applyFont="1"/>
    <xf numFmtId="0" fontId="78" fillId="0" borderId="7" xfId="106" applyFont="1" applyBorder="1" applyAlignment="1">
      <alignment vertical="center" wrapText="1"/>
    </xf>
    <xf numFmtId="0" fontId="65" fillId="45" borderId="7" xfId="106" applyFont="1" applyFill="1" applyBorder="1" applyAlignment="1">
      <alignment horizontal="left" vertical="center" wrapText="1" indent="1"/>
    </xf>
    <xf numFmtId="4" fontId="65" fillId="7" borderId="7" xfId="114" applyNumberFormat="1" applyFont="1" applyFill="1" applyBorder="1" applyAlignment="1" applyProtection="1">
      <alignment horizontal="right" vertical="center"/>
    </xf>
    <xf numFmtId="0" fontId="78" fillId="0" borderId="7" xfId="115" applyFont="1" applyBorder="1" applyAlignment="1">
      <alignment horizontal="left" vertical="center" wrapText="1" indent="1"/>
    </xf>
    <xf numFmtId="0" fontId="78" fillId="0" borderId="7" xfId="115" applyFont="1" applyBorder="1" applyAlignment="1">
      <alignment horizontal="center" vertical="center" wrapText="1"/>
    </xf>
    <xf numFmtId="4" fontId="65" fillId="2" borderId="29" xfId="97" applyNumberFormat="1" applyFont="1" applyFill="1" applyBorder="1" applyAlignment="1" applyProtection="1">
      <alignment horizontal="right" vertical="center"/>
      <protection locked="0"/>
    </xf>
    <xf numFmtId="4" fontId="16" fillId="2" borderId="29" xfId="104" applyNumberFormat="1" applyFont="1" applyFill="1" applyBorder="1" applyAlignment="1" applyProtection="1">
      <alignment horizontal="right" vertical="center"/>
      <protection locked="0"/>
    </xf>
    <xf numFmtId="4" fontId="12" fillId="2" borderId="29" xfId="104" applyNumberFormat="1" applyFont="1" applyFill="1" applyBorder="1" applyAlignment="1" applyProtection="1">
      <alignment horizontal="right" vertical="center"/>
      <protection locked="0"/>
    </xf>
    <xf numFmtId="4" fontId="65" fillId="2" borderId="29" xfId="97" applyNumberFormat="1" applyFont="1" applyFill="1" applyBorder="1" applyAlignment="1" applyProtection="1">
      <alignment horizontal="left" vertical="center" wrapText="1"/>
      <protection locked="0"/>
    </xf>
    <xf numFmtId="0" fontId="65" fillId="7" borderId="30" xfId="102" applyFont="1" applyFill="1" applyBorder="1" applyAlignment="1">
      <alignment horizontal="left" vertical="center" indent="1"/>
    </xf>
    <xf numFmtId="0" fontId="65" fillId="7" borderId="31" xfId="102" applyFont="1" applyFill="1" applyBorder="1" applyAlignment="1">
      <alignment horizontal="left" vertical="center" indent="1"/>
    </xf>
    <xf numFmtId="0" fontId="65" fillId="7" borderId="32" xfId="102" applyFont="1" applyFill="1" applyBorder="1" applyAlignment="1">
      <alignment horizontal="left" vertical="center" indent="1"/>
    </xf>
    <xf numFmtId="169" fontId="65" fillId="2" borderId="29" xfId="106" applyNumberFormat="1" applyFont="1" applyFill="1" applyBorder="1" applyAlignment="1" applyProtection="1">
      <alignment horizontal="right" vertical="center"/>
      <protection locked="0"/>
    </xf>
    <xf numFmtId="0" fontId="12" fillId="46" borderId="32" xfId="106" applyFont="1" applyFill="1" applyBorder="1" applyAlignment="1">
      <alignment horizontal="left" vertical="center" indent="1"/>
    </xf>
    <xf numFmtId="49" fontId="86" fillId="50" borderId="48" xfId="0" applyFont="1" applyFill="1" applyBorder="1" applyAlignment="1" applyProtection="1">
      <alignment horizontal="left" vertical="center" wrapText="1" indent="1"/>
    </xf>
    <xf numFmtId="0" fontId="12" fillId="0" borderId="32" xfId="106" applyFont="1" applyFill="1" applyBorder="1" applyAlignment="1" applyProtection="1">
      <alignment horizontal="left" vertical="center" indent="1"/>
    </xf>
    <xf numFmtId="0" fontId="14" fillId="7" borderId="32" xfId="106" applyNumberFormat="1" applyFont="1" applyFill="1" applyBorder="1" applyAlignment="1">
      <alignment vertical="center" wrapText="1"/>
    </xf>
    <xf numFmtId="49" fontId="14" fillId="7" borderId="32" xfId="106" applyNumberFormat="1" applyFont="1" applyFill="1" applyBorder="1" applyAlignment="1">
      <alignment vertical="center" wrapText="1"/>
    </xf>
    <xf numFmtId="0" fontId="12" fillId="44" borderId="65" xfId="106" applyFont="1" applyFill="1" applyBorder="1" applyAlignment="1">
      <alignment vertical="center"/>
    </xf>
    <xf numFmtId="0" fontId="12" fillId="0" borderId="29" xfId="49" applyFont="1" applyFill="1" applyBorder="1" applyAlignment="1" applyProtection="1">
      <alignment horizontal="center" vertical="center" wrapText="1"/>
    </xf>
    <xf numFmtId="4" fontId="65" fillId="0" borderId="29" xfId="106" applyNumberFormat="1" applyFont="1" applyFill="1" applyBorder="1" applyAlignment="1" applyProtection="1">
      <alignment horizontal="right" vertical="center"/>
    </xf>
    <xf numFmtId="4" fontId="12" fillId="0" borderId="29" xfId="106" applyNumberFormat="1" applyFont="1" applyFill="1" applyBorder="1" applyAlignment="1" applyProtection="1">
      <alignment vertical="center"/>
    </xf>
    <xf numFmtId="0" fontId="65" fillId="0" borderId="0" xfId="106" applyFont="1" applyAlignment="1">
      <alignment vertical="center"/>
    </xf>
    <xf numFmtId="49" fontId="12" fillId="11" borderId="29" xfId="106" applyNumberFormat="1" applyFont="1" applyFill="1" applyBorder="1" applyAlignment="1" applyProtection="1">
      <alignment horizontal="left" vertical="center" wrapText="1"/>
      <protection locked="0"/>
    </xf>
    <xf numFmtId="0" fontId="65" fillId="0" borderId="0" xfId="98" applyNumberFormat="1" applyFont="1" applyAlignment="1"/>
    <xf numFmtId="49" fontId="65" fillId="0" borderId="0" xfId="98" applyNumberFormat="1" applyFont="1" applyAlignment="1"/>
    <xf numFmtId="0" fontId="12" fillId="0" borderId="0" xfId="98" applyFont="1" applyFill="1" applyAlignment="1" applyProtection="1"/>
    <xf numFmtId="49" fontId="65" fillId="0" borderId="0" xfId="97" applyNumberFormat="1" applyFont="1" applyAlignment="1"/>
    <xf numFmtId="49" fontId="4" fillId="0" borderId="0" xfId="115" applyNumberFormat="1" applyAlignment="1"/>
    <xf numFmtId="49" fontId="61" fillId="0" borderId="0" xfId="115" applyNumberFormat="1" applyFont="1" applyAlignment="1"/>
    <xf numFmtId="49" fontId="3" fillId="0" borderId="0" xfId="115" applyNumberFormat="1" applyFont="1" applyAlignment="1"/>
    <xf numFmtId="49" fontId="65" fillId="0" borderId="0" xfId="112" applyNumberFormat="1" applyFont="1" applyAlignment="1">
      <alignment horizontal="left" vertical="center"/>
    </xf>
    <xf numFmtId="0" fontId="12" fillId="9" borderId="29" xfId="102" applyFont="1" applyFill="1" applyBorder="1" applyAlignment="1">
      <alignment horizontal="center" vertical="center" wrapText="1"/>
    </xf>
    <xf numFmtId="0" fontId="12" fillId="0" borderId="29" xfId="102" applyFont="1" applyFill="1" applyBorder="1" applyAlignment="1" applyProtection="1">
      <alignment horizontal="left" vertical="center" wrapText="1" indent="2"/>
    </xf>
    <xf numFmtId="0" fontId="12" fillId="0" borderId="7" xfId="114" applyFont="1" applyBorder="1" applyAlignment="1">
      <alignment horizontal="center" vertical="center" wrapText="1"/>
    </xf>
    <xf numFmtId="0" fontId="65" fillId="0" borderId="0" xfId="106" applyFont="1" applyAlignment="1">
      <alignment vertical="center"/>
    </xf>
    <xf numFmtId="0" fontId="15" fillId="50" borderId="0" xfId="97" applyFont="1" applyFill="1" applyAlignment="1">
      <alignment vertical="center"/>
    </xf>
    <xf numFmtId="4" fontId="14" fillId="7" borderId="7" xfId="105" applyNumberFormat="1" applyFont="1" applyFill="1" applyBorder="1" applyAlignment="1" applyProtection="1">
      <alignment horizontal="right" vertical="center"/>
    </xf>
    <xf numFmtId="49" fontId="0" fillId="8" borderId="0" xfId="0" applyFill="1" applyBorder="1">
      <alignment vertical="top"/>
    </xf>
    <xf numFmtId="0" fontId="18" fillId="0" borderId="0" xfId="0" applyNumberFormat="1" applyFont="1" applyBorder="1">
      <alignment vertical="top"/>
    </xf>
    <xf numFmtId="49" fontId="18" fillId="0" borderId="0" xfId="0" applyFont="1" applyBorder="1">
      <alignment vertical="top"/>
    </xf>
    <xf numFmtId="0" fontId="12" fillId="0" borderId="0" xfId="99" applyNumberFormat="1" applyAlignment="1">
      <alignment vertical="center"/>
    </xf>
    <xf numFmtId="49" fontId="12" fillId="7" borderId="42" xfId="99" applyFill="1" applyBorder="1" applyAlignment="1">
      <alignment horizontal="left" vertical="center" wrapText="1" indent="1"/>
    </xf>
    <xf numFmtId="0" fontId="0" fillId="0" borderId="7" xfId="106" applyFont="1" applyBorder="1" applyAlignment="1">
      <alignment horizontal="left" vertical="center" wrapText="1"/>
    </xf>
    <xf numFmtId="49" fontId="12" fillId="0" borderId="0" xfId="98" applyNumberFormat="1" applyFont="1"/>
    <xf numFmtId="0" fontId="12" fillId="7" borderId="7" xfId="98" applyFont="1" applyFill="1" applyBorder="1" applyAlignment="1">
      <alignment horizontal="left" vertical="center" wrapText="1" indent="1"/>
    </xf>
    <xf numFmtId="49" fontId="12" fillId="7" borderId="7" xfId="98" applyNumberFormat="1" applyFont="1" applyFill="1" applyBorder="1" applyAlignment="1">
      <alignment horizontal="left" vertical="center" wrapText="1" indent="1"/>
    </xf>
    <xf numFmtId="49" fontId="12" fillId="0" borderId="0" xfId="45">
      <alignment vertical="top"/>
    </xf>
    <xf numFmtId="49" fontId="95" fillId="2" borderId="29" xfId="31" applyNumberFormat="1" applyFont="1" applyFill="1" applyBorder="1" applyAlignment="1" applyProtection="1">
      <alignment horizontal="left" vertical="center" wrapText="1" indent="1"/>
      <protection locked="0"/>
    </xf>
    <xf numFmtId="14" fontId="65" fillId="11" borderId="29" xfId="98" applyNumberFormat="1" applyFont="1" applyFill="1" applyBorder="1" applyAlignment="1" applyProtection="1">
      <alignment horizontal="left" vertical="center" wrapText="1" indent="1"/>
      <protection locked="0"/>
    </xf>
    <xf numFmtId="0" fontId="65" fillId="11" borderId="29" xfId="98" applyNumberFormat="1" applyFont="1" applyFill="1" applyBorder="1" applyAlignment="1" applyProtection="1">
      <alignment horizontal="left" vertical="center" wrapText="1" indent="1"/>
      <protection locked="0"/>
    </xf>
    <xf numFmtId="0" fontId="14" fillId="0" borderId="29" xfId="97" applyNumberFormat="1" applyFont="1" applyBorder="1" applyAlignment="1">
      <alignment horizontal="right" vertical="center" wrapText="1" indent="1"/>
    </xf>
    <xf numFmtId="0" fontId="78" fillId="7" borderId="29" xfId="98" applyNumberFormat="1" applyFont="1" applyFill="1" applyBorder="1" applyAlignment="1" applyProtection="1">
      <alignment horizontal="left" vertical="center" wrapText="1" indent="1"/>
    </xf>
    <xf numFmtId="49" fontId="0" fillId="0" borderId="29" xfId="97" applyNumberFormat="1" applyFont="1" applyBorder="1" applyAlignment="1">
      <alignment horizontal="right" vertical="center" wrapText="1" indent="1"/>
    </xf>
    <xf numFmtId="49" fontId="65" fillId="7" borderId="29" xfId="98" applyNumberFormat="1" applyFont="1" applyFill="1" applyBorder="1" applyAlignment="1" applyProtection="1">
      <alignment horizontal="left" vertical="center" wrapText="1" indent="1"/>
    </xf>
    <xf numFmtId="0" fontId="0" fillId="0" borderId="29" xfId="97" applyNumberFormat="1" applyFont="1" applyBorder="1" applyAlignment="1">
      <alignment horizontal="right" vertical="center" wrapText="1" indent="1"/>
    </xf>
    <xf numFmtId="0" fontId="65" fillId="2" borderId="29" xfId="98" applyNumberFormat="1" applyFont="1" applyFill="1" applyBorder="1" applyAlignment="1" applyProtection="1">
      <alignment horizontal="left" vertical="center" wrapText="1" indent="1"/>
      <protection locked="0"/>
    </xf>
    <xf numFmtId="0" fontId="0" fillId="2" borderId="29" xfId="49" applyNumberFormat="1" applyFont="1" applyFill="1" applyBorder="1" applyAlignment="1" applyProtection="1">
      <alignment horizontal="left" vertical="center" wrapText="1" indent="1"/>
      <protection locked="0"/>
    </xf>
    <xf numFmtId="14" fontId="65" fillId="2" borderId="29" xfId="98" applyNumberFormat="1" applyFont="1" applyFill="1" applyBorder="1" applyAlignment="1" applyProtection="1">
      <alignment horizontal="left" vertical="center" wrapText="1" indent="1"/>
      <protection locked="0"/>
    </xf>
    <xf numFmtId="49" fontId="65" fillId="2" borderId="29" xfId="98" applyNumberFormat="1" applyFont="1" applyFill="1" applyBorder="1" applyAlignment="1" applyProtection="1">
      <alignment horizontal="left" vertical="center" wrapText="1" indent="1"/>
      <protection locked="0"/>
    </xf>
    <xf numFmtId="0" fontId="0" fillId="2" borderId="29" xfId="49" applyNumberFormat="1" applyFont="1" applyFill="1" applyBorder="1" applyAlignment="1" applyProtection="1">
      <alignment horizontal="left" vertical="center" indent="1"/>
      <protection locked="0"/>
    </xf>
    <xf numFmtId="49" fontId="0" fillId="2" borderId="29" xfId="49" applyNumberFormat="1" applyFont="1" applyFill="1" applyBorder="1" applyAlignment="1" applyProtection="1">
      <alignment horizontal="left" vertical="center" wrapText="1" indent="1"/>
      <protection locked="0"/>
    </xf>
    <xf numFmtId="49" fontId="0" fillId="11" borderId="29" xfId="99" applyFont="1" applyFill="1" applyBorder="1" applyAlignment="1" applyProtection="1">
      <alignment horizontal="left" vertical="center" wrapText="1" indent="1"/>
      <protection locked="0"/>
    </xf>
    <xf numFmtId="49" fontId="0" fillId="2" borderId="29" xfId="99" applyFont="1" applyFill="1" applyBorder="1" applyAlignment="1" applyProtection="1">
      <alignment horizontal="left" vertical="center" wrapText="1" indent="1"/>
      <protection locked="0"/>
    </xf>
    <xf numFmtId="49" fontId="0" fillId="11" borderId="29" xfId="97" applyNumberFormat="1" applyFont="1" applyFill="1" applyBorder="1" applyAlignment="1" applyProtection="1">
      <alignment horizontal="right" vertical="center" wrapText="1" indent="1"/>
      <protection locked="0"/>
    </xf>
    <xf numFmtId="49" fontId="0" fillId="11" borderId="29" xfId="49" applyNumberFormat="1" applyFont="1" applyFill="1" applyBorder="1" applyAlignment="1" applyProtection="1">
      <alignment horizontal="left" vertical="center" wrapText="1" indent="1"/>
      <protection locked="0"/>
    </xf>
    <xf numFmtId="0" fontId="100" fillId="0" borderId="0" xfId="97" applyFont="1" applyAlignment="1">
      <alignment vertical="center"/>
    </xf>
    <xf numFmtId="49" fontId="65" fillId="7" borderId="29" xfId="98" applyNumberFormat="1" applyFont="1" applyFill="1" applyBorder="1" applyAlignment="1">
      <alignment horizontal="left" vertical="center" wrapText="1" indent="1"/>
    </xf>
    <xf numFmtId="49" fontId="65" fillId="0" borderId="0" xfId="98" applyNumberFormat="1" applyFont="1"/>
    <xf numFmtId="49" fontId="12" fillId="51" borderId="0" xfId="0" applyFont="1" applyFill="1" applyBorder="1">
      <alignment vertical="top"/>
    </xf>
    <xf numFmtId="0" fontId="65" fillId="0" borderId="0" xfId="102" applyFont="1" applyAlignment="1">
      <alignment horizontal="center" vertical="center"/>
    </xf>
    <xf numFmtId="0" fontId="15" fillId="0" borderId="0" xfId="105" applyFont="1" applyAlignment="1">
      <alignment horizontal="left"/>
    </xf>
    <xf numFmtId="49" fontId="12" fillId="0" borderId="0" xfId="0" applyFont="1" applyBorder="1" applyAlignment="1">
      <alignment horizontal="left" vertical="top"/>
    </xf>
    <xf numFmtId="49" fontId="65" fillId="0" borderId="0" xfId="102" applyNumberFormat="1" applyFont="1"/>
    <xf numFmtId="49" fontId="65" fillId="0" borderId="0" xfId="106" applyNumberFormat="1" applyFont="1" applyAlignment="1">
      <alignment vertical="center"/>
    </xf>
    <xf numFmtId="0" fontId="65" fillId="0" borderId="0" xfId="112" applyFont="1" applyAlignment="1">
      <alignment horizontal="center" vertical="center"/>
    </xf>
    <xf numFmtId="0" fontId="65" fillId="0" borderId="0" xfId="114" applyFont="1" applyAlignment="1">
      <alignment horizontal="center" vertical="center"/>
    </xf>
    <xf numFmtId="0" fontId="89" fillId="0" borderId="0" xfId="114" applyFont="1"/>
    <xf numFmtId="0" fontId="65" fillId="0" borderId="0" xfId="115" applyFont="1"/>
    <xf numFmtId="0" fontId="78" fillId="0" borderId="0" xfId="115" applyFont="1"/>
    <xf numFmtId="0" fontId="65" fillId="0" borderId="0" xfId="106" applyFont="1" applyAlignment="1">
      <alignment vertical="center"/>
    </xf>
    <xf numFmtId="22" fontId="12" fillId="0" borderId="0" xfId="46" applyNumberFormat="1" applyFont="1" applyAlignment="1" applyProtection="1">
      <alignment horizontal="left" vertical="center" wrapText="1"/>
    </xf>
    <xf numFmtId="49" fontId="0" fillId="0" borderId="0" xfId="0" applyNumberFormat="1">
      <alignment vertical="top"/>
    </xf>
    <xf numFmtId="0" fontId="0" fillId="0" borderId="0" xfId="0" applyNumberFormat="1">
      <alignment vertical="top"/>
    </xf>
    <xf numFmtId="0" fontId="26" fillId="0" borderId="0" xfId="110" applyFont="1" applyFill="1" applyAlignment="1">
      <alignment horizontal="left" vertical="center" indent="1"/>
    </xf>
    <xf numFmtId="0" fontId="93" fillId="0" borderId="7" xfId="110" applyFont="1" applyFill="1" applyBorder="1" applyAlignment="1">
      <alignment horizontal="center" vertical="center"/>
    </xf>
    <xf numFmtId="0" fontId="26" fillId="0" borderId="7" xfId="110" applyFont="1" applyFill="1" applyBorder="1" applyAlignment="1">
      <alignment vertical="center"/>
    </xf>
    <xf numFmtId="0" fontId="26" fillId="0" borderId="7" xfId="110" applyFont="1" applyFill="1" applyBorder="1" applyAlignment="1">
      <alignment vertical="center" wrapText="1"/>
    </xf>
    <xf numFmtId="0" fontId="26" fillId="0" borderId="7" xfId="110" quotePrefix="1" applyFont="1" applyFill="1" applyBorder="1" applyAlignment="1">
      <alignment vertical="center" wrapText="1"/>
    </xf>
    <xf numFmtId="0" fontId="15" fillId="0" borderId="0" xfId="97" applyFont="1" applyFill="1" applyAlignment="1" applyProtection="1">
      <alignment vertical="center"/>
    </xf>
    <xf numFmtId="0" fontId="15" fillId="0" borderId="0" xfId="97" applyFont="1" applyFill="1" applyAlignment="1">
      <alignment vertical="center"/>
    </xf>
    <xf numFmtId="0" fontId="12" fillId="0" borderId="0" xfId="97" applyFont="1" applyFill="1" applyAlignment="1">
      <alignment vertical="center"/>
    </xf>
    <xf numFmtId="0" fontId="12" fillId="0" borderId="7" xfId="97" applyFont="1" applyFill="1" applyBorder="1" applyAlignment="1" applyProtection="1">
      <alignment horizontal="left" vertical="center" wrapText="1" indent="1"/>
    </xf>
    <xf numFmtId="0" fontId="100" fillId="0" borderId="0" xfId="97" applyFont="1" applyFill="1" applyAlignment="1">
      <alignment vertical="center"/>
    </xf>
    <xf numFmtId="0" fontId="12" fillId="0" borderId="7" xfId="97" applyNumberFormat="1" applyFont="1" applyFill="1" applyBorder="1" applyAlignment="1" applyProtection="1">
      <alignment horizontal="left" vertical="center" wrapText="1" indent="1"/>
      <protection locked="0"/>
    </xf>
    <xf numFmtId="0" fontId="100" fillId="0" borderId="0" xfId="97" applyFont="1" applyFill="1" applyAlignment="1">
      <alignment vertical="center" wrapText="1"/>
    </xf>
    <xf numFmtId="0" fontId="97" fillId="0" borderId="0" xfId="97" applyFont="1" applyFill="1" applyAlignment="1">
      <alignment vertical="center"/>
    </xf>
    <xf numFmtId="0" fontId="68" fillId="0" borderId="0" xfId="97" applyFont="1" applyFill="1" applyAlignment="1">
      <alignment vertical="center"/>
    </xf>
    <xf numFmtId="0" fontId="96" fillId="0" borderId="0" xfId="97" applyFont="1" applyFill="1" applyAlignment="1">
      <alignment vertical="center"/>
    </xf>
    <xf numFmtId="0" fontId="98" fillId="0" borderId="0" xfId="97" applyFont="1" applyFill="1" applyAlignment="1">
      <alignment vertical="center"/>
    </xf>
    <xf numFmtId="0" fontId="98" fillId="0" borderId="0" xfId="97" applyFont="1" applyFill="1" applyAlignment="1">
      <alignment horizontal="center" vertical="center"/>
    </xf>
    <xf numFmtId="0" fontId="68" fillId="0" borderId="0" xfId="97" applyFont="1" applyFill="1" applyAlignment="1">
      <alignment horizontal="center" vertical="center"/>
    </xf>
    <xf numFmtId="0" fontId="15" fillId="0" borderId="0" xfId="97" applyFont="1" applyFill="1" applyAlignment="1">
      <alignment horizontal="center" vertical="center"/>
    </xf>
    <xf numFmtId="0" fontId="96" fillId="0" borderId="0" xfId="97" applyFont="1" applyFill="1" applyAlignment="1">
      <alignment horizontal="left" vertical="center" wrapText="1"/>
    </xf>
    <xf numFmtId="0" fontId="15" fillId="0" borderId="0" xfId="97" applyFont="1" applyFill="1" applyAlignment="1">
      <alignment horizontal="left" vertical="center" wrapText="1"/>
    </xf>
    <xf numFmtId="0" fontId="15" fillId="0" borderId="0" xfId="97" applyFont="1" applyFill="1" applyAlignment="1">
      <alignment vertical="center" wrapText="1"/>
    </xf>
    <xf numFmtId="0" fontId="12" fillId="0" borderId="29" xfId="97" applyFont="1" applyFill="1" applyBorder="1" applyAlignment="1" applyProtection="1">
      <alignment horizontal="left" vertical="center" wrapText="1" indent="1"/>
    </xf>
    <xf numFmtId="0" fontId="99" fillId="0" borderId="0" xfId="97" applyFont="1" applyFill="1" applyAlignment="1">
      <alignment vertical="center" wrapText="1"/>
    </xf>
    <xf numFmtId="0" fontId="12" fillId="0" borderId="29" xfId="97" applyFont="1" applyFill="1" applyBorder="1" applyAlignment="1" applyProtection="1">
      <alignment horizontal="left" vertical="center" wrapText="1" indent="1"/>
      <protection locked="0"/>
    </xf>
    <xf numFmtId="0" fontId="96" fillId="0" borderId="0" xfId="97" applyFont="1" applyFill="1" applyAlignment="1">
      <alignment vertical="center" wrapText="1"/>
    </xf>
    <xf numFmtId="49" fontId="12" fillId="0" borderId="29" xfId="97" applyNumberFormat="1" applyFont="1" applyFill="1" applyBorder="1" applyAlignment="1" applyProtection="1">
      <alignment horizontal="left" vertical="center" wrapText="1" indent="1"/>
    </xf>
    <xf numFmtId="49" fontId="12" fillId="0" borderId="29" xfId="97" applyNumberFormat="1" applyFont="1" applyFill="1" applyBorder="1" applyAlignment="1">
      <alignment horizontal="left" vertical="center" wrapText="1" indent="1"/>
    </xf>
    <xf numFmtId="49" fontId="12" fillId="0" borderId="29" xfId="97" applyNumberFormat="1" applyFont="1" applyFill="1" applyBorder="1" applyAlignment="1" applyProtection="1">
      <alignment horizontal="left" vertical="center" wrapText="1" indent="1"/>
      <protection locked="0"/>
    </xf>
    <xf numFmtId="0" fontId="12" fillId="0" borderId="29" xfId="97" applyNumberFormat="1" applyFont="1" applyFill="1" applyBorder="1" applyAlignment="1" applyProtection="1">
      <alignment horizontal="left" vertical="center" wrapText="1" indent="1"/>
      <protection locked="0"/>
    </xf>
    <xf numFmtId="0" fontId="12" fillId="0" borderId="29" xfId="97" applyFont="1" applyFill="1" applyBorder="1" applyAlignment="1">
      <alignment horizontal="right" vertical="center" wrapText="1" indent="1"/>
    </xf>
    <xf numFmtId="49" fontId="65" fillId="0" borderId="29" xfId="98" applyNumberFormat="1" applyFont="1" applyFill="1" applyBorder="1" applyAlignment="1" applyProtection="1">
      <alignment horizontal="left" vertical="center" wrapText="1" indent="1"/>
      <protection locked="0"/>
    </xf>
    <xf numFmtId="0" fontId="99" fillId="0" borderId="0" xfId="97" applyFont="1" applyFill="1" applyAlignment="1">
      <alignment vertical="center"/>
    </xf>
    <xf numFmtId="49" fontId="95" fillId="0" borderId="29" xfId="31" applyNumberFormat="1" applyFont="1" applyFill="1" applyBorder="1" applyAlignment="1" applyProtection="1">
      <alignment horizontal="left" vertical="center" wrapText="1" indent="1"/>
    </xf>
    <xf numFmtId="49" fontId="12" fillId="0" borderId="29" xfId="49" applyNumberFormat="1" applyFont="1" applyFill="1" applyBorder="1" applyAlignment="1" applyProtection="1">
      <alignment horizontal="left" vertical="center" wrapText="1" indent="1"/>
    </xf>
    <xf numFmtId="49" fontId="12" fillId="0" borderId="29" xfId="99" applyFont="1" applyFill="1" applyBorder="1" applyAlignment="1" applyProtection="1">
      <alignment horizontal="left" vertical="center" wrapText="1" indent="1"/>
    </xf>
    <xf numFmtId="14" fontId="65" fillId="0" borderId="29" xfId="98" applyNumberFormat="1" applyFont="1" applyFill="1" applyBorder="1" applyAlignment="1" applyProtection="1">
      <alignment horizontal="left" vertical="center" wrapText="1" indent="1"/>
    </xf>
    <xf numFmtId="0" fontId="70" fillId="0" borderId="0" xfId="97" applyFont="1" applyFill="1" applyAlignment="1">
      <alignment vertical="center"/>
    </xf>
    <xf numFmtId="49" fontId="12" fillId="0" borderId="29" xfId="49" applyNumberFormat="1" applyFont="1" applyFill="1" applyBorder="1" applyAlignment="1" applyProtection="1">
      <alignment horizontal="left" vertical="center" wrapText="1" indent="1"/>
      <protection locked="0"/>
    </xf>
    <xf numFmtId="0" fontId="12" fillId="0" borderId="0" xfId="97" applyFont="1" applyFill="1" applyAlignment="1" applyProtection="1">
      <alignment vertical="center"/>
    </xf>
    <xf numFmtId="49" fontId="0" fillId="0" borderId="29" xfId="97" applyNumberFormat="1" applyFont="1" applyFill="1" applyBorder="1" applyAlignment="1" applyProtection="1">
      <alignment horizontal="left" vertical="center" wrapText="1" indent="1"/>
      <protection locked="0"/>
    </xf>
    <xf numFmtId="0" fontId="12" fillId="0" borderId="0" xfId="97" applyFont="1" applyFill="1" applyAlignment="1">
      <alignment horizontal="left" vertical="center" wrapText="1"/>
    </xf>
    <xf numFmtId="0" fontId="12" fillId="0" borderId="0" xfId="97" applyFont="1" applyFill="1" applyAlignment="1">
      <alignment horizontal="center" vertical="center" wrapText="1"/>
    </xf>
    <xf numFmtId="0" fontId="69" fillId="0" borderId="0" xfId="97" applyFont="1" applyFill="1" applyAlignment="1">
      <alignment vertical="center"/>
    </xf>
    <xf numFmtId="0" fontId="0" fillId="0" borderId="0" xfId="97" applyFont="1" applyFill="1" applyAlignment="1">
      <alignment vertical="center"/>
    </xf>
    <xf numFmtId="0" fontId="69" fillId="0" borderId="0" xfId="97" applyFont="1" applyFill="1" applyAlignment="1">
      <alignment horizontal="left" vertical="center" wrapText="1"/>
    </xf>
    <xf numFmtId="49" fontId="12" fillId="0" borderId="32" xfId="97" applyNumberFormat="1" applyFont="1" applyFill="1" applyBorder="1" applyAlignment="1">
      <alignment horizontal="right" vertical="center" wrapText="1" indent="1"/>
    </xf>
    <xf numFmtId="0" fontId="65" fillId="0" borderId="29" xfId="98" applyNumberFormat="1" applyFont="1" applyFill="1" applyBorder="1" applyAlignment="1" applyProtection="1">
      <alignment horizontal="left" vertical="center" wrapText="1" indent="1"/>
      <protection locked="0"/>
    </xf>
    <xf numFmtId="49" fontId="12" fillId="0" borderId="29" xfId="99" applyFont="1" applyFill="1" applyBorder="1" applyAlignment="1" applyProtection="1">
      <alignment horizontal="left" vertical="center" wrapText="1" indent="1"/>
      <protection locked="0"/>
    </xf>
    <xf numFmtId="49" fontId="0" fillId="0" borderId="29" xfId="49" applyNumberFormat="1" applyFont="1" applyFill="1" applyBorder="1" applyAlignment="1" applyProtection="1">
      <alignment horizontal="left" vertical="center" wrapText="1" indent="1"/>
      <protection locked="0"/>
    </xf>
    <xf numFmtId="14" fontId="65" fillId="0" borderId="29" xfId="98" applyNumberFormat="1" applyFont="1" applyFill="1" applyBorder="1" applyAlignment="1" applyProtection="1">
      <alignment horizontal="left" vertical="center" wrapText="1" indent="1"/>
      <protection locked="0"/>
    </xf>
    <xf numFmtId="49" fontId="15" fillId="0" borderId="0" xfId="97" applyNumberFormat="1" applyFont="1" applyFill="1" applyBorder="1" applyAlignment="1">
      <alignment horizontal="center" vertical="center"/>
    </xf>
    <xf numFmtId="0" fontId="14" fillId="0" borderId="32" xfId="97" applyFont="1" applyFill="1" applyBorder="1" applyAlignment="1">
      <alignment horizontal="right" vertical="center" wrapText="1" indent="1"/>
    </xf>
    <xf numFmtId="0" fontId="78" fillId="0" borderId="29" xfId="98" applyFont="1" applyFill="1" applyBorder="1" applyAlignment="1">
      <alignment horizontal="left" vertical="center" wrapText="1" indent="1"/>
    </xf>
    <xf numFmtId="0" fontId="120" fillId="0" borderId="0" xfId="97" applyFont="1" applyFill="1" applyAlignment="1">
      <alignment vertical="center"/>
    </xf>
    <xf numFmtId="49" fontId="15" fillId="0" borderId="0" xfId="97" applyNumberFormat="1" applyFont="1" applyFill="1" applyAlignment="1">
      <alignment vertical="center"/>
    </xf>
    <xf numFmtId="0" fontId="14" fillId="0" borderId="29" xfId="97" applyNumberFormat="1" applyFont="1" applyFill="1" applyBorder="1" applyAlignment="1">
      <alignment horizontal="right" vertical="center" wrapText="1" indent="1"/>
    </xf>
    <xf numFmtId="0" fontId="78" fillId="0" borderId="29" xfId="98" applyNumberFormat="1" applyFont="1" applyFill="1" applyBorder="1" applyAlignment="1" applyProtection="1">
      <alignment horizontal="left" vertical="center" wrapText="1" indent="1"/>
    </xf>
    <xf numFmtId="49" fontId="87" fillId="0" borderId="0" xfId="0" applyFont="1" applyFill="1" applyAlignment="1">
      <alignment horizontal="center" vertical="center" wrapText="1"/>
    </xf>
    <xf numFmtId="49" fontId="0" fillId="0" borderId="29" xfId="97" applyNumberFormat="1" applyFont="1" applyFill="1" applyBorder="1" applyAlignment="1">
      <alignment horizontal="right" vertical="center" wrapText="1" indent="1"/>
    </xf>
    <xf numFmtId="49" fontId="65" fillId="0" borderId="29" xfId="98" applyNumberFormat="1" applyFont="1" applyFill="1" applyBorder="1" applyAlignment="1" applyProtection="1">
      <alignment horizontal="left" vertical="center" wrapText="1" indent="1"/>
    </xf>
    <xf numFmtId="0" fontId="0" fillId="0" borderId="29" xfId="97" applyNumberFormat="1" applyFont="1" applyFill="1" applyBorder="1" applyAlignment="1">
      <alignment horizontal="right" vertical="center" wrapText="1" indent="1"/>
    </xf>
    <xf numFmtId="49" fontId="65" fillId="0" borderId="29" xfId="98" applyNumberFormat="1" applyFont="1" applyFill="1" applyBorder="1" applyAlignment="1">
      <alignment horizontal="left" vertical="center" wrapText="1" indent="1"/>
    </xf>
    <xf numFmtId="0" fontId="0" fillId="0" borderId="29" xfId="49" applyNumberFormat="1" applyFont="1" applyFill="1" applyBorder="1" applyAlignment="1" applyProtection="1">
      <alignment horizontal="left" vertical="center" wrapText="1" indent="1"/>
      <protection locked="0"/>
    </xf>
    <xf numFmtId="0" fontId="0" fillId="0" borderId="29" xfId="49" applyNumberFormat="1" applyFont="1" applyFill="1" applyBorder="1" applyAlignment="1" applyProtection="1">
      <alignment horizontal="left" vertical="center" indent="1"/>
      <protection locked="0"/>
    </xf>
    <xf numFmtId="49" fontId="12" fillId="0" borderId="29" xfId="97" applyNumberFormat="1" applyFont="1" applyFill="1" applyBorder="1" applyAlignment="1">
      <alignment horizontal="right" vertical="center" wrapText="1" indent="1"/>
    </xf>
    <xf numFmtId="0" fontId="65" fillId="0" borderId="29" xfId="98" applyFont="1" applyFill="1" applyBorder="1" applyAlignment="1">
      <alignment horizontal="left" vertical="center" wrapText="1" indent="1"/>
    </xf>
    <xf numFmtId="0" fontId="12" fillId="0" borderId="29" xfId="97" applyFont="1" applyFill="1" applyBorder="1" applyAlignment="1">
      <alignment horizontal="left" vertical="center" indent="1"/>
    </xf>
    <xf numFmtId="49" fontId="31" fillId="0" borderId="0" xfId="99" applyFont="1" applyFill="1" applyAlignment="1">
      <alignment vertical="center" wrapText="1"/>
    </xf>
    <xf numFmtId="49" fontId="12" fillId="0" borderId="0" xfId="99" applyFill="1" applyAlignment="1">
      <alignment vertical="center" wrapText="1"/>
    </xf>
    <xf numFmtId="49" fontId="12" fillId="0" borderId="0" xfId="99" applyFill="1">
      <alignment vertical="top"/>
    </xf>
    <xf numFmtId="49" fontId="26" fillId="0" borderId="0" xfId="99" applyFont="1" applyFill="1" applyBorder="1" applyAlignment="1">
      <alignment horizontal="right" vertical="center" wrapText="1"/>
    </xf>
    <xf numFmtId="0" fontId="26" fillId="0" borderId="0" xfId="99" applyNumberFormat="1" applyFont="1" applyFill="1" applyBorder="1" applyAlignment="1">
      <alignment horizontal="left" vertical="center"/>
    </xf>
    <xf numFmtId="49" fontId="14" fillId="0" borderId="0" xfId="99" applyFont="1" applyFill="1" applyBorder="1" applyAlignment="1">
      <alignment vertical="center" wrapText="1"/>
    </xf>
    <xf numFmtId="49" fontId="12" fillId="0" borderId="0" xfId="99" applyFill="1" applyBorder="1" applyAlignment="1">
      <alignment horizontal="left" vertical="center" wrapText="1"/>
    </xf>
    <xf numFmtId="49" fontId="0" fillId="0" borderId="0" xfId="99" applyFont="1" applyFill="1" applyAlignment="1">
      <alignment vertical="center" wrapText="1"/>
    </xf>
    <xf numFmtId="0" fontId="12" fillId="0" borderId="38" xfId="99" applyNumberFormat="1" applyFill="1" applyBorder="1" applyAlignment="1">
      <alignment horizontal="center" vertical="center" wrapText="1"/>
    </xf>
    <xf numFmtId="0" fontId="12" fillId="0" borderId="39" xfId="99" applyNumberFormat="1" applyFill="1" applyBorder="1" applyAlignment="1">
      <alignment horizontal="center" vertical="center" wrapText="1"/>
    </xf>
    <xf numFmtId="0" fontId="12" fillId="0" borderId="66" xfId="99" applyNumberFormat="1" applyFill="1" applyBorder="1" applyAlignment="1">
      <alignment horizontal="center" vertical="center" wrapText="1"/>
    </xf>
    <xf numFmtId="0" fontId="12" fillId="0" borderId="40" xfId="99" applyNumberFormat="1" applyFill="1" applyBorder="1" applyAlignment="1">
      <alignment horizontal="center" vertical="center" wrapText="1"/>
    </xf>
    <xf numFmtId="49" fontId="12" fillId="0" borderId="0" xfId="99" applyNumberFormat="1" applyFill="1" applyAlignment="1">
      <alignment vertical="center"/>
    </xf>
    <xf numFmtId="49" fontId="121" fillId="0" borderId="0" xfId="99" applyFont="1" applyFill="1" applyBorder="1" applyAlignment="1">
      <alignment vertical="center" wrapText="1"/>
    </xf>
    <xf numFmtId="0" fontId="0" fillId="0" borderId="52"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12" fillId="0" borderId="0" xfId="99" applyNumberFormat="1" applyFill="1" applyAlignment="1">
      <alignment vertical="center"/>
    </xf>
    <xf numFmtId="49" fontId="30" fillId="0" borderId="0" xfId="99" applyFont="1" applyFill="1" applyBorder="1" applyAlignment="1">
      <alignment horizontal="center" vertical="top" wrapText="1"/>
    </xf>
    <xf numFmtId="49" fontId="75" fillId="0" borderId="0" xfId="99" applyFont="1" applyFill="1" applyBorder="1" applyAlignment="1">
      <alignment horizontal="center" vertical="top" wrapText="1"/>
    </xf>
    <xf numFmtId="49" fontId="12" fillId="0" borderId="41" xfId="99" applyFill="1" applyBorder="1" applyAlignment="1">
      <alignment horizontal="center" vertical="center" wrapText="1"/>
    </xf>
    <xf numFmtId="49" fontId="12" fillId="0" borderId="42" xfId="99" applyFill="1" applyBorder="1" applyAlignment="1" applyProtection="1">
      <alignment horizontal="left" vertical="center" wrapText="1" indent="1"/>
      <protection locked="0"/>
    </xf>
    <xf numFmtId="49" fontId="12" fillId="0" borderId="42" xfId="99" applyFill="1" applyBorder="1" applyAlignment="1">
      <alignment horizontal="left" vertical="center" wrapText="1" indent="1"/>
    </xf>
    <xf numFmtId="49" fontId="12" fillId="0" borderId="43" xfId="99" applyFill="1" applyBorder="1" applyAlignment="1" applyProtection="1">
      <alignment horizontal="left" vertical="center" wrapText="1" indent="1"/>
      <protection locked="0"/>
    </xf>
    <xf numFmtId="0" fontId="12" fillId="0" borderId="0" xfId="99" applyNumberFormat="1" applyFill="1" applyAlignment="1">
      <alignment vertical="center" wrapText="1"/>
    </xf>
    <xf numFmtId="49" fontId="12" fillId="0" borderId="0" xfId="99" applyFill="1" applyBorder="1" applyAlignment="1">
      <alignment horizontal="right" vertical="center" wrapText="1"/>
    </xf>
    <xf numFmtId="0" fontId="0" fillId="0" borderId="0" xfId="99" applyNumberFormat="1" applyFont="1" applyFill="1" applyBorder="1" applyAlignment="1">
      <alignment horizontal="left" vertical="center"/>
    </xf>
    <xf numFmtId="0" fontId="0" fillId="0" borderId="0" xfId="99" applyNumberFormat="1" applyFont="1" applyFill="1" applyAlignment="1">
      <alignment horizontal="left" vertical="center"/>
    </xf>
    <xf numFmtId="0" fontId="65" fillId="0" borderId="0" xfId="102" applyFont="1" applyFill="1" applyAlignment="1">
      <alignment vertical="center"/>
    </xf>
    <xf numFmtId="49" fontId="12" fillId="0" borderId="0" xfId="99" applyFill="1" applyBorder="1" applyAlignment="1">
      <alignment vertical="center" wrapText="1"/>
    </xf>
    <xf numFmtId="49" fontId="14" fillId="0" borderId="0" xfId="99" applyFont="1" applyFill="1" applyBorder="1" applyAlignment="1">
      <alignment horizontal="center" vertical="center" wrapText="1" shrinkToFit="1"/>
    </xf>
    <xf numFmtId="0" fontId="12" fillId="0" borderId="44" xfId="101" applyNumberFormat="1" applyFont="1" applyFill="1" applyBorder="1" applyAlignment="1">
      <alignment horizontal="center" vertical="center" wrapText="1"/>
    </xf>
    <xf numFmtId="0" fontId="65" fillId="0" borderId="29" xfId="98" applyFont="1" applyFill="1" applyBorder="1" applyAlignment="1">
      <alignment horizontal="center" vertical="center" wrapText="1"/>
    </xf>
    <xf numFmtId="0" fontId="65" fillId="0" borderId="0" xfId="98" applyFont="1" applyFill="1"/>
    <xf numFmtId="49" fontId="65" fillId="0" borderId="0" xfId="98" applyNumberFormat="1" applyFont="1" applyFill="1" applyAlignment="1"/>
    <xf numFmtId="0" fontId="0" fillId="0" borderId="6" xfId="0" applyNumberFormat="1" applyFont="1" applyFill="1" applyBorder="1" applyAlignment="1">
      <alignment horizontal="left" vertical="center"/>
    </xf>
    <xf numFmtId="0" fontId="65" fillId="0" borderId="7" xfId="98" applyFont="1" applyFill="1" applyBorder="1" applyAlignment="1">
      <alignment horizontal="center" vertical="center"/>
    </xf>
    <xf numFmtId="49" fontId="12" fillId="0" borderId="32" xfId="98" applyNumberFormat="1" applyFont="1" applyFill="1" applyBorder="1" applyAlignment="1">
      <alignment vertical="center" wrapText="1"/>
    </xf>
    <xf numFmtId="49" fontId="12" fillId="0" borderId="29" xfId="49" applyNumberFormat="1" applyFill="1" applyBorder="1" applyAlignment="1">
      <alignment horizontal="center" vertical="center"/>
    </xf>
    <xf numFmtId="3" fontId="12" fillId="0" borderId="29" xfId="49" applyNumberFormat="1" applyFill="1" applyBorder="1" applyAlignment="1" applyProtection="1">
      <alignment horizontal="right" vertical="center"/>
      <protection locked="0"/>
    </xf>
    <xf numFmtId="3" fontId="12" fillId="0" borderId="29" xfId="216" applyNumberFormat="1" applyFont="1" applyFill="1" applyBorder="1" applyAlignment="1" applyProtection="1">
      <alignment horizontal="right" vertical="center"/>
      <protection locked="0"/>
    </xf>
    <xf numFmtId="49" fontId="12" fillId="0" borderId="7" xfId="98" applyNumberFormat="1" applyFont="1" applyFill="1" applyBorder="1" applyAlignment="1" applyProtection="1">
      <alignment horizontal="left" vertical="center" wrapText="1"/>
      <protection locked="0"/>
    </xf>
    <xf numFmtId="4" fontId="12" fillId="0" borderId="29" xfId="49" applyNumberFormat="1" applyFill="1" applyBorder="1" applyAlignment="1" applyProtection="1">
      <alignment horizontal="right" vertical="center"/>
      <protection locked="0"/>
    </xf>
    <xf numFmtId="4" fontId="12" fillId="0" borderId="29" xfId="216" applyNumberFormat="1" applyFont="1" applyFill="1" applyBorder="1" applyAlignment="1" applyProtection="1">
      <alignment horizontal="right" vertical="center"/>
      <protection locked="0"/>
    </xf>
    <xf numFmtId="49" fontId="65" fillId="0" borderId="0" xfId="98" applyNumberFormat="1" applyFont="1" applyFill="1"/>
    <xf numFmtId="0" fontId="14" fillId="0" borderId="6" xfId="98" quotePrefix="1" applyFont="1" applyFill="1" applyBorder="1" applyAlignment="1">
      <alignment horizontal="left" vertical="center" indent="1"/>
    </xf>
    <xf numFmtId="0" fontId="14" fillId="0" borderId="6" xfId="98" applyFont="1" applyFill="1" applyBorder="1" applyAlignment="1">
      <alignment horizontal="left" vertical="center" wrapText="1" indent="1"/>
    </xf>
    <xf numFmtId="0" fontId="14" fillId="0" borderId="0" xfId="98" applyFont="1" applyFill="1" applyBorder="1" applyAlignment="1">
      <alignment horizontal="left" vertical="center" wrapText="1" indent="1"/>
    </xf>
    <xf numFmtId="0" fontId="14" fillId="0" borderId="6" xfId="98" quotePrefix="1" applyFont="1" applyFill="1" applyBorder="1" applyAlignment="1">
      <alignment horizontal="left" vertical="center" wrapText="1" indent="1"/>
    </xf>
    <xf numFmtId="0" fontId="0" fillId="0" borderId="6" xfId="98" applyFont="1" applyFill="1" applyBorder="1" applyAlignment="1">
      <alignment horizontal="left" vertical="center" wrapText="1" indent="1"/>
    </xf>
    <xf numFmtId="0" fontId="12" fillId="0" borderId="53" xfId="98" applyFont="1" applyFill="1" applyBorder="1" applyAlignment="1">
      <alignment horizontal="center" vertical="center" wrapText="1"/>
    </xf>
    <xf numFmtId="0" fontId="12" fillId="0" borderId="7" xfId="98" applyFont="1" applyFill="1" applyBorder="1" applyAlignment="1">
      <alignment horizontal="center" vertical="center" wrapText="1"/>
    </xf>
    <xf numFmtId="0" fontId="65" fillId="0" borderId="0" xfId="98" applyFont="1" applyFill="1" applyBorder="1"/>
    <xf numFmtId="0" fontId="12" fillId="0" borderId="0" xfId="98" applyFont="1" applyFill="1"/>
    <xf numFmtId="49" fontId="12" fillId="0" borderId="0" xfId="98" applyNumberFormat="1" applyFont="1" applyFill="1"/>
    <xf numFmtId="0" fontId="12" fillId="0" borderId="7" xfId="98" applyFont="1" applyFill="1" applyBorder="1" applyAlignment="1">
      <alignment horizontal="center" vertical="center"/>
    </xf>
    <xf numFmtId="0" fontId="12" fillId="0" borderId="7" xfId="98" applyFont="1" applyFill="1" applyBorder="1" applyAlignment="1">
      <alignment horizontal="left" vertical="center" wrapText="1"/>
    </xf>
    <xf numFmtId="0" fontId="12" fillId="0" borderId="7" xfId="98" applyFont="1" applyFill="1" applyBorder="1" applyAlignment="1">
      <alignment horizontal="left" vertical="center" wrapText="1" indent="1"/>
    </xf>
    <xf numFmtId="49" fontId="12" fillId="0" borderId="7" xfId="98" applyNumberFormat="1" applyFont="1" applyFill="1" applyBorder="1" applyAlignment="1">
      <alignment horizontal="left" vertical="center" wrapText="1" indent="1"/>
    </xf>
    <xf numFmtId="0" fontId="77" fillId="0" borderId="0" xfId="98" applyFont="1" applyFill="1"/>
    <xf numFmtId="0" fontId="65" fillId="0" borderId="0" xfId="97" applyFont="1" applyFill="1"/>
    <xf numFmtId="0" fontId="12" fillId="0" borderId="0" xfId="97" applyFont="1" applyFill="1"/>
    <xf numFmtId="0" fontId="65" fillId="0" borderId="0" xfId="97" applyFont="1" applyFill="1" applyAlignment="1">
      <alignment wrapText="1"/>
    </xf>
    <xf numFmtId="0" fontId="65" fillId="0" borderId="0" xfId="103" applyFont="1" applyFill="1"/>
    <xf numFmtId="0" fontId="16" fillId="0" borderId="0" xfId="102" applyFont="1" applyFill="1"/>
    <xf numFmtId="0" fontId="12" fillId="0" borderId="0" xfId="102" applyFont="1" applyFill="1"/>
    <xf numFmtId="0" fontId="16" fillId="0" borderId="0" xfId="49" applyFont="1" applyFill="1">
      <alignment horizontal="left" vertical="center"/>
    </xf>
    <xf numFmtId="0" fontId="65" fillId="0" borderId="0" xfId="103" applyFont="1" applyFill="1" applyAlignment="1">
      <alignment horizontal="center" vertical="center"/>
    </xf>
    <xf numFmtId="0" fontId="65" fillId="0" borderId="0" xfId="103" applyFont="1" applyFill="1" applyAlignment="1">
      <alignment horizontal="center"/>
    </xf>
    <xf numFmtId="0" fontId="16" fillId="0" borderId="0" xfId="102" applyFont="1" applyFill="1" applyAlignment="1">
      <alignment horizontal="center"/>
    </xf>
    <xf numFmtId="0" fontId="12" fillId="0" borderId="0" xfId="102" applyFont="1" applyFill="1" applyAlignment="1">
      <alignment horizontal="center"/>
    </xf>
    <xf numFmtId="0" fontId="12" fillId="0" borderId="0" xfId="102" applyFont="1" applyFill="1" applyAlignment="1">
      <alignment horizontal="center" wrapText="1"/>
    </xf>
    <xf numFmtId="0" fontId="16" fillId="0" borderId="0" xfId="49" applyFont="1" applyFill="1" applyAlignment="1">
      <alignment horizontal="center" vertical="center"/>
    </xf>
    <xf numFmtId="0" fontId="74" fillId="0" borderId="0" xfId="102" applyFont="1" applyFill="1" applyAlignment="1">
      <alignment vertical="center" wrapText="1"/>
    </xf>
    <xf numFmtId="0" fontId="12" fillId="0" borderId="29" xfId="97" applyFont="1" applyFill="1" applyBorder="1" applyAlignment="1">
      <alignment horizontal="center" vertical="center" wrapText="1"/>
    </xf>
    <xf numFmtId="0" fontId="65" fillId="0" borderId="7" xfId="102" applyFont="1" applyFill="1" applyBorder="1" applyAlignment="1">
      <alignment horizontal="center" vertical="center" wrapText="1"/>
    </xf>
    <xf numFmtId="0" fontId="65" fillId="0" borderId="0" xfId="102" applyFont="1" applyFill="1" applyAlignment="1">
      <alignment vertical="center" wrapText="1"/>
    </xf>
    <xf numFmtId="49" fontId="65" fillId="0" borderId="0" xfId="97" applyNumberFormat="1" applyFont="1" applyFill="1" applyAlignment="1"/>
    <xf numFmtId="49" fontId="72" fillId="0" borderId="30" xfId="99" applyFont="1" applyFill="1" applyBorder="1" applyAlignment="1">
      <alignment horizontal="left" vertical="center" indent="1"/>
    </xf>
    <xf numFmtId="49" fontId="12" fillId="0" borderId="31" xfId="99" applyFont="1" applyFill="1" applyBorder="1" applyAlignment="1">
      <alignment horizontal="left" vertical="center" indent="1"/>
    </xf>
    <xf numFmtId="49" fontId="72" fillId="0" borderId="31" xfId="99" applyFont="1" applyFill="1" applyBorder="1" applyAlignment="1">
      <alignment horizontal="left" vertical="center" indent="1"/>
    </xf>
    <xf numFmtId="0" fontId="91" fillId="0" borderId="31" xfId="99" applyNumberFormat="1" applyFont="1" applyFill="1" applyBorder="1" applyAlignment="1">
      <alignment horizontal="left" vertical="center" indent="1"/>
    </xf>
    <xf numFmtId="0" fontId="12" fillId="0" borderId="29" xfId="97" applyFont="1" applyFill="1" applyBorder="1" applyAlignment="1">
      <alignment horizontal="center" vertical="center"/>
    </xf>
    <xf numFmtId="0" fontId="65" fillId="0" borderId="29" xfId="97" applyFont="1" applyFill="1" applyBorder="1" applyAlignment="1">
      <alignment horizontal="left" vertical="center" wrapText="1"/>
    </xf>
    <xf numFmtId="0" fontId="65" fillId="0" borderId="29" xfId="97" applyFont="1" applyFill="1" applyBorder="1" applyAlignment="1">
      <alignment horizontal="center" vertical="center"/>
    </xf>
    <xf numFmtId="169" fontId="65" fillId="0" borderId="29" xfId="97" applyNumberFormat="1" applyFont="1" applyFill="1" applyBorder="1" applyAlignment="1" applyProtection="1">
      <alignment horizontal="right" vertical="center"/>
      <protection locked="0"/>
    </xf>
    <xf numFmtId="49" fontId="65" fillId="0" borderId="29" xfId="97" applyNumberFormat="1" applyFont="1" applyFill="1" applyBorder="1" applyAlignment="1" applyProtection="1">
      <alignment horizontal="left" vertical="center" wrapText="1"/>
      <protection locked="0"/>
    </xf>
    <xf numFmtId="0" fontId="65" fillId="0" borderId="29" xfId="97" applyFont="1" applyFill="1" applyBorder="1" applyAlignment="1">
      <alignment horizontal="justify" vertical="center" wrapText="1"/>
    </xf>
    <xf numFmtId="4" fontId="65" fillId="0" borderId="29" xfId="97" applyNumberFormat="1" applyFont="1" applyFill="1" applyBorder="1" applyAlignment="1" applyProtection="1">
      <alignment horizontal="right" vertical="center"/>
      <protection locked="0"/>
    </xf>
    <xf numFmtId="4" fontId="16" fillId="0" borderId="29" xfId="104" applyNumberFormat="1" applyFont="1" applyFill="1" applyBorder="1" applyAlignment="1" applyProtection="1">
      <alignment horizontal="right" vertical="center"/>
      <protection locked="0"/>
    </xf>
    <xf numFmtId="4" fontId="12" fillId="0" borderId="29" xfId="104" applyNumberFormat="1" applyFont="1" applyFill="1" applyBorder="1" applyAlignment="1" applyProtection="1">
      <alignment horizontal="right" vertical="center"/>
      <protection locked="0"/>
    </xf>
    <xf numFmtId="4" fontId="65" fillId="0" borderId="29" xfId="97" applyNumberFormat="1" applyFont="1" applyFill="1" applyBorder="1" applyAlignment="1" applyProtection="1">
      <alignment horizontal="left" vertical="center" wrapText="1"/>
      <protection locked="0"/>
    </xf>
    <xf numFmtId="169" fontId="72" fillId="0" borderId="31" xfId="99" applyNumberFormat="1" applyFont="1" applyFill="1" applyBorder="1" applyAlignment="1">
      <alignment horizontal="left" vertical="center" indent="1"/>
    </xf>
    <xf numFmtId="49" fontId="72" fillId="0" borderId="31" xfId="99" applyNumberFormat="1" applyFont="1" applyFill="1" applyBorder="1" applyAlignment="1">
      <alignment horizontal="left" vertical="center" indent="1"/>
    </xf>
    <xf numFmtId="172" fontId="72" fillId="0" borderId="31" xfId="99" applyNumberFormat="1" applyFont="1" applyFill="1" applyBorder="1" applyAlignment="1">
      <alignment horizontal="left" vertical="center" indent="1"/>
    </xf>
    <xf numFmtId="169" fontId="16" fillId="0" borderId="29" xfId="104" applyNumberFormat="1" applyFont="1" applyFill="1" applyBorder="1" applyAlignment="1" applyProtection="1">
      <alignment horizontal="right" vertical="center"/>
      <protection locked="0"/>
    </xf>
    <xf numFmtId="0" fontId="65" fillId="0" borderId="29" xfId="97" applyFont="1" applyFill="1" applyBorder="1" applyAlignment="1">
      <alignment horizontal="center" vertical="center" wrapText="1"/>
    </xf>
    <xf numFmtId="49" fontId="12" fillId="0" borderId="29" xfId="97" applyNumberFormat="1" applyFont="1" applyFill="1" applyBorder="1" applyAlignment="1">
      <alignment horizontal="center" vertical="center"/>
    </xf>
    <xf numFmtId="0" fontId="12" fillId="0" borderId="29" xfId="97" applyFont="1" applyFill="1" applyBorder="1" applyAlignment="1">
      <alignment horizontal="left" vertical="center" wrapText="1" indent="1"/>
    </xf>
    <xf numFmtId="169" fontId="12" fillId="0" borderId="29" xfId="104" applyNumberFormat="1" applyFont="1" applyFill="1" applyBorder="1" applyAlignment="1" applyProtection="1">
      <alignment horizontal="right" vertical="center"/>
      <protection locked="0"/>
    </xf>
    <xf numFmtId="0" fontId="12" fillId="0" borderId="29" xfId="97" applyFont="1" applyFill="1" applyBorder="1" applyAlignment="1">
      <alignment horizontal="justify" vertical="center" wrapText="1"/>
    </xf>
    <xf numFmtId="0" fontId="65" fillId="0" borderId="0" xfId="102" applyFont="1" applyFill="1"/>
    <xf numFmtId="49" fontId="12" fillId="0" borderId="29" xfId="102" applyNumberFormat="1" applyFont="1" applyFill="1" applyBorder="1" applyAlignment="1">
      <alignment horizontal="center" vertical="center"/>
    </xf>
    <xf numFmtId="0" fontId="12" fillId="0" borderId="29" xfId="97" applyFont="1" applyFill="1" applyBorder="1" applyAlignment="1">
      <alignment horizontal="left" vertical="center" wrapText="1"/>
    </xf>
    <xf numFmtId="169" fontId="12" fillId="0" borderId="29" xfId="102" applyNumberFormat="1" applyFont="1" applyFill="1" applyBorder="1" applyAlignment="1" applyProtection="1">
      <alignment horizontal="right" vertical="center"/>
      <protection locked="0"/>
    </xf>
    <xf numFmtId="49" fontId="12" fillId="0" borderId="29" xfId="102" applyNumberFormat="1" applyFont="1" applyFill="1" applyBorder="1" applyAlignment="1" applyProtection="1">
      <alignment horizontal="left" vertical="center" wrapText="1"/>
      <protection locked="0"/>
    </xf>
    <xf numFmtId="49" fontId="86" fillId="0" borderId="49" xfId="0" applyFont="1" applyFill="1" applyBorder="1" applyAlignment="1">
      <alignment horizontal="left" vertical="center" wrapText="1" indent="1"/>
    </xf>
    <xf numFmtId="49" fontId="86" fillId="0" borderId="50" xfId="0" applyFont="1" applyFill="1" applyBorder="1" applyAlignment="1">
      <alignment vertical="center" wrapText="1"/>
    </xf>
    <xf numFmtId="0" fontId="65" fillId="0" borderId="33" xfId="102" applyFont="1" applyFill="1" applyBorder="1" applyAlignment="1">
      <alignment horizontal="center" vertical="center" wrapText="1"/>
    </xf>
    <xf numFmtId="0" fontId="65" fillId="0" borderId="44" xfId="102" applyFont="1" applyFill="1" applyBorder="1" applyAlignment="1">
      <alignment horizontal="center" vertical="center" wrapText="1"/>
    </xf>
    <xf numFmtId="0" fontId="65" fillId="0" borderId="30" xfId="102" applyFont="1" applyFill="1" applyBorder="1" applyAlignment="1">
      <alignment horizontal="center" vertical="center" wrapText="1"/>
    </xf>
    <xf numFmtId="0" fontId="65" fillId="0" borderId="29" xfId="102" applyFont="1" applyFill="1" applyBorder="1" applyAlignment="1">
      <alignment horizontal="center" vertical="center" wrapText="1"/>
    </xf>
    <xf numFmtId="0" fontId="12" fillId="0" borderId="0" xfId="97" applyFont="1" applyFill="1" applyAlignment="1">
      <alignment horizontal="right" vertical="center" wrapText="1" indent="1"/>
    </xf>
    <xf numFmtId="4" fontId="12" fillId="0" borderId="0" xfId="102" applyNumberFormat="1" applyFont="1" applyFill="1" applyAlignment="1" applyProtection="1">
      <alignment horizontal="right" vertical="center"/>
    </xf>
    <xf numFmtId="0" fontId="65" fillId="0" borderId="0" xfId="102" applyFont="1" applyFill="1" applyAlignment="1" applyProtection="1">
      <alignment vertical="center" wrapText="1"/>
    </xf>
    <xf numFmtId="49" fontId="65" fillId="0" borderId="0" xfId="102" applyNumberFormat="1" applyFont="1" applyFill="1" applyAlignment="1">
      <alignment vertical="center"/>
    </xf>
    <xf numFmtId="169" fontId="0" fillId="0" borderId="6" xfId="0" applyNumberFormat="1" applyFont="1" applyFill="1" applyBorder="1" applyAlignment="1">
      <alignment horizontal="left" vertical="center"/>
    </xf>
    <xf numFmtId="49" fontId="65" fillId="0" borderId="7" xfId="111" applyNumberFormat="1" applyFont="1" applyFill="1" applyBorder="1" applyAlignment="1">
      <alignment horizontal="center" vertical="center"/>
    </xf>
    <xf numFmtId="0" fontId="65" fillId="0" borderId="29" xfId="111" applyFont="1" applyFill="1" applyBorder="1" applyAlignment="1">
      <alignment horizontal="left" vertical="center" wrapText="1"/>
    </xf>
    <xf numFmtId="0" fontId="65" fillId="0" borderId="29" xfId="102" applyFont="1" applyFill="1" applyBorder="1" applyAlignment="1">
      <alignment horizontal="right" vertical="center" wrapText="1" indent="1"/>
    </xf>
    <xf numFmtId="0" fontId="65" fillId="0" borderId="30" xfId="102" applyFont="1" applyFill="1" applyBorder="1" applyAlignment="1">
      <alignment horizontal="left" vertical="center" indent="1"/>
    </xf>
    <xf numFmtId="0" fontId="65" fillId="0" borderId="31" xfId="102" applyFont="1" applyFill="1" applyBorder="1" applyAlignment="1">
      <alignment horizontal="left" vertical="center" indent="1"/>
    </xf>
    <xf numFmtId="0" fontId="65" fillId="0" borderId="32" xfId="102" applyFont="1" applyFill="1" applyBorder="1" applyAlignment="1">
      <alignment horizontal="left" vertical="center" indent="1"/>
    </xf>
    <xf numFmtId="49" fontId="65" fillId="0" borderId="29" xfId="114" applyNumberFormat="1" applyFont="1" applyFill="1" applyBorder="1" applyAlignment="1" applyProtection="1">
      <alignment horizontal="left" vertical="center" wrapText="1"/>
      <protection locked="0"/>
    </xf>
    <xf numFmtId="0" fontId="65" fillId="0" borderId="29" xfId="111" applyFont="1" applyFill="1" applyBorder="1" applyAlignment="1">
      <alignment horizontal="left" vertical="center"/>
    </xf>
    <xf numFmtId="169" fontId="65" fillId="0" borderId="29" xfId="102" applyNumberFormat="1" applyFont="1" applyFill="1" applyBorder="1" applyAlignment="1" applyProtection="1">
      <alignment horizontal="right" vertical="center"/>
      <protection locked="0"/>
    </xf>
    <xf numFmtId="169" fontId="65" fillId="0" borderId="29" xfId="102" applyNumberFormat="1" applyFont="1" applyFill="1" applyBorder="1" applyAlignment="1" applyProtection="1">
      <alignment horizontal="right" vertical="center"/>
    </xf>
    <xf numFmtId="169" fontId="65" fillId="0" borderId="29" xfId="102" applyNumberFormat="1" applyFont="1" applyFill="1" applyBorder="1" applyAlignment="1">
      <alignment horizontal="right" vertical="center"/>
    </xf>
    <xf numFmtId="0" fontId="65" fillId="0" borderId="29" xfId="111" applyFont="1" applyFill="1" applyBorder="1" applyAlignment="1">
      <alignment horizontal="left" vertical="center" wrapText="1" indent="2"/>
    </xf>
    <xf numFmtId="0" fontId="12" fillId="0" borderId="29" xfId="97" applyFont="1" applyFill="1" applyBorder="1" applyAlignment="1">
      <alignment horizontal="left" vertical="center" wrapText="1" indent="2"/>
    </xf>
    <xf numFmtId="0" fontId="65" fillId="0" borderId="29" xfId="111" applyFont="1" applyFill="1" applyBorder="1" applyAlignment="1">
      <alignment horizontal="left" vertical="center" wrapText="1" indent="1"/>
    </xf>
    <xf numFmtId="0" fontId="12" fillId="0" borderId="30" xfId="97" applyFont="1" applyFill="1" applyBorder="1" applyAlignment="1">
      <alignment horizontal="left" vertical="center" wrapText="1"/>
    </xf>
    <xf numFmtId="49" fontId="65" fillId="0" borderId="0" xfId="102" applyNumberFormat="1" applyFont="1" applyFill="1" applyAlignment="1">
      <alignment horizontal="left" vertical="center"/>
    </xf>
    <xf numFmtId="0" fontId="65" fillId="0" borderId="0" xfId="102" applyFont="1" applyFill="1" applyAlignment="1">
      <alignment horizontal="center" vertical="center" wrapText="1"/>
    </xf>
    <xf numFmtId="49" fontId="12" fillId="0" borderId="29" xfId="102" applyNumberFormat="1" applyFont="1" applyFill="1" applyBorder="1" applyAlignment="1">
      <alignment horizontal="center" vertical="center" wrapText="1"/>
    </xf>
    <xf numFmtId="4" fontId="12" fillId="0" borderId="29" xfId="102" applyNumberFormat="1" applyFont="1" applyFill="1" applyBorder="1" applyAlignment="1">
      <alignment horizontal="right" vertical="center"/>
    </xf>
    <xf numFmtId="49" fontId="65" fillId="0" borderId="29" xfId="102" applyNumberFormat="1" applyFont="1" applyFill="1" applyBorder="1" applyAlignment="1" applyProtection="1">
      <alignment horizontal="left" vertical="center" wrapText="1"/>
      <protection locked="0"/>
    </xf>
    <xf numFmtId="0" fontId="12" fillId="0" borderId="0" xfId="99" applyNumberFormat="1" applyFont="1" applyFill="1" applyAlignment="1">
      <alignment vertical="center"/>
    </xf>
    <xf numFmtId="0" fontId="0" fillId="0" borderId="29" xfId="102" applyFont="1" applyFill="1" applyBorder="1" applyAlignment="1" applyProtection="1">
      <alignment horizontal="left" vertical="center" wrapText="1"/>
      <protection locked="0"/>
    </xf>
    <xf numFmtId="4" fontId="12" fillId="0" borderId="29" xfId="102" applyNumberFormat="1" applyFont="1" applyFill="1" applyBorder="1" applyAlignment="1" applyProtection="1">
      <alignment horizontal="right" vertical="center"/>
      <protection locked="0"/>
    </xf>
    <xf numFmtId="49" fontId="0" fillId="0" borderId="6" xfId="0" applyNumberFormat="1" applyFont="1" applyFill="1" applyBorder="1" applyAlignment="1">
      <alignment horizontal="left" vertical="center" wrapText="1"/>
    </xf>
    <xf numFmtId="0" fontId="65" fillId="0" borderId="0" xfId="102" applyFont="1" applyFill="1" applyAlignment="1">
      <alignment horizontal="left" vertical="center"/>
    </xf>
    <xf numFmtId="0" fontId="65" fillId="0" borderId="0" xfId="102" applyFont="1" applyFill="1" applyAlignment="1">
      <alignment horizontal="center" vertical="center"/>
    </xf>
    <xf numFmtId="0" fontId="12" fillId="0" borderId="29" xfId="102" applyFont="1" applyFill="1" applyBorder="1" applyAlignment="1">
      <alignment horizontal="center" vertical="center" wrapText="1"/>
    </xf>
    <xf numFmtId="4" fontId="65" fillId="0" borderId="7" xfId="106" applyNumberFormat="1" applyFont="1" applyFill="1" applyBorder="1" applyAlignment="1" applyProtection="1">
      <alignment horizontal="right" vertical="center"/>
      <protection locked="0"/>
    </xf>
    <xf numFmtId="169" fontId="12" fillId="0" borderId="29" xfId="102" applyNumberFormat="1" applyFont="1" applyFill="1" applyBorder="1" applyAlignment="1" applyProtection="1">
      <alignment horizontal="right" vertical="center"/>
    </xf>
    <xf numFmtId="49" fontId="12" fillId="0" borderId="0" xfId="102" applyNumberFormat="1" applyFont="1" applyFill="1" applyBorder="1" applyAlignment="1">
      <alignment horizontal="center" vertical="center" wrapText="1"/>
    </xf>
    <xf numFmtId="49" fontId="91" fillId="0" borderId="5" xfId="102" applyNumberFormat="1" applyFont="1" applyFill="1" applyBorder="1" applyAlignment="1">
      <alignment horizontal="center" vertical="center" wrapText="1"/>
    </xf>
    <xf numFmtId="0" fontId="12" fillId="0" borderId="0" xfId="102" applyFont="1" applyFill="1" applyBorder="1" applyAlignment="1" applyProtection="1">
      <alignment horizontal="left" vertical="center" wrapText="1"/>
    </xf>
    <xf numFmtId="0" fontId="65" fillId="0" borderId="0" xfId="102" applyFont="1" applyFill="1" applyBorder="1" applyAlignment="1">
      <alignment horizontal="center" vertical="center" wrapText="1"/>
    </xf>
    <xf numFmtId="4" fontId="12" fillId="0" borderId="0" xfId="102" applyNumberFormat="1" applyFont="1" applyFill="1" applyBorder="1" applyAlignment="1" applyProtection="1">
      <alignment horizontal="right" vertical="center"/>
    </xf>
    <xf numFmtId="49" fontId="12" fillId="0" borderId="8" xfId="102" applyNumberFormat="1" applyFont="1" applyFill="1" applyBorder="1" applyAlignment="1" applyProtection="1">
      <alignment horizontal="left" vertical="center"/>
    </xf>
    <xf numFmtId="0" fontId="12" fillId="0" borderId="29" xfId="102" applyNumberFormat="1" applyFont="1" applyFill="1" applyBorder="1" applyAlignment="1" applyProtection="1">
      <alignment horizontal="left" vertical="center" wrapText="1"/>
      <protection locked="0"/>
    </xf>
    <xf numFmtId="0" fontId="12" fillId="0" borderId="29" xfId="102" applyNumberFormat="1" applyFont="1" applyFill="1" applyBorder="1" applyAlignment="1">
      <alignment horizontal="center" vertical="center" wrapText="1"/>
    </xf>
    <xf numFmtId="0" fontId="12" fillId="0" borderId="0" xfId="105" applyFont="1" applyFill="1"/>
    <xf numFmtId="0" fontId="12" fillId="0" borderId="0" xfId="105" applyFont="1" applyFill="1" applyAlignment="1">
      <alignment horizontal="center"/>
    </xf>
    <xf numFmtId="0" fontId="12" fillId="0" borderId="0" xfId="105" applyFont="1" applyFill="1" applyBorder="1"/>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4" fillId="0" borderId="0" xfId="105" applyFont="1" applyFill="1"/>
    <xf numFmtId="0" fontId="14" fillId="0" borderId="7" xfId="105" applyFont="1" applyFill="1" applyBorder="1" applyAlignment="1">
      <alignment horizontal="center" vertical="center"/>
    </xf>
    <xf numFmtId="4" fontId="14" fillId="0" borderId="7" xfId="105" applyNumberFormat="1" applyFont="1" applyFill="1" applyBorder="1" applyAlignment="1">
      <alignment horizontal="right" vertical="center"/>
    </xf>
    <xf numFmtId="0" fontId="12" fillId="0" borderId="7" xfId="105" applyFont="1" applyFill="1" applyBorder="1" applyAlignment="1">
      <alignment horizontal="center" vertical="center"/>
    </xf>
    <xf numFmtId="4" fontId="12" fillId="0" borderId="7" xfId="105" applyNumberFormat="1" applyFont="1" applyFill="1" applyBorder="1" applyAlignment="1" applyProtection="1">
      <alignment horizontal="right" vertical="center"/>
      <protection locked="0"/>
    </xf>
    <xf numFmtId="0" fontId="12" fillId="0" borderId="0" xfId="105" applyFont="1" applyFill="1" applyAlignment="1">
      <alignment horizontal="center" vertical="center"/>
    </xf>
    <xf numFmtId="0" fontId="12" fillId="0" borderId="0" xfId="105" applyFont="1" applyFill="1" applyAlignment="1">
      <alignment vertical="center" wrapText="1"/>
    </xf>
    <xf numFmtId="4" fontId="12" fillId="0" borderId="0" xfId="105" applyNumberFormat="1" applyFont="1" applyFill="1" applyAlignment="1">
      <alignment horizontal="center" vertical="center"/>
    </xf>
    <xf numFmtId="0" fontId="80" fillId="0" borderId="0" xfId="105" applyFont="1" applyFill="1"/>
    <xf numFmtId="0" fontId="81" fillId="0" borderId="0" xfId="105" applyFont="1" applyFill="1"/>
    <xf numFmtId="0" fontId="65" fillId="0" borderId="0" xfId="102" applyFont="1" applyFill="1" applyProtection="1">
      <protection hidden="1"/>
    </xf>
    <xf numFmtId="0" fontId="65" fillId="0" borderId="0" xfId="102" applyFont="1" applyFill="1" applyAlignment="1" applyProtection="1">
      <alignment horizontal="center"/>
      <protection hidden="1"/>
    </xf>
    <xf numFmtId="171" fontId="22" fillId="0" borderId="0" xfId="101" applyNumberFormat="1" applyFont="1" applyFill="1" applyAlignment="1">
      <alignment horizontal="left" vertical="center" wrapText="1"/>
    </xf>
    <xf numFmtId="0" fontId="65" fillId="0" borderId="0" xfId="102" applyFont="1" applyFill="1" applyAlignment="1">
      <alignment horizontal="center"/>
    </xf>
    <xf numFmtId="49" fontId="14" fillId="0" borderId="7" xfId="102" applyNumberFormat="1" applyFont="1" applyFill="1" applyBorder="1" applyAlignment="1">
      <alignment horizontal="center" vertical="center"/>
    </xf>
    <xf numFmtId="0" fontId="14" fillId="0" borderId="29" xfId="102" applyFont="1" applyFill="1" applyBorder="1" applyAlignment="1">
      <alignment horizontal="center" vertical="center" wrapText="1"/>
    </xf>
    <xf numFmtId="4" fontId="12" fillId="0" borderId="7" xfId="102" applyNumberFormat="1" applyFont="1" applyFill="1" applyBorder="1" applyAlignment="1" applyProtection="1">
      <alignment horizontal="right" vertical="center"/>
    </xf>
    <xf numFmtId="49" fontId="12" fillId="0" borderId="7" xfId="102" applyNumberFormat="1" applyFont="1" applyFill="1" applyBorder="1" applyAlignment="1">
      <alignment horizontal="center" vertical="center"/>
    </xf>
    <xf numFmtId="4" fontId="12" fillId="0" borderId="7" xfId="102" applyNumberFormat="1" applyFont="1" applyFill="1" applyBorder="1" applyAlignment="1" applyProtection="1">
      <alignment horizontal="right" vertical="center"/>
      <protection locked="0"/>
    </xf>
    <xf numFmtId="0" fontId="12" fillId="0" borderId="7" xfId="102" applyFont="1" applyFill="1" applyBorder="1" applyAlignment="1">
      <alignment horizontal="left" vertical="center" wrapText="1" indent="2"/>
    </xf>
    <xf numFmtId="0" fontId="65" fillId="0" borderId="7" xfId="97" applyFont="1" applyFill="1" applyBorder="1" applyAlignment="1">
      <alignment horizontal="left" indent="1"/>
    </xf>
    <xf numFmtId="0" fontId="12" fillId="0" borderId="7" xfId="102" applyFont="1" applyFill="1" applyBorder="1" applyAlignment="1">
      <alignment horizontal="left" vertical="center" wrapText="1" indent="1"/>
    </xf>
    <xf numFmtId="0" fontId="15" fillId="0" borderId="0" xfId="105" applyFont="1" applyFill="1"/>
    <xf numFmtId="0" fontId="68" fillId="0" borderId="0" xfId="105" applyFont="1" applyFill="1"/>
    <xf numFmtId="0" fontId="68" fillId="0" borderId="0" xfId="105" applyFont="1" applyFill="1" applyAlignment="1">
      <alignment horizontal="left"/>
    </xf>
    <xf numFmtId="4" fontId="14"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49" fontId="15" fillId="0" borderId="0" xfId="105" applyNumberFormat="1" applyFont="1" applyFill="1"/>
    <xf numFmtId="0" fontId="14" fillId="0" borderId="7" xfId="105" applyFont="1" applyFill="1" applyBorder="1" applyAlignment="1">
      <alignment vertical="center" wrapText="1"/>
    </xf>
    <xf numFmtId="4" fontId="14" fillId="0" borderId="7" xfId="105" applyNumberFormat="1" applyFont="1" applyFill="1" applyBorder="1" applyAlignment="1" applyProtection="1">
      <alignment horizontal="right" vertical="center"/>
      <protection locked="0"/>
    </xf>
    <xf numFmtId="0" fontId="71" fillId="0" borderId="0" xfId="105" applyFont="1" applyFill="1" applyAlignment="1">
      <alignment horizontal="left" vertical="center" wrapText="1" indent="1"/>
    </xf>
    <xf numFmtId="0" fontId="71" fillId="0" borderId="0" xfId="105" applyFont="1" applyFill="1" applyAlignment="1">
      <alignment horizontal="left" vertical="center" wrapText="1" indent="2"/>
    </xf>
    <xf numFmtId="0" fontId="65" fillId="0" borderId="0" xfId="112" applyFont="1" applyFill="1" applyAlignment="1">
      <alignment vertical="center"/>
    </xf>
    <xf numFmtId="0" fontId="65" fillId="0" borderId="0" xfId="112" applyFont="1" applyFill="1" applyAlignment="1">
      <alignment horizontal="left" vertical="center"/>
    </xf>
    <xf numFmtId="0" fontId="12" fillId="0" borderId="0" xfId="107" applyFont="1" applyFill="1" applyAlignment="1">
      <alignment vertical="center"/>
    </xf>
    <xf numFmtId="0" fontId="12" fillId="0" borderId="0" xfId="107" applyFont="1" applyFill="1" applyAlignment="1">
      <alignment horizontal="left" vertical="center"/>
    </xf>
    <xf numFmtId="0" fontId="65" fillId="0" borderId="0" xfId="112" applyFont="1" applyFill="1" applyAlignment="1">
      <alignment vertical="center" wrapText="1"/>
    </xf>
    <xf numFmtId="0" fontId="65" fillId="0" borderId="0" xfId="112" applyFont="1" applyFill="1" applyAlignment="1">
      <alignment horizontal="center" vertical="center" wrapText="1"/>
    </xf>
    <xf numFmtId="49" fontId="65" fillId="0" borderId="0" xfId="112" applyNumberFormat="1" applyFont="1" applyFill="1" applyAlignment="1">
      <alignment horizontal="left" vertical="center"/>
    </xf>
    <xf numFmtId="0" fontId="65" fillId="0" borderId="0" xfId="112" applyFont="1" applyFill="1" applyAlignment="1">
      <alignment horizontal="center" vertical="center"/>
    </xf>
    <xf numFmtId="49" fontId="12" fillId="0" borderId="7" xfId="112" applyNumberFormat="1" applyFont="1" applyFill="1" applyBorder="1" applyAlignment="1">
      <alignment horizontal="center" vertical="center" wrapText="1"/>
    </xf>
    <xf numFmtId="0" fontId="12" fillId="0" borderId="7" xfId="105" applyFont="1" applyFill="1" applyBorder="1" applyAlignment="1">
      <alignment vertical="center" wrapText="1"/>
    </xf>
    <xf numFmtId="0" fontId="12" fillId="0" borderId="7" xfId="114" applyFont="1" applyFill="1" applyBorder="1" applyAlignment="1">
      <alignment horizontal="center" vertical="center" wrapText="1"/>
    </xf>
    <xf numFmtId="4" fontId="65" fillId="0" borderId="7" xfId="112" applyNumberFormat="1" applyFont="1" applyFill="1" applyBorder="1" applyAlignment="1" applyProtection="1">
      <alignment horizontal="right" vertical="center" wrapText="1"/>
      <protection locked="0"/>
    </xf>
    <xf numFmtId="49" fontId="65" fillId="0" borderId="7" xfId="112" applyNumberFormat="1" applyFont="1" applyFill="1" applyBorder="1" applyAlignment="1" applyProtection="1">
      <alignment horizontal="left" vertical="center" wrapText="1"/>
      <protection locked="0"/>
    </xf>
    <xf numFmtId="0" fontId="0" fillId="0" borderId="7" xfId="114" applyFont="1" applyFill="1" applyBorder="1" applyAlignment="1" applyProtection="1">
      <alignment horizontal="left" vertical="center" wrapText="1" indent="1"/>
      <protection locked="0"/>
    </xf>
    <xf numFmtId="0" fontId="65" fillId="0" borderId="7" xfId="112" applyFont="1" applyFill="1" applyBorder="1" applyAlignment="1" applyProtection="1">
      <alignment horizontal="center" vertical="center" wrapText="1"/>
      <protection locked="0"/>
    </xf>
    <xf numFmtId="0" fontId="12" fillId="0" borderId="7" xfId="112" applyNumberFormat="1" applyFont="1" applyFill="1" applyBorder="1" applyAlignment="1">
      <alignment horizontal="center" vertical="center" wrapText="1"/>
    </xf>
    <xf numFmtId="0" fontId="12" fillId="0" borderId="7" xfId="105" applyFont="1" applyFill="1" applyBorder="1" applyAlignment="1">
      <alignment horizontal="left" vertical="center" wrapText="1" indent="2"/>
    </xf>
    <xf numFmtId="0" fontId="65" fillId="0" borderId="0" xfId="114" applyFont="1" applyFill="1" applyAlignment="1">
      <alignment vertical="center"/>
    </xf>
    <xf numFmtId="0" fontId="65" fillId="0" borderId="0" xfId="114" applyFont="1" applyFill="1" applyAlignment="1">
      <alignment horizontal="left" vertical="center"/>
    </xf>
    <xf numFmtId="0" fontId="65" fillId="0" borderId="0" xfId="114" applyFont="1" applyFill="1" applyAlignment="1">
      <alignment vertical="center" wrapText="1"/>
    </xf>
    <xf numFmtId="0" fontId="65" fillId="0" borderId="0" xfId="114" applyFont="1" applyFill="1" applyAlignment="1">
      <alignment horizontal="center" vertical="center" wrapText="1"/>
    </xf>
    <xf numFmtId="0" fontId="65" fillId="0" borderId="0" xfId="114" applyFont="1" applyFill="1" applyAlignment="1">
      <alignment horizontal="center" vertical="center"/>
    </xf>
    <xf numFmtId="49" fontId="12" fillId="0" borderId="7" xfId="114" applyNumberFormat="1" applyFont="1" applyFill="1" applyBorder="1" applyAlignment="1">
      <alignment horizontal="center" vertical="center" wrapText="1"/>
    </xf>
    <xf numFmtId="4" fontId="65" fillId="0" borderId="7" xfId="114" applyNumberFormat="1" applyFont="1" applyFill="1" applyBorder="1" applyAlignment="1" applyProtection="1">
      <alignment horizontal="right" vertical="center" wrapText="1"/>
    </xf>
    <xf numFmtId="49" fontId="65" fillId="0" borderId="7" xfId="114" applyNumberFormat="1" applyFont="1" applyFill="1" applyBorder="1" applyAlignment="1" applyProtection="1">
      <alignment horizontal="left" vertical="center" wrapText="1"/>
      <protection locked="0"/>
    </xf>
    <xf numFmtId="4" fontId="12" fillId="0" borderId="7" xfId="105" applyNumberFormat="1" applyFont="1" applyFill="1" applyBorder="1" applyAlignment="1">
      <alignment horizontal="right" vertical="center"/>
    </xf>
    <xf numFmtId="0" fontId="12" fillId="0" borderId="7" xfId="105" applyFont="1" applyFill="1" applyBorder="1" applyAlignment="1">
      <alignment horizontal="left" vertical="center" wrapText="1" indent="1"/>
    </xf>
    <xf numFmtId="4" fontId="65" fillId="0" borderId="7" xfId="114" applyNumberFormat="1" applyFont="1" applyFill="1" applyBorder="1" applyAlignment="1" applyProtection="1">
      <alignment horizontal="right" vertical="center" wrapText="1"/>
      <protection locked="0"/>
    </xf>
    <xf numFmtId="0" fontId="4" fillId="0" borderId="0" xfId="114" applyFill="1"/>
    <xf numFmtId="49" fontId="78" fillId="0" borderId="9" xfId="114" quotePrefix="1" applyNumberFormat="1" applyFont="1" applyFill="1" applyBorder="1" applyAlignment="1">
      <alignment horizontal="left" vertical="center" indent="1"/>
    </xf>
    <xf numFmtId="0" fontId="65" fillId="0" borderId="9" xfId="114" applyFont="1" applyFill="1" applyBorder="1" applyAlignment="1">
      <alignment vertical="center"/>
    </xf>
    <xf numFmtId="0" fontId="4" fillId="0" borderId="9" xfId="114" applyFill="1" applyBorder="1" applyAlignment="1">
      <alignment vertical="center"/>
    </xf>
    <xf numFmtId="0" fontId="65" fillId="0" borderId="0" xfId="114" applyFont="1" applyFill="1" applyProtection="1">
      <protection hidden="1"/>
    </xf>
    <xf numFmtId="0" fontId="89" fillId="0" borderId="0" xfId="114" applyFont="1" applyFill="1"/>
    <xf numFmtId="0" fontId="0" fillId="0" borderId="6" xfId="114" applyFont="1" applyFill="1" applyBorder="1" applyAlignment="1">
      <alignment horizontal="left" vertical="center"/>
    </xf>
    <xf numFmtId="4" fontId="14" fillId="0" borderId="6" xfId="114" applyNumberFormat="1" applyFont="1" applyFill="1" applyBorder="1" applyAlignment="1">
      <alignment horizontal="right" vertical="center"/>
    </xf>
    <xf numFmtId="49" fontId="12" fillId="0" borderId="7" xfId="114" applyNumberFormat="1" applyFont="1" applyFill="1" applyBorder="1" applyAlignment="1">
      <alignment horizontal="center" vertical="center"/>
    </xf>
    <xf numFmtId="0" fontId="12" fillId="0" borderId="7" xfId="114" applyFont="1" applyFill="1" applyBorder="1" applyAlignment="1">
      <alignment horizontal="left" vertical="center" wrapText="1"/>
    </xf>
    <xf numFmtId="0" fontId="12" fillId="0" borderId="7" xfId="114" applyFont="1" applyFill="1" applyBorder="1" applyAlignment="1">
      <alignment horizontal="center" vertical="center"/>
    </xf>
    <xf numFmtId="4" fontId="12" fillId="0" borderId="7" xfId="104" applyNumberFormat="1" applyFont="1" applyFill="1" applyBorder="1" applyAlignment="1" applyProtection="1">
      <alignment horizontal="right" vertical="center" wrapText="1"/>
      <protection locked="0"/>
    </xf>
    <xf numFmtId="0" fontId="65" fillId="0" borderId="7" xfId="114" applyFont="1" applyFill="1" applyBorder="1" applyAlignment="1" applyProtection="1">
      <alignment horizontal="center" vertical="center"/>
      <protection hidden="1"/>
    </xf>
    <xf numFmtId="4" fontId="65" fillId="0" borderId="7" xfId="114" applyNumberFormat="1" applyFont="1" applyFill="1" applyBorder="1" applyAlignment="1" applyProtection="1">
      <alignment horizontal="right" vertical="center"/>
    </xf>
    <xf numFmtId="4" fontId="65" fillId="0" borderId="7" xfId="114" applyNumberFormat="1" applyFont="1" applyFill="1" applyBorder="1" applyAlignment="1">
      <alignment horizontal="right"/>
    </xf>
    <xf numFmtId="49" fontId="65" fillId="0" borderId="7" xfId="114" applyNumberFormat="1" applyFont="1" applyFill="1" applyBorder="1" applyAlignment="1" applyProtection="1">
      <alignment horizontal="center" vertical="center"/>
      <protection hidden="1"/>
    </xf>
    <xf numFmtId="0" fontId="65" fillId="0" borderId="7" xfId="114" applyFont="1" applyFill="1" applyBorder="1"/>
    <xf numFmtId="4" fontId="12" fillId="0" borderId="7" xfId="114" applyNumberFormat="1" applyFont="1" applyFill="1" applyBorder="1" applyAlignment="1">
      <alignment horizontal="center" vertical="center"/>
    </xf>
    <xf numFmtId="0" fontId="14" fillId="0" borderId="7" xfId="102" applyFont="1" applyFill="1" applyBorder="1" applyAlignment="1">
      <alignment horizontal="center" vertical="center" wrapText="1"/>
    </xf>
    <xf numFmtId="4" fontId="78" fillId="0" borderId="7" xfId="102" applyNumberFormat="1" applyFont="1" applyFill="1" applyBorder="1" applyAlignment="1">
      <alignment horizontal="right" vertical="center" wrapText="1"/>
    </xf>
    <xf numFmtId="4" fontId="65" fillId="0" borderId="7" xfId="102" applyNumberFormat="1" applyFont="1" applyFill="1" applyBorder="1" applyAlignment="1" applyProtection="1">
      <alignment horizontal="right" vertical="center" wrapText="1"/>
      <protection locked="0"/>
    </xf>
    <xf numFmtId="0" fontId="65" fillId="0" borderId="7" xfId="102" applyFont="1" applyFill="1" applyBorder="1" applyAlignment="1" applyProtection="1">
      <alignment horizontal="center"/>
      <protection hidden="1"/>
    </xf>
    <xf numFmtId="4" fontId="65" fillId="0" borderId="7" xfId="102" applyNumberFormat="1" applyFont="1" applyFill="1" applyBorder="1" applyAlignment="1" applyProtection="1">
      <alignment horizontal="right"/>
      <protection locked="0"/>
    </xf>
    <xf numFmtId="4" fontId="65" fillId="0" borderId="7" xfId="102" applyNumberFormat="1" applyFont="1" applyFill="1" applyBorder="1" applyAlignment="1" applyProtection="1">
      <alignment horizontal="right"/>
    </xf>
    <xf numFmtId="0" fontId="65" fillId="0" borderId="0" xfId="107" applyFont="1" applyFill="1"/>
    <xf numFmtId="0" fontId="65" fillId="0" borderId="0" xfId="106" applyFont="1" applyFill="1"/>
    <xf numFmtId="0" fontId="71" fillId="0" borderId="29" xfId="98" applyNumberFormat="1" applyFont="1" applyFill="1" applyBorder="1" applyAlignment="1" applyProtection="1">
      <alignment horizontal="left" vertical="center" wrapText="1" indent="1"/>
      <protection locked="0"/>
    </xf>
    <xf numFmtId="0" fontId="65" fillId="0" borderId="7" xfId="107" applyFont="1" applyFill="1" applyBorder="1" applyAlignment="1">
      <alignment horizontal="center" vertical="center" wrapText="1"/>
    </xf>
    <xf numFmtId="0" fontId="65" fillId="0" borderId="54" xfId="107" applyFont="1" applyFill="1" applyBorder="1" applyAlignment="1">
      <alignment horizontal="center" vertical="center" wrapText="1"/>
    </xf>
    <xf numFmtId="0" fontId="65" fillId="0" borderId="0" xfId="107" applyFont="1" applyFill="1" applyAlignment="1">
      <alignment horizontal="center" vertical="center" wrapText="1"/>
    </xf>
    <xf numFmtId="0" fontId="65" fillId="0" borderId="7" xfId="106" applyFont="1" applyFill="1" applyBorder="1" applyAlignment="1">
      <alignment horizontal="center" vertical="center" wrapText="1"/>
    </xf>
    <xf numFmtId="0" fontId="65" fillId="0" borderId="5" xfId="106" applyFont="1" applyFill="1" applyBorder="1" applyAlignment="1">
      <alignment horizontal="center" vertical="center" wrapText="1"/>
    </xf>
    <xf numFmtId="0" fontId="65" fillId="0" borderId="0" xfId="102" applyFont="1" applyFill="1" applyAlignment="1">
      <alignment horizontal="left" vertical="center" wrapText="1"/>
    </xf>
    <xf numFmtId="0" fontId="78" fillId="0" borderId="0" xfId="107" applyFont="1" applyFill="1"/>
    <xf numFmtId="4" fontId="78" fillId="0" borderId="7" xfId="107" applyNumberFormat="1" applyFont="1" applyFill="1" applyBorder="1" applyAlignment="1">
      <alignment horizontal="right" vertical="center"/>
    </xf>
    <xf numFmtId="4" fontId="65" fillId="0" borderId="7" xfId="107" applyNumberFormat="1" applyFont="1" applyFill="1" applyBorder="1" applyAlignment="1">
      <alignment horizontal="right" vertical="center"/>
    </xf>
    <xf numFmtId="4" fontId="65" fillId="0" borderId="7" xfId="107" applyNumberFormat="1" applyFont="1" applyFill="1" applyBorder="1" applyAlignment="1" applyProtection="1">
      <alignment horizontal="right" vertical="center"/>
      <protection locked="0"/>
    </xf>
    <xf numFmtId="0" fontId="0" fillId="0" borderId="15"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65" fillId="0" borderId="0" xfId="107" applyFont="1" applyFill="1" applyAlignment="1">
      <alignment vertical="center"/>
    </xf>
    <xf numFmtId="0" fontId="82" fillId="0" borderId="0" xfId="107" applyFont="1" applyFill="1" applyAlignment="1">
      <alignment horizontal="left" vertical="top" wrapText="1"/>
    </xf>
    <xf numFmtId="49" fontId="74" fillId="0" borderId="0" xfId="99" applyFont="1" applyFill="1" applyAlignment="1">
      <alignment vertical="center"/>
    </xf>
    <xf numFmtId="0" fontId="16" fillId="0" borderId="7" xfId="107" applyFont="1" applyFill="1" applyBorder="1" applyAlignment="1">
      <alignment horizontal="center" vertical="center" wrapText="1"/>
    </xf>
    <xf numFmtId="49" fontId="12" fillId="0" borderId="7" xfId="107" applyNumberFormat="1" applyFont="1" applyFill="1" applyBorder="1" applyAlignment="1">
      <alignment horizontal="center" vertical="center" wrapText="1"/>
    </xf>
    <xf numFmtId="4" fontId="0" fillId="0" borderId="11" xfId="0" applyNumberFormat="1" applyFont="1" applyFill="1" applyBorder="1" applyAlignment="1">
      <alignment horizontal="right" vertical="center"/>
    </xf>
    <xf numFmtId="49" fontId="12" fillId="0" borderId="7" xfId="107" applyNumberFormat="1" applyFont="1" applyFill="1" applyBorder="1" applyAlignment="1">
      <alignment horizontal="left" vertical="center" wrapText="1"/>
    </xf>
    <xf numFmtId="4" fontId="65" fillId="0" borderId="7" xfId="107" applyNumberFormat="1" applyFont="1" applyFill="1" applyBorder="1" applyAlignment="1" applyProtection="1">
      <alignment horizontal="right" vertical="center" wrapText="1"/>
      <protection locked="0"/>
    </xf>
    <xf numFmtId="4" fontId="16" fillId="0" borderId="7" xfId="107" applyNumberFormat="1" applyFont="1" applyFill="1" applyBorder="1" applyAlignment="1" applyProtection="1">
      <alignment horizontal="right" vertical="center" wrapText="1"/>
      <protection locked="0"/>
    </xf>
    <xf numFmtId="4" fontId="7" fillId="0" borderId="7" xfId="106" applyNumberFormat="1" applyFill="1" applyBorder="1" applyAlignment="1" applyProtection="1">
      <alignment horizontal="right" vertical="center" wrapText="1"/>
      <protection locked="0"/>
    </xf>
    <xf numFmtId="0" fontId="4" fillId="0" borderId="0" xfId="115" applyFill="1"/>
    <xf numFmtId="0" fontId="71" fillId="0" borderId="0" xfId="115" applyFont="1" applyFill="1" applyAlignment="1">
      <alignment vertical="center"/>
    </xf>
    <xf numFmtId="49" fontId="78" fillId="0" borderId="9" xfId="115" quotePrefix="1" applyNumberFormat="1" applyFont="1" applyFill="1" applyBorder="1" applyAlignment="1">
      <alignment horizontal="left" vertical="center" indent="1"/>
    </xf>
    <xf numFmtId="49" fontId="67" fillId="0" borderId="9" xfId="115" applyNumberFormat="1" applyFont="1" applyFill="1" applyBorder="1" applyAlignment="1">
      <alignment vertical="center"/>
    </xf>
    <xf numFmtId="49" fontId="67" fillId="0" borderId="0" xfId="115" applyNumberFormat="1" applyFont="1" applyFill="1" applyAlignment="1">
      <alignment horizontal="left" vertical="center" wrapText="1" indent="4"/>
    </xf>
    <xf numFmtId="0" fontId="65" fillId="0" borderId="7" xfId="115" applyFont="1" applyFill="1" applyBorder="1" applyAlignment="1">
      <alignment horizontal="center" vertical="center" wrapText="1"/>
    </xf>
    <xf numFmtId="0" fontId="65" fillId="0" borderId="7" xfId="114" applyFont="1" applyFill="1" applyBorder="1" applyAlignment="1">
      <alignment horizontal="center" vertical="center" wrapText="1"/>
    </xf>
    <xf numFmtId="0" fontId="65" fillId="0" borderId="33" xfId="115" applyFont="1" applyFill="1" applyBorder="1" applyAlignment="1">
      <alignment horizontal="center" vertical="center" wrapText="1"/>
    </xf>
    <xf numFmtId="0" fontId="65" fillId="0" borderId="30" xfId="115" applyFont="1" applyFill="1" applyBorder="1" applyAlignment="1">
      <alignment horizontal="center" vertical="center" wrapText="1"/>
    </xf>
    <xf numFmtId="0" fontId="65" fillId="0" borderId="0" xfId="106" applyFont="1" applyFill="1" applyAlignment="1">
      <alignment vertical="center"/>
    </xf>
    <xf numFmtId="0" fontId="0" fillId="0" borderId="0" xfId="115" applyFont="1" applyFill="1" applyAlignment="1">
      <alignment horizontal="left" vertical="center"/>
    </xf>
    <xf numFmtId="49" fontId="4" fillId="0" borderId="0" xfId="115" applyNumberFormat="1" applyFill="1" applyAlignment="1"/>
    <xf numFmtId="0" fontId="65" fillId="0" borderId="0" xfId="115" applyFont="1" applyFill="1"/>
    <xf numFmtId="49" fontId="78" fillId="0" borderId="7" xfId="115" applyNumberFormat="1" applyFont="1" applyFill="1" applyBorder="1" applyAlignment="1">
      <alignment horizontal="center" vertical="center" wrapText="1"/>
    </xf>
    <xf numFmtId="0" fontId="78" fillId="0" borderId="7" xfId="115" applyFont="1" applyFill="1" applyBorder="1" applyAlignment="1">
      <alignment horizontal="left" vertical="center" wrapText="1"/>
    </xf>
    <xf numFmtId="4" fontId="78" fillId="0" borderId="7" xfId="115" applyNumberFormat="1" applyFont="1" applyFill="1" applyBorder="1" applyAlignment="1">
      <alignment horizontal="right" vertical="center"/>
    </xf>
    <xf numFmtId="4" fontId="65" fillId="0" borderId="7" xfId="115" applyNumberFormat="1" applyFont="1" applyFill="1" applyBorder="1" applyAlignment="1">
      <alignment horizontal="right" vertical="center"/>
    </xf>
    <xf numFmtId="49" fontId="61" fillId="0" borderId="0" xfId="115" applyNumberFormat="1" applyFont="1" applyFill="1" applyAlignment="1"/>
    <xf numFmtId="0" fontId="61" fillId="0" borderId="0" xfId="115" applyFont="1" applyFill="1"/>
    <xf numFmtId="0" fontId="78" fillId="0" borderId="0" xfId="115" applyFont="1" applyFill="1"/>
    <xf numFmtId="49" fontId="78" fillId="0" borderId="7" xfId="115" applyNumberFormat="1" applyFont="1" applyFill="1" applyBorder="1" applyAlignment="1">
      <alignment horizontal="center" vertical="center"/>
    </xf>
    <xf numFmtId="0" fontId="78" fillId="0" borderId="7" xfId="115" applyFont="1" applyFill="1" applyBorder="1" applyAlignment="1">
      <alignment horizontal="left" vertical="center" wrapText="1" indent="1"/>
    </xf>
    <xf numFmtId="0" fontId="78" fillId="0" borderId="7" xfId="115" applyFont="1" applyFill="1" applyBorder="1" applyAlignment="1">
      <alignment horizontal="center" vertical="center" wrapText="1"/>
    </xf>
    <xf numFmtId="49" fontId="78" fillId="0" borderId="29" xfId="114" applyNumberFormat="1" applyFont="1" applyFill="1" applyBorder="1" applyAlignment="1" applyProtection="1">
      <alignment horizontal="left" vertical="center" wrapText="1"/>
      <protection locked="0"/>
    </xf>
    <xf numFmtId="49" fontId="65" fillId="0" borderId="7" xfId="115" applyNumberFormat="1" applyFont="1" applyFill="1" applyBorder="1" applyAlignment="1">
      <alignment horizontal="center" vertical="center"/>
    </xf>
    <xf numFmtId="0" fontId="65" fillId="0" borderId="7" xfId="115" applyFont="1" applyFill="1" applyBorder="1" applyAlignment="1">
      <alignment horizontal="left" vertical="center" wrapText="1" indent="2"/>
    </xf>
    <xf numFmtId="4" fontId="65" fillId="0" borderId="7" xfId="115" applyNumberFormat="1" applyFont="1" applyFill="1" applyBorder="1" applyAlignment="1" applyProtection="1">
      <alignment horizontal="right" vertical="center"/>
    </xf>
    <xf numFmtId="4" fontId="65" fillId="0" borderId="7" xfId="115" applyNumberFormat="1" applyFont="1" applyFill="1" applyBorder="1" applyAlignment="1" applyProtection="1">
      <alignment horizontal="right" vertical="center"/>
      <protection locked="0"/>
    </xf>
    <xf numFmtId="0" fontId="2" fillId="0" borderId="0" xfId="115" applyFont="1" applyFill="1"/>
    <xf numFmtId="4" fontId="78" fillId="0" borderId="7" xfId="115" applyNumberFormat="1" applyFont="1" applyFill="1" applyBorder="1" applyAlignment="1" applyProtection="1">
      <alignment horizontal="right" vertical="center"/>
      <protection locked="0"/>
    </xf>
    <xf numFmtId="4" fontId="78" fillId="0" borderId="7" xfId="115" applyNumberFormat="1" applyFont="1" applyFill="1" applyBorder="1" applyAlignment="1" applyProtection="1">
      <alignment horizontal="right" vertical="center"/>
    </xf>
    <xf numFmtId="0" fontId="0" fillId="0" borderId="7" xfId="114" applyFont="1" applyFill="1" applyBorder="1" applyAlignment="1" applyProtection="1">
      <alignment horizontal="left" vertical="center" wrapText="1" indent="2"/>
      <protection locked="0"/>
    </xf>
    <xf numFmtId="0" fontId="78" fillId="0" borderId="7" xfId="115" applyFont="1" applyFill="1" applyBorder="1" applyAlignment="1">
      <alignment horizontal="center" vertical="center"/>
    </xf>
    <xf numFmtId="0" fontId="65" fillId="0" borderId="7" xfId="115" applyFont="1" applyFill="1" applyBorder="1" applyAlignment="1">
      <alignment horizontal="left" vertical="center" wrapText="1" indent="1"/>
    </xf>
    <xf numFmtId="0" fontId="65" fillId="0" borderId="7" xfId="115" applyFont="1" applyFill="1" applyBorder="1" applyAlignment="1">
      <alignment horizontal="center" vertical="center"/>
    </xf>
    <xf numFmtId="0" fontId="14" fillId="0" borderId="7" xfId="115" applyFont="1" applyFill="1" applyBorder="1" applyAlignment="1">
      <alignment vertical="center" wrapText="1"/>
    </xf>
    <xf numFmtId="49" fontId="3" fillId="0" borderId="0" xfId="115" applyNumberFormat="1" applyFont="1" applyFill="1" applyAlignment="1"/>
    <xf numFmtId="0" fontId="3" fillId="0" borderId="0" xfId="115" applyFont="1" applyFill="1"/>
    <xf numFmtId="0" fontId="78" fillId="0" borderId="7" xfId="115" applyFont="1" applyFill="1" applyBorder="1" applyAlignment="1">
      <alignment vertical="center" wrapText="1"/>
    </xf>
    <xf numFmtId="0" fontId="14" fillId="0" borderId="7" xfId="115" applyFont="1" applyFill="1" applyBorder="1" applyAlignment="1">
      <alignment horizontal="center" vertical="center" wrapText="1"/>
    </xf>
    <xf numFmtId="0" fontId="65" fillId="0" borderId="7" xfId="115" applyFont="1" applyFill="1" applyBorder="1" applyAlignment="1">
      <alignment horizontal="left" vertical="center" wrapText="1"/>
    </xf>
    <xf numFmtId="0" fontId="0" fillId="0" borderId="7" xfId="106" applyFont="1" applyFill="1" applyBorder="1" applyAlignment="1">
      <alignment horizontal="left" vertical="center" wrapText="1"/>
    </xf>
    <xf numFmtId="0" fontId="65" fillId="0" borderId="7" xfId="106" applyFont="1" applyFill="1" applyBorder="1" applyAlignment="1">
      <alignment horizontal="left" vertical="center" wrapText="1"/>
    </xf>
    <xf numFmtId="0" fontId="65" fillId="0" borderId="7" xfId="115" applyFont="1" applyFill="1" applyBorder="1" applyAlignment="1">
      <alignment vertical="center" wrapText="1"/>
    </xf>
    <xf numFmtId="0" fontId="78" fillId="0" borderId="7" xfId="106" applyFont="1" applyFill="1" applyBorder="1" applyAlignment="1">
      <alignment vertical="center" wrapText="1"/>
    </xf>
    <xf numFmtId="0" fontId="65" fillId="0" borderId="7" xfId="106" applyFont="1" applyFill="1" applyBorder="1" applyAlignment="1">
      <alignment horizontal="left" vertical="center" wrapText="1" indent="1"/>
    </xf>
    <xf numFmtId="0" fontId="71" fillId="0" borderId="0" xfId="106" applyFont="1" applyFill="1" applyAlignment="1">
      <alignment vertical="center"/>
    </xf>
    <xf numFmtId="169" fontId="78" fillId="0" borderId="7" xfId="115" applyNumberFormat="1" applyFont="1" applyFill="1" applyBorder="1" applyAlignment="1">
      <alignment horizontal="right" vertical="center"/>
    </xf>
    <xf numFmtId="169" fontId="65" fillId="0" borderId="7" xfId="115" applyNumberFormat="1" applyFont="1" applyFill="1" applyBorder="1" applyAlignment="1" applyProtection="1">
      <alignment horizontal="right" vertical="center"/>
      <protection locked="0"/>
    </xf>
    <xf numFmtId="169" fontId="65" fillId="0" borderId="7" xfId="115" applyNumberFormat="1" applyFont="1" applyFill="1" applyBorder="1" applyAlignment="1">
      <alignment horizontal="right" vertical="center"/>
    </xf>
    <xf numFmtId="0" fontId="67" fillId="0" borderId="0" xfId="106" applyFont="1" applyFill="1" applyAlignment="1">
      <alignment vertical="center"/>
    </xf>
    <xf numFmtId="49" fontId="4" fillId="0" borderId="0" xfId="115" applyNumberFormat="1" applyFill="1"/>
    <xf numFmtId="0" fontId="71" fillId="0" borderId="0" xfId="115" applyFont="1" applyFill="1" applyAlignment="1">
      <alignment horizontal="center" vertical="center"/>
    </xf>
    <xf numFmtId="0" fontId="71" fillId="0" borderId="0" xfId="115" applyFont="1" applyFill="1" applyAlignment="1">
      <alignment vertical="center" wrapText="1"/>
    </xf>
    <xf numFmtId="0" fontId="65" fillId="0" borderId="0" xfId="106" applyFont="1" applyFill="1" applyAlignment="1">
      <alignment horizontal="left" vertical="center" wrapText="1"/>
    </xf>
    <xf numFmtId="0" fontId="65" fillId="0" borderId="0" xfId="106" applyFont="1" applyFill="1" applyAlignment="1">
      <alignment vertical="center" wrapText="1"/>
    </xf>
    <xf numFmtId="0" fontId="26" fillId="0" borderId="0" xfId="99" applyNumberFormat="1" applyFont="1" applyFill="1" applyBorder="1" applyAlignment="1">
      <alignment horizontal="left" vertical="center" indent="2"/>
    </xf>
    <xf numFmtId="0" fontId="100" fillId="0" borderId="0" xfId="107" applyFont="1" applyFill="1" applyAlignment="1">
      <alignment vertical="center"/>
    </xf>
    <xf numFmtId="49" fontId="78" fillId="0" borderId="30" xfId="106" applyNumberFormat="1" applyFont="1" applyFill="1" applyBorder="1" applyAlignment="1">
      <alignment horizontal="left" vertical="center"/>
    </xf>
    <xf numFmtId="49" fontId="78" fillId="0" borderId="31" xfId="106" applyNumberFormat="1" applyFont="1" applyFill="1" applyBorder="1" applyAlignment="1">
      <alignment horizontal="left" vertical="center" wrapText="1"/>
    </xf>
    <xf numFmtId="0" fontId="12" fillId="0" borderId="29" xfId="106" applyFont="1" applyFill="1" applyBorder="1" applyAlignment="1">
      <alignment horizontal="center" vertical="center" wrapText="1"/>
    </xf>
    <xf numFmtId="0" fontId="14" fillId="0" borderId="30" xfId="106" applyNumberFormat="1" applyFont="1" applyFill="1" applyBorder="1" applyAlignment="1">
      <alignment horizontal="left" vertical="center" indent="1"/>
    </xf>
    <xf numFmtId="0" fontId="14" fillId="0" borderId="31" xfId="106" applyNumberFormat="1" applyFont="1" applyFill="1" applyBorder="1" applyAlignment="1">
      <alignment vertical="center" wrapText="1"/>
    </xf>
    <xf numFmtId="0" fontId="14" fillId="0" borderId="32" xfId="106" applyNumberFormat="1" applyFont="1" applyFill="1" applyBorder="1" applyAlignment="1">
      <alignment vertical="center" wrapText="1"/>
    </xf>
    <xf numFmtId="49" fontId="14" fillId="0" borderId="31" xfId="106" applyNumberFormat="1" applyFont="1" applyFill="1" applyBorder="1" applyAlignment="1">
      <alignment vertical="center" wrapText="1"/>
    </xf>
    <xf numFmtId="49" fontId="14" fillId="0" borderId="32" xfId="106" applyNumberFormat="1" applyFont="1" applyFill="1" applyBorder="1" applyAlignment="1">
      <alignment vertical="center" wrapText="1"/>
    </xf>
    <xf numFmtId="0" fontId="12" fillId="0" borderId="30" xfId="106" applyFont="1" applyFill="1" applyBorder="1" applyAlignment="1">
      <alignment horizontal="left" vertical="center" wrapText="1"/>
    </xf>
    <xf numFmtId="0" fontId="12" fillId="0" borderId="31" xfId="49" applyFont="1" applyFill="1" applyBorder="1" applyAlignment="1">
      <alignment horizontal="center" vertical="center"/>
    </xf>
    <xf numFmtId="0" fontId="12" fillId="0" borderId="31" xfId="106" applyFont="1" applyFill="1" applyBorder="1" applyAlignment="1">
      <alignment horizontal="left" vertical="center" indent="1"/>
    </xf>
    <xf numFmtId="0" fontId="12" fillId="0" borderId="32" xfId="106" applyFont="1" applyFill="1" applyBorder="1" applyAlignment="1">
      <alignment horizontal="left" vertical="center" indent="1"/>
    </xf>
    <xf numFmtId="0" fontId="78" fillId="0" borderId="0" xfId="106" applyFont="1" applyFill="1" applyAlignment="1">
      <alignment vertical="center"/>
    </xf>
    <xf numFmtId="0" fontId="14" fillId="0" borderId="29" xfId="106" applyFont="1" applyFill="1" applyBorder="1" applyAlignment="1">
      <alignment horizontal="left" vertical="center" wrapText="1"/>
    </xf>
    <xf numFmtId="0" fontId="14" fillId="0" borderId="29" xfId="49" applyFont="1" applyFill="1" applyBorder="1" applyAlignment="1">
      <alignment horizontal="center" vertical="center" wrapText="1"/>
    </xf>
    <xf numFmtId="4" fontId="78" fillId="0" borderId="29" xfId="106" applyNumberFormat="1" applyFont="1" applyFill="1" applyBorder="1" applyAlignment="1" applyProtection="1">
      <alignment horizontal="right" vertical="center"/>
      <protection locked="0"/>
    </xf>
    <xf numFmtId="4" fontId="14" fillId="0" borderId="29" xfId="106" applyNumberFormat="1" applyFont="1" applyFill="1" applyBorder="1" applyAlignment="1">
      <alignment vertical="center"/>
    </xf>
    <xf numFmtId="0" fontId="12" fillId="0" borderId="29" xfId="106" applyFont="1" applyFill="1" applyBorder="1" applyAlignment="1">
      <alignment horizontal="left" vertical="center" wrapText="1"/>
    </xf>
    <xf numFmtId="0" fontId="12" fillId="0" borderId="29" xfId="49" applyFont="1" applyFill="1" applyBorder="1" applyAlignment="1">
      <alignment horizontal="center" vertical="center" wrapText="1"/>
    </xf>
    <xf numFmtId="4" fontId="12" fillId="0" borderId="7" xfId="0" applyNumberFormat="1" applyFont="1" applyFill="1" applyBorder="1" applyAlignment="1">
      <alignment horizontal="right" vertical="center" wrapText="1"/>
    </xf>
    <xf numFmtId="4" fontId="12" fillId="0" borderId="29" xfId="106" applyNumberFormat="1" applyFont="1" applyFill="1" applyBorder="1" applyAlignment="1">
      <alignment vertical="center"/>
    </xf>
    <xf numFmtId="169" fontId="65" fillId="0" borderId="29" xfId="106" applyNumberFormat="1" applyFont="1" applyFill="1" applyBorder="1" applyAlignment="1" applyProtection="1">
      <alignment horizontal="right" vertical="center"/>
      <protection locked="0"/>
    </xf>
    <xf numFmtId="169" fontId="12" fillId="0" borderId="29" xfId="106" applyNumberFormat="1" applyFont="1" applyFill="1" applyBorder="1" applyAlignment="1" applyProtection="1">
      <alignment vertical="center"/>
    </xf>
    <xf numFmtId="0" fontId="12" fillId="0" borderId="29" xfId="106" applyFont="1" applyFill="1" applyBorder="1" applyAlignment="1">
      <alignment horizontal="left" vertical="center" wrapText="1" indent="1"/>
    </xf>
    <xf numFmtId="4" fontId="65" fillId="0" borderId="29" xfId="106" applyNumberFormat="1" applyFont="1" applyFill="1" applyBorder="1" applyAlignment="1" applyProtection="1">
      <alignment horizontal="right" vertical="center"/>
      <protection locked="0"/>
    </xf>
    <xf numFmtId="0" fontId="12" fillId="0" borderId="0" xfId="106" applyFont="1" applyFill="1" applyAlignment="1">
      <alignment horizontal="left" vertical="center" wrapText="1"/>
    </xf>
    <xf numFmtId="0" fontId="12" fillId="0" borderId="0" xfId="49" applyFont="1" applyFill="1" applyAlignment="1">
      <alignment horizontal="center" vertical="center" wrapText="1"/>
    </xf>
    <xf numFmtId="0" fontId="12" fillId="0" borderId="0" xfId="106" applyFont="1" applyFill="1" applyAlignment="1">
      <alignment vertical="center"/>
    </xf>
    <xf numFmtId="49" fontId="78" fillId="0" borderId="31" xfId="106" applyNumberFormat="1" applyFont="1" applyFill="1" applyBorder="1" applyAlignment="1">
      <alignment horizontal="left" vertical="center"/>
    </xf>
    <xf numFmtId="0" fontId="12" fillId="0" borderId="7" xfId="106" applyFont="1" applyFill="1" applyBorder="1" applyAlignment="1">
      <alignment horizontal="center" vertical="center" wrapText="1"/>
    </xf>
    <xf numFmtId="0" fontId="12" fillId="0" borderId="0" xfId="46" applyFont="1" applyFill="1" applyProtection="1"/>
    <xf numFmtId="0" fontId="12" fillId="0" borderId="0" xfId="46" applyFont="1" applyFill="1" applyBorder="1" applyProtection="1"/>
    <xf numFmtId="0" fontId="27" fillId="0" borderId="9" xfId="50" applyFont="1" applyFill="1" applyBorder="1" applyAlignment="1">
      <alignment horizontal="center" vertical="center"/>
    </xf>
    <xf numFmtId="49" fontId="0" fillId="0" borderId="10" xfId="46" applyNumberFormat="1" applyFont="1" applyFill="1" applyBorder="1" applyAlignment="1" applyProtection="1">
      <alignment horizontal="left" vertical="center" wrapText="1"/>
      <protection locked="0"/>
    </xf>
    <xf numFmtId="49" fontId="12" fillId="0" borderId="10" xfId="46" applyNumberFormat="1" applyFont="1" applyFill="1" applyBorder="1" applyAlignment="1" applyProtection="1">
      <alignment horizontal="left" vertical="center" wrapText="1"/>
      <protection locked="0"/>
    </xf>
    <xf numFmtId="0" fontId="12" fillId="0" borderId="0" xfId="46" applyFont="1" applyFill="1"/>
    <xf numFmtId="0" fontId="12" fillId="0" borderId="61" xfId="46" applyFont="1" applyFill="1" applyBorder="1" applyAlignment="1">
      <alignment horizontal="center" vertical="center"/>
    </xf>
    <xf numFmtId="0" fontId="12" fillId="0" borderId="60" xfId="46" applyFont="1" applyFill="1" applyBorder="1" applyAlignment="1">
      <alignment horizontal="center" vertical="center"/>
    </xf>
    <xf numFmtId="0" fontId="12" fillId="0" borderId="76" xfId="97" applyFont="1" applyBorder="1" applyAlignment="1">
      <alignment vertical="center"/>
    </xf>
    <xf numFmtId="0" fontId="12" fillId="0" borderId="0" xfId="97" applyFont="1" applyAlignment="1">
      <alignment horizontal="left" vertical="center" indent="2"/>
    </xf>
    <xf numFmtId="0" fontId="12" fillId="0" borderId="76" xfId="97" applyFont="1" applyBorder="1" applyAlignment="1">
      <alignment horizontal="center" vertical="center"/>
    </xf>
    <xf numFmtId="0" fontId="12" fillId="0" borderId="0" xfId="97" applyFont="1" applyAlignment="1">
      <alignment horizontal="center" vertical="center"/>
    </xf>
    <xf numFmtId="49" fontId="12" fillId="0" borderId="76" xfId="97" applyNumberFormat="1" applyFont="1" applyBorder="1" applyAlignment="1">
      <alignment horizontal="center" vertical="center"/>
    </xf>
    <xf numFmtId="49" fontId="12" fillId="0" borderId="76" xfId="97" applyNumberFormat="1" applyFont="1" applyBorder="1" applyAlignment="1">
      <alignment horizontal="left" vertical="center" indent="1"/>
    </xf>
    <xf numFmtId="0" fontId="16" fillId="0" borderId="0" xfId="42" applyNumberFormat="1" applyFont="1" applyFill="1" applyBorder="1" applyAlignment="1" applyProtection="1">
      <alignment vertical="top" wrapText="1"/>
    </xf>
    <xf numFmtId="49" fontId="39" fillId="9" borderId="16" xfId="42" applyFont="1" applyFill="1" applyBorder="1" applyAlignment="1">
      <alignment vertical="center" wrapText="1"/>
    </xf>
    <xf numFmtId="49" fontId="39" fillId="9" borderId="0" xfId="42" applyFont="1" applyFill="1" applyBorder="1" applyAlignment="1">
      <alignment vertical="center" wrapText="1"/>
    </xf>
    <xf numFmtId="49" fontId="39" fillId="9" borderId="16" xfId="42" applyFont="1" applyFill="1" applyBorder="1" applyAlignment="1">
      <alignment horizontal="left" vertical="center" wrapText="1"/>
    </xf>
    <xf numFmtId="49" fontId="39" fillId="9" borderId="0" xfId="42" applyFont="1" applyFill="1" applyBorder="1" applyAlignment="1">
      <alignment horizontal="left" vertical="center" wrapText="1"/>
    </xf>
    <xf numFmtId="0" fontId="26" fillId="0" borderId="0" xfId="42" applyNumberFormat="1" applyFont="1" applyFill="1" applyAlignment="1" applyProtection="1">
      <alignment horizontal="left" vertical="center" wrapText="1"/>
    </xf>
    <xf numFmtId="0" fontId="26" fillId="0" borderId="0" xfId="42" applyNumberFormat="1" applyFont="1" applyFill="1" applyAlignment="1" applyProtection="1">
      <alignment horizontal="left" vertical="center"/>
    </xf>
    <xf numFmtId="0" fontId="26" fillId="10" borderId="17" xfId="29" applyNumberFormat="1" applyFont="1" applyFill="1" applyBorder="1" applyAlignment="1">
      <alignment horizontal="center" vertical="center" wrapText="1"/>
    </xf>
    <xf numFmtId="0" fontId="26" fillId="10" borderId="18" xfId="29" applyNumberFormat="1" applyFont="1" applyFill="1" applyBorder="1" applyAlignment="1">
      <alignment horizontal="center" vertical="center" wrapText="1"/>
    </xf>
    <xf numFmtId="0" fontId="26" fillId="10" borderId="19" xfId="29" applyNumberFormat="1" applyFont="1" applyFill="1" applyBorder="1" applyAlignment="1">
      <alignment horizontal="center" vertical="center" wrapText="1"/>
    </xf>
    <xf numFmtId="0" fontId="39" fillId="0" borderId="0" xfId="43" applyNumberFormat="1" applyFont="1" applyFill="1" applyBorder="1" applyAlignment="1" applyProtection="1">
      <alignment horizontal="justify" vertical="top" wrapText="1"/>
    </xf>
    <xf numFmtId="0" fontId="39" fillId="0" borderId="0" xfId="42" applyNumberFormat="1" applyFont="1" applyFill="1" applyBorder="1" applyAlignment="1" applyProtection="1">
      <alignment horizontal="justify" vertical="center" wrapText="1"/>
    </xf>
    <xf numFmtId="49" fontId="47" fillId="0" borderId="0" xfId="35" applyNumberFormat="1" applyFont="1" applyBorder="1" applyProtection="1">
      <alignment vertical="top"/>
    </xf>
    <xf numFmtId="0" fontId="26" fillId="0" borderId="0" xfId="23" applyFont="1" applyFill="1" applyBorder="1" applyAlignment="1" applyProtection="1">
      <alignment horizontal="left" vertical="top" wrapText="1"/>
    </xf>
    <xf numFmtId="49" fontId="43" fillId="0" borderId="0" xfId="34" applyNumberFormat="1" applyFont="1" applyFill="1" applyBorder="1" applyAlignment="1" applyProtection="1">
      <alignment horizontal="left" vertical="top" wrapText="1"/>
    </xf>
    <xf numFmtId="0" fontId="39" fillId="0" borderId="0" xfId="42" applyNumberFormat="1" applyFont="1" applyFill="1" applyBorder="1" applyAlignment="1" applyProtection="1">
      <alignment horizontal="justify" vertical="top" wrapText="1"/>
    </xf>
    <xf numFmtId="0" fontId="47" fillId="0" borderId="0" xfId="31" applyFont="1" applyFill="1" applyBorder="1" applyAlignment="1" applyProtection="1">
      <alignment horizontal="left" vertical="center" wrapText="1"/>
    </xf>
    <xf numFmtId="0" fontId="95" fillId="0" borderId="0" xfId="31" applyFill="1" applyBorder="1" applyAlignment="1" applyProtection="1">
      <alignment horizontal="left" vertical="top" wrapText="1"/>
    </xf>
    <xf numFmtId="49" fontId="39" fillId="0" borderId="0" xfId="42" applyFont="1" applyFill="1" applyBorder="1" applyAlignment="1" applyProtection="1">
      <alignment horizontal="left" wrapText="1"/>
    </xf>
    <xf numFmtId="49" fontId="39" fillId="0" borderId="0" xfId="42" applyFont="1" applyFill="1" applyBorder="1" applyAlignment="1" applyProtection="1">
      <alignment horizontal="justify" vertical="justify" wrapText="1"/>
    </xf>
    <xf numFmtId="0" fontId="26" fillId="0" borderId="0" xfId="41" applyFont="1" applyFill="1" applyBorder="1" applyAlignment="1" applyProtection="1">
      <alignment horizontal="left" vertical="top" wrapText="1"/>
    </xf>
    <xf numFmtId="0" fontId="26" fillId="0" borderId="0" xfId="41" applyFont="1" applyFill="1" applyBorder="1" applyAlignment="1" applyProtection="1">
      <alignment horizontal="left" vertical="center" wrapText="1" indent="1"/>
    </xf>
    <xf numFmtId="0" fontId="12" fillId="0" borderId="0" xfId="23" applyFont="1" applyFill="1" applyBorder="1" applyAlignment="1" applyProtection="1">
      <alignment horizontal="center" vertical="top" wrapText="1"/>
    </xf>
    <xf numFmtId="49" fontId="26" fillId="0" borderId="0" xfId="16" applyNumberFormat="1" applyFont="1" applyFill="1" applyBorder="1" applyAlignment="1" applyProtection="1">
      <alignment horizontal="left" vertical="center" wrapText="1" indent="1"/>
    </xf>
    <xf numFmtId="0" fontId="12" fillId="0" borderId="29" xfId="97" applyFont="1" applyFill="1" applyBorder="1" applyAlignment="1">
      <alignment horizontal="right" vertical="center" wrapText="1" indent="1"/>
    </xf>
    <xf numFmtId="0" fontId="12" fillId="0" borderId="35" xfId="97" applyFont="1" applyFill="1" applyBorder="1" applyAlignment="1">
      <alignment horizontal="right" vertical="center" wrapText="1" indent="1"/>
    </xf>
    <xf numFmtId="0" fontId="12" fillId="0" borderId="36" xfId="97" applyFont="1" applyFill="1" applyBorder="1" applyAlignment="1">
      <alignment horizontal="right" vertical="center" wrapText="1" indent="1"/>
    </xf>
    <xf numFmtId="0" fontId="12" fillId="0" borderId="30" xfId="97" applyFont="1" applyFill="1" applyBorder="1" applyAlignment="1">
      <alignment horizontal="right" vertical="center" wrapText="1" indent="1"/>
    </xf>
    <xf numFmtId="0" fontId="12" fillId="0" borderId="31" xfId="97" applyFont="1" applyFill="1" applyBorder="1" applyAlignment="1">
      <alignment horizontal="right" vertical="center" wrapText="1" indent="1"/>
    </xf>
    <xf numFmtId="0" fontId="12" fillId="0" borderId="32" xfId="97" applyFont="1" applyFill="1" applyBorder="1" applyAlignment="1">
      <alignment horizontal="right" vertical="center" wrapText="1" indent="1"/>
    </xf>
    <xf numFmtId="0" fontId="12" fillId="0" borderId="5" xfId="97" applyFont="1" applyFill="1" applyBorder="1" applyAlignment="1" applyProtection="1">
      <alignment horizontal="right" vertical="center" wrapText="1" indent="1"/>
    </xf>
    <xf numFmtId="0" fontId="12" fillId="0" borderId="6" xfId="97" applyFont="1" applyFill="1" applyBorder="1" applyAlignment="1" applyProtection="1">
      <alignment horizontal="right" vertical="center" wrapText="1" indent="1"/>
    </xf>
    <xf numFmtId="0" fontId="12" fillId="0" borderId="8" xfId="97" applyFont="1" applyFill="1" applyBorder="1" applyAlignment="1" applyProtection="1">
      <alignment horizontal="right" vertical="center" wrapText="1" indent="1"/>
    </xf>
    <xf numFmtId="0" fontId="15" fillId="0" borderId="29" xfId="97" applyFont="1" applyFill="1" applyBorder="1" applyAlignment="1">
      <alignment vertical="center" wrapText="1"/>
    </xf>
    <xf numFmtId="0" fontId="78" fillId="0" borderId="44" xfId="98" applyFont="1" applyFill="1" applyBorder="1" applyAlignment="1">
      <alignment horizontal="left" vertical="center" wrapText="1" indent="4"/>
    </xf>
    <xf numFmtId="0" fontId="78" fillId="0" borderId="29" xfId="98" applyFont="1" applyFill="1" applyBorder="1" applyAlignment="1">
      <alignment horizontal="left" vertical="center" wrapText="1" indent="4"/>
    </xf>
    <xf numFmtId="0" fontId="14" fillId="0" borderId="0" xfId="97" applyFont="1" applyFill="1" applyAlignment="1">
      <alignment vertical="center" wrapText="1"/>
    </xf>
    <xf numFmtId="0" fontId="12" fillId="0" borderId="7" xfId="97" applyFont="1" applyFill="1" applyBorder="1" applyAlignment="1" applyProtection="1">
      <alignment horizontal="right" vertical="center" wrapText="1" indent="1"/>
      <protection locked="0"/>
    </xf>
    <xf numFmtId="0" fontId="65" fillId="0" borderId="7" xfId="98" applyFont="1" applyFill="1" applyBorder="1" applyAlignment="1" applyProtection="1">
      <alignment horizontal="right" vertical="center" wrapText="1" indent="1"/>
      <protection locked="0"/>
    </xf>
    <xf numFmtId="0" fontId="12" fillId="0" borderId="7" xfId="97" applyFont="1" applyFill="1" applyBorder="1" applyAlignment="1">
      <alignment horizontal="right" vertical="center" wrapText="1" indent="1"/>
    </xf>
    <xf numFmtId="0" fontId="65" fillId="0" borderId="7" xfId="98" applyFont="1" applyFill="1" applyBorder="1" applyAlignment="1">
      <alignment horizontal="right" vertical="center" wrapText="1" indent="1"/>
    </xf>
    <xf numFmtId="0" fontId="12" fillId="0" borderId="29" xfId="98" applyFont="1" applyFill="1" applyBorder="1" applyAlignment="1">
      <alignment horizontal="center" vertical="center" textRotation="90" wrapText="1"/>
    </xf>
    <xf numFmtId="0" fontId="12" fillId="0" borderId="29" xfId="97" applyFont="1" applyFill="1" applyBorder="1" applyAlignment="1" applyProtection="1">
      <alignment horizontal="right" vertical="center" wrapText="1" indent="1"/>
    </xf>
    <xf numFmtId="0" fontId="15" fillId="0" borderId="0" xfId="97" applyFont="1" applyFill="1" applyAlignment="1">
      <alignment horizontal="center" vertical="center"/>
    </xf>
    <xf numFmtId="49" fontId="14" fillId="0" borderId="29" xfId="98" applyNumberFormat="1" applyFont="1" applyFill="1" applyBorder="1" applyAlignment="1">
      <alignment horizontal="left" vertical="center" wrapText="1" indent="4"/>
    </xf>
    <xf numFmtId="49" fontId="78" fillId="0" borderId="29" xfId="98" applyNumberFormat="1" applyFont="1" applyFill="1" applyBorder="1" applyAlignment="1">
      <alignment horizontal="center" vertical="center" wrapText="1"/>
    </xf>
    <xf numFmtId="0" fontId="14" fillId="0" borderId="29" xfId="97" applyFont="1" applyFill="1" applyBorder="1" applyAlignment="1" applyProtection="1">
      <alignment horizontal="center" vertical="center"/>
      <protection locked="0"/>
    </xf>
    <xf numFmtId="0" fontId="14" fillId="0" borderId="29" xfId="97" applyFont="1" applyFill="1" applyBorder="1" applyAlignment="1">
      <alignment horizontal="center" vertical="center"/>
    </xf>
    <xf numFmtId="0" fontId="78" fillId="0" borderId="29" xfId="98" applyFont="1" applyFill="1" applyBorder="1" applyAlignment="1">
      <alignment horizontal="center" vertical="center" wrapText="1"/>
    </xf>
    <xf numFmtId="0" fontId="14" fillId="0" borderId="29" xfId="98" applyFont="1" applyFill="1" applyBorder="1" applyAlignment="1">
      <alignment horizontal="center" vertical="center" wrapText="1"/>
    </xf>
    <xf numFmtId="0" fontId="12" fillId="0" borderId="30" xfId="97" applyFont="1" applyFill="1" applyBorder="1" applyAlignment="1">
      <alignment vertical="center"/>
    </xf>
    <xf numFmtId="0" fontId="12" fillId="0" borderId="31" xfId="98" applyFont="1" applyFill="1" applyBorder="1" applyAlignment="1">
      <alignment vertical="center"/>
    </xf>
    <xf numFmtId="0" fontId="12" fillId="0" borderId="32" xfId="98" applyFont="1" applyFill="1" applyBorder="1" applyAlignment="1">
      <alignment vertical="center"/>
    </xf>
    <xf numFmtId="49" fontId="15" fillId="0" borderId="0" xfId="97" applyNumberFormat="1" applyFont="1" applyFill="1" applyBorder="1" applyAlignment="1">
      <alignment horizontal="center" vertical="center"/>
    </xf>
    <xf numFmtId="49" fontId="85" fillId="0" borderId="0" xfId="97" applyNumberFormat="1" applyFont="1" applyFill="1" applyBorder="1" applyAlignment="1">
      <alignment horizontal="center" vertical="center"/>
    </xf>
    <xf numFmtId="49" fontId="65" fillId="0" borderId="0" xfId="112" applyNumberFormat="1" applyFont="1" applyAlignment="1">
      <alignment horizontal="center" vertical="center" wrapText="1"/>
    </xf>
    <xf numFmtId="49" fontId="12" fillId="9" borderId="0" xfId="102" applyNumberFormat="1" applyFont="1" applyFill="1" applyBorder="1" applyAlignment="1">
      <alignment horizontal="center" vertical="center" wrapText="1"/>
    </xf>
    <xf numFmtId="0" fontId="12" fillId="0" borderId="30" xfId="106" applyFont="1" applyBorder="1" applyAlignment="1">
      <alignment horizontal="right" vertical="center" wrapText="1" indent="1"/>
    </xf>
    <xf numFmtId="0" fontId="12" fillId="0" borderId="32" xfId="106" applyFont="1" applyBorder="1" applyAlignment="1">
      <alignment horizontal="right" vertical="center" wrapText="1" indent="1"/>
    </xf>
    <xf numFmtId="0" fontId="12" fillId="0" borderId="58" xfId="106" applyFont="1" applyBorder="1" applyAlignment="1">
      <alignment horizontal="right" vertical="center" wrapText="1" indent="1"/>
    </xf>
    <xf numFmtId="0" fontId="12" fillId="0" borderId="48" xfId="106" applyFont="1" applyBorder="1" applyAlignment="1">
      <alignment horizontal="right" vertical="center" wrapText="1" indent="1"/>
    </xf>
    <xf numFmtId="49" fontId="15" fillId="0" borderId="0" xfId="105" applyNumberFormat="1" applyFont="1" applyAlignment="1">
      <alignment horizontal="center"/>
    </xf>
    <xf numFmtId="0" fontId="65" fillId="0" borderId="0" xfId="106" applyFont="1" applyAlignment="1">
      <alignment vertical="center"/>
    </xf>
    <xf numFmtId="49" fontId="85" fillId="0" borderId="0" xfId="97" applyNumberFormat="1" applyFont="1" applyBorder="1" applyAlignment="1">
      <alignment horizontal="center" vertical="center"/>
    </xf>
    <xf numFmtId="49" fontId="12" fillId="2" borderId="30" xfId="49" applyNumberFormat="1" applyFill="1" applyBorder="1" applyAlignment="1" applyProtection="1">
      <alignment horizontal="left" vertical="center" wrapText="1"/>
      <protection locked="0"/>
    </xf>
    <xf numFmtId="49" fontId="12" fillId="2" borderId="31" xfId="49" applyNumberFormat="1" applyFill="1" applyBorder="1" applyAlignment="1" applyProtection="1">
      <alignment horizontal="left" vertical="center" wrapText="1"/>
      <protection locked="0"/>
    </xf>
    <xf numFmtId="49" fontId="12" fillId="2" borderId="32" xfId="49" applyNumberFormat="1" applyFill="1" applyBorder="1" applyAlignment="1" applyProtection="1">
      <alignment horizontal="left" vertical="center" wrapText="1"/>
      <protection locked="0"/>
    </xf>
    <xf numFmtId="0" fontId="12" fillId="0" borderId="30" xfId="106" applyFont="1" applyBorder="1" applyAlignment="1">
      <alignment horizontal="right" vertical="center" wrapText="1"/>
    </xf>
    <xf numFmtId="0" fontId="12" fillId="0" borderId="32" xfId="106" applyFont="1" applyBorder="1" applyAlignment="1">
      <alignment horizontal="right" vertical="center" wrapText="1"/>
    </xf>
    <xf numFmtId="0" fontId="12" fillId="0" borderId="56" xfId="106" applyFont="1" applyBorder="1" applyAlignment="1">
      <alignment horizontal="right" vertical="center" wrapText="1" indent="1"/>
    </xf>
    <xf numFmtId="0" fontId="12" fillId="0" borderId="57" xfId="106" applyFont="1" applyBorder="1" applyAlignment="1">
      <alignment horizontal="right" vertical="center" wrapText="1" indent="1"/>
    </xf>
    <xf numFmtId="0" fontId="0" fillId="0" borderId="29" xfId="97" applyFont="1" applyFill="1" applyBorder="1" applyAlignment="1" applyProtection="1">
      <alignment horizontal="right" vertical="center" wrapText="1" indent="1"/>
    </xf>
    <xf numFmtId="0" fontId="0" fillId="0" borderId="29" xfId="98" applyFont="1" applyBorder="1" applyAlignment="1">
      <alignment horizontal="center" vertical="center" textRotation="90" wrapText="1"/>
    </xf>
    <xf numFmtId="0" fontId="0" fillId="0" borderId="29" xfId="97" applyFont="1" applyBorder="1" applyAlignment="1">
      <alignment horizontal="right" vertical="center" wrapText="1" indent="1"/>
    </xf>
    <xf numFmtId="0" fontId="14" fillId="7" borderId="30" xfId="106" applyNumberFormat="1" applyFont="1" applyFill="1" applyBorder="1" applyAlignment="1">
      <alignment horizontal="left" vertical="center" wrapText="1" indent="1"/>
    </xf>
    <xf numFmtId="0" fontId="14" fillId="7" borderId="31" xfId="106" applyNumberFormat="1" applyFont="1" applyFill="1" applyBorder="1" applyAlignment="1">
      <alignment horizontal="left" vertical="center" wrapText="1" indent="1"/>
    </xf>
    <xf numFmtId="0" fontId="14" fillId="7" borderId="32" xfId="106" applyNumberFormat="1" applyFont="1" applyFill="1" applyBorder="1" applyAlignment="1">
      <alignment horizontal="left" vertical="center" wrapText="1" indent="1"/>
    </xf>
    <xf numFmtId="0" fontId="14" fillId="7" borderId="33" xfId="106" applyNumberFormat="1" applyFont="1" applyFill="1" applyBorder="1" applyAlignment="1">
      <alignment horizontal="left" vertical="center" wrapText="1" indent="1"/>
    </xf>
    <xf numFmtId="0" fontId="14" fillId="7" borderId="46" xfId="106" applyNumberFormat="1" applyFont="1" applyFill="1" applyBorder="1" applyAlignment="1">
      <alignment horizontal="left" vertical="center" wrapText="1" indent="1"/>
    </xf>
    <xf numFmtId="0" fontId="14" fillId="7" borderId="34" xfId="106" applyNumberFormat="1" applyFont="1" applyFill="1" applyBorder="1" applyAlignment="1">
      <alignment horizontal="left" vertical="center" wrapText="1" indent="1"/>
    </xf>
    <xf numFmtId="0" fontId="14" fillId="0" borderId="9" xfId="99" quotePrefix="1" applyNumberFormat="1" applyFont="1" applyFill="1" applyBorder="1" applyAlignment="1">
      <alignment horizontal="left" vertical="center" wrapText="1" indent="1"/>
    </xf>
    <xf numFmtId="49" fontId="12" fillId="0" borderId="30" xfId="49" applyNumberFormat="1" applyFill="1" applyBorder="1" applyAlignment="1" applyProtection="1">
      <alignment horizontal="left" vertical="center" wrapText="1"/>
      <protection locked="0"/>
    </xf>
    <xf numFmtId="49" fontId="12" fillId="0" borderId="31" xfId="49" applyNumberFormat="1" applyFill="1" applyBorder="1" applyAlignment="1" applyProtection="1">
      <alignment horizontal="left" vertical="center" wrapText="1"/>
      <protection locked="0"/>
    </xf>
    <xf numFmtId="49" fontId="12" fillId="0" borderId="32" xfId="49" applyNumberFormat="1" applyFill="1" applyBorder="1" applyAlignment="1" applyProtection="1">
      <alignment horizontal="left" vertical="center" wrapText="1"/>
      <protection locked="0"/>
    </xf>
    <xf numFmtId="0" fontId="14" fillId="0" borderId="9" xfId="99" quotePrefix="1" applyNumberFormat="1" applyFont="1" applyFill="1" applyBorder="1" applyAlignment="1" applyProtection="1">
      <alignment horizontal="left" vertical="center" wrapText="1" indent="1"/>
    </xf>
    <xf numFmtId="0" fontId="14" fillId="0" borderId="9" xfId="99" applyNumberFormat="1" applyFont="1" applyFill="1" applyBorder="1" applyAlignment="1" applyProtection="1">
      <alignment horizontal="left" vertical="center" wrapText="1" indent="1"/>
    </xf>
    <xf numFmtId="49" fontId="12" fillId="0" borderId="29" xfId="101" applyNumberFormat="1" applyFont="1" applyFill="1" applyBorder="1" applyAlignment="1">
      <alignment horizontal="center" vertical="center" wrapText="1"/>
    </xf>
    <xf numFmtId="49" fontId="14" fillId="0" borderId="0" xfId="99" applyFont="1" applyFill="1" applyBorder="1" applyAlignment="1">
      <alignment horizontal="center" vertical="center" wrapText="1" shrinkToFit="1"/>
    </xf>
    <xf numFmtId="0" fontId="65" fillId="0" borderId="44" xfId="98" applyFont="1" applyFill="1" applyBorder="1" applyAlignment="1" applyProtection="1">
      <alignment horizontal="center" vertical="center" wrapText="1"/>
    </xf>
    <xf numFmtId="0" fontId="65" fillId="0" borderId="45" xfId="98" applyFont="1" applyFill="1" applyBorder="1" applyAlignment="1" applyProtection="1">
      <alignment horizontal="center" vertical="center" wrapText="1"/>
    </xf>
    <xf numFmtId="0" fontId="12" fillId="0" borderId="29" xfId="97" applyFont="1" applyFill="1" applyBorder="1" applyAlignment="1">
      <alignment horizontal="center" vertical="center" wrapText="1"/>
    </xf>
    <xf numFmtId="0" fontId="78" fillId="0" borderId="45" xfId="102" applyFont="1" applyFill="1" applyBorder="1" applyAlignment="1">
      <alignment vertical="center" wrapText="1"/>
    </xf>
    <xf numFmtId="0" fontId="65" fillId="0" borderId="33" xfId="102" applyFont="1" applyFill="1" applyBorder="1" applyAlignment="1">
      <alignment horizontal="center" vertical="center" wrapText="1"/>
    </xf>
    <xf numFmtId="0" fontId="65" fillId="0" borderId="46" xfId="102" applyFont="1" applyFill="1" applyBorder="1" applyAlignment="1">
      <alignment horizontal="center" vertical="center" wrapText="1"/>
    </xf>
    <xf numFmtId="0" fontId="65" fillId="0" borderId="34" xfId="102" applyFont="1" applyFill="1" applyBorder="1" applyAlignment="1">
      <alignment horizontal="center" vertical="center" wrapText="1"/>
    </xf>
    <xf numFmtId="0" fontId="78" fillId="0" borderId="29" xfId="102" applyFont="1" applyFill="1" applyBorder="1" applyAlignment="1">
      <alignment vertical="center" wrapText="1"/>
    </xf>
    <xf numFmtId="0" fontId="65" fillId="0" borderId="29" xfId="102" applyFont="1" applyFill="1" applyBorder="1" applyAlignment="1">
      <alignment horizontal="center" vertical="center" wrapText="1"/>
    </xf>
    <xf numFmtId="0" fontId="65" fillId="0" borderId="7" xfId="102" applyFont="1" applyFill="1" applyBorder="1" applyAlignment="1">
      <alignment horizontal="center" vertical="center" wrapText="1"/>
    </xf>
    <xf numFmtId="0" fontId="12" fillId="0" borderId="37" xfId="102" applyFont="1" applyFill="1" applyBorder="1" applyAlignment="1">
      <alignment horizontal="center" vertical="center" wrapText="1"/>
    </xf>
    <xf numFmtId="0" fontId="12" fillId="0" borderId="32" xfId="102" applyFont="1" applyFill="1" applyBorder="1" applyAlignment="1">
      <alignment horizontal="center" vertical="center" wrapText="1"/>
    </xf>
    <xf numFmtId="0" fontId="65" fillId="0" borderId="30" xfId="102" applyFont="1" applyFill="1" applyBorder="1" applyAlignment="1">
      <alignment horizontal="center" vertical="center" wrapText="1"/>
    </xf>
    <xf numFmtId="0" fontId="65" fillId="0" borderId="32" xfId="102" applyFont="1" applyFill="1" applyBorder="1" applyAlignment="1">
      <alignment horizontal="center" vertical="center" wrapText="1"/>
    </xf>
    <xf numFmtId="0" fontId="12" fillId="0" borderId="42" xfId="102" applyFont="1" applyFill="1" applyBorder="1" applyAlignment="1">
      <alignment horizontal="center" vertical="center" wrapText="1"/>
    </xf>
    <xf numFmtId="0" fontId="89" fillId="0" borderId="42" xfId="102" applyFont="1" applyFill="1" applyBorder="1" applyAlignment="1">
      <alignment vertical="center"/>
    </xf>
    <xf numFmtId="0" fontId="12" fillId="0" borderId="62" xfId="102" applyFont="1" applyFill="1" applyBorder="1" applyAlignment="1" applyProtection="1">
      <alignment horizontal="left" vertical="center" wrapText="1"/>
      <protection locked="0"/>
    </xf>
    <xf numFmtId="0" fontId="12" fillId="0" borderId="52" xfId="102" applyFont="1" applyFill="1" applyBorder="1" applyAlignment="1" applyProtection="1">
      <alignment horizontal="left" vertical="center" wrapText="1"/>
      <protection locked="0"/>
    </xf>
    <xf numFmtId="0" fontId="12" fillId="0" borderId="63" xfId="102" applyFont="1" applyFill="1" applyBorder="1" applyAlignment="1" applyProtection="1">
      <alignment horizontal="left" vertical="center" wrapText="1"/>
      <protection locked="0"/>
    </xf>
    <xf numFmtId="0" fontId="12" fillId="0" borderId="7" xfId="102" applyFont="1" applyFill="1" applyBorder="1" applyAlignment="1">
      <alignment horizontal="center" vertical="center" wrapText="1"/>
    </xf>
    <xf numFmtId="0" fontId="6" fillId="0" borderId="7" xfId="102" applyFont="1" applyFill="1" applyBorder="1" applyAlignment="1">
      <alignment vertical="center"/>
    </xf>
    <xf numFmtId="49" fontId="0" fillId="0" borderId="14" xfId="102" applyNumberFormat="1" applyFont="1" applyFill="1" applyBorder="1" applyAlignment="1" applyProtection="1">
      <alignment horizontal="left" vertical="top" wrapText="1"/>
      <protection locked="0"/>
    </xf>
    <xf numFmtId="49" fontId="12" fillId="0" borderId="14" xfId="102" applyNumberFormat="1" applyFont="1" applyFill="1" applyBorder="1" applyAlignment="1" applyProtection="1">
      <alignment horizontal="left" vertical="top" wrapText="1"/>
      <protection locked="0"/>
    </xf>
    <xf numFmtId="49" fontId="76" fillId="0" borderId="14" xfId="102" applyNumberFormat="1" applyFont="1" applyFill="1" applyBorder="1" applyAlignment="1" applyProtection="1">
      <alignment horizontal="left" vertical="top" wrapText="1"/>
      <protection locked="0"/>
    </xf>
    <xf numFmtId="0" fontId="12" fillId="0" borderId="29" xfId="102" applyFont="1" applyFill="1" applyBorder="1" applyAlignment="1">
      <alignment horizontal="center" vertical="center" wrapText="1"/>
    </xf>
    <xf numFmtId="49" fontId="12" fillId="0" borderId="0" xfId="102" applyNumberFormat="1" applyFont="1" applyFill="1" applyBorder="1" applyAlignment="1">
      <alignment horizontal="center" vertical="center" wrapText="1"/>
    </xf>
    <xf numFmtId="49" fontId="0" fillId="0" borderId="5" xfId="102" applyNumberFormat="1" applyFont="1" applyFill="1" applyBorder="1" applyAlignment="1" applyProtection="1">
      <alignment horizontal="left" vertical="top" wrapText="1"/>
      <protection locked="0"/>
    </xf>
    <xf numFmtId="49" fontId="12" fillId="0" borderId="6" xfId="102" applyNumberFormat="1" applyFont="1" applyFill="1" applyBorder="1" applyAlignment="1" applyProtection="1">
      <alignment horizontal="left" vertical="top" wrapText="1"/>
      <protection locked="0"/>
    </xf>
    <xf numFmtId="49" fontId="12" fillId="0" borderId="8" xfId="102" applyNumberFormat="1" applyFont="1" applyFill="1" applyBorder="1" applyAlignment="1" applyProtection="1">
      <alignment horizontal="left" vertical="top" wrapText="1"/>
      <protection locked="0"/>
    </xf>
    <xf numFmtId="0" fontId="14" fillId="0" borderId="0" xfId="105" applyFont="1" applyFill="1" applyBorder="1" applyAlignment="1">
      <alignment horizontal="center"/>
    </xf>
    <xf numFmtId="0" fontId="12" fillId="0" borderId="7" xfId="105" applyFont="1" applyFill="1" applyBorder="1" applyAlignment="1">
      <alignment horizontal="center" vertical="center" wrapText="1"/>
    </xf>
    <xf numFmtId="0" fontId="12" fillId="0" borderId="7" xfId="105" applyFont="1" applyFill="1" applyBorder="1" applyAlignment="1">
      <alignment horizontal="center" vertical="center"/>
    </xf>
    <xf numFmtId="0" fontId="65" fillId="0" borderId="53" xfId="102" applyFont="1" applyFill="1" applyBorder="1" applyAlignment="1">
      <alignment horizontal="center" vertical="center" wrapText="1"/>
    </xf>
    <xf numFmtId="0" fontId="65" fillId="0" borderId="14" xfId="102" applyFont="1" applyFill="1" applyBorder="1" applyAlignment="1">
      <alignment horizontal="center" vertical="center" wrapText="1"/>
    </xf>
    <xf numFmtId="0" fontId="89" fillId="0" borderId="7" xfId="102" applyFont="1" applyFill="1" applyBorder="1"/>
    <xf numFmtId="49" fontId="65" fillId="0" borderId="0" xfId="112" applyNumberFormat="1" applyFont="1" applyFill="1" applyAlignment="1">
      <alignment horizontal="center" vertical="center" wrapText="1"/>
    </xf>
    <xf numFmtId="0" fontId="12" fillId="0" borderId="7" xfId="114" applyFont="1" applyFill="1" applyBorder="1" applyAlignment="1">
      <alignment horizontal="center" vertical="center" wrapText="1"/>
    </xf>
    <xf numFmtId="0" fontId="65" fillId="0" borderId="7" xfId="114" applyFont="1" applyFill="1" applyBorder="1" applyAlignment="1">
      <alignment horizontal="center" vertical="center" wrapText="1"/>
    </xf>
    <xf numFmtId="0" fontId="65" fillId="0" borderId="7" xfId="106" applyFont="1" applyFill="1" applyBorder="1" applyAlignment="1">
      <alignment vertical="center" wrapText="1"/>
    </xf>
    <xf numFmtId="0" fontId="65" fillId="0" borderId="7" xfId="106" applyFont="1" applyFill="1" applyBorder="1" applyAlignment="1">
      <alignment horizontal="center" vertical="center" wrapText="1"/>
    </xf>
    <xf numFmtId="0" fontId="12" fillId="0" borderId="7" xfId="106" applyFont="1" applyFill="1" applyBorder="1" applyAlignment="1">
      <alignment horizontal="center" vertical="center" wrapText="1"/>
    </xf>
    <xf numFmtId="0" fontId="65" fillId="0" borderId="7" xfId="106" applyFont="1" applyFill="1" applyBorder="1"/>
    <xf numFmtId="49" fontId="12" fillId="0" borderId="7" xfId="106" applyNumberFormat="1" applyFont="1" applyFill="1" applyBorder="1" applyAlignment="1" applyProtection="1">
      <alignment horizontal="left" vertical="top" wrapText="1"/>
      <protection locked="0"/>
    </xf>
    <xf numFmtId="0" fontId="65" fillId="0" borderId="7" xfId="107" applyFont="1" applyFill="1" applyBorder="1" applyAlignment="1">
      <alignment horizontal="center" vertical="center" wrapText="1"/>
    </xf>
    <xf numFmtId="0" fontId="6" fillId="0" borderId="7" xfId="106" applyFont="1" applyFill="1" applyBorder="1" applyAlignment="1">
      <alignment vertical="center"/>
    </xf>
    <xf numFmtId="49" fontId="76" fillId="0" borderId="7" xfId="106" applyNumberFormat="1" applyFont="1" applyFill="1" applyBorder="1" applyAlignment="1" applyProtection="1">
      <alignment horizontal="left" vertical="top" wrapText="1"/>
      <protection locked="0"/>
    </xf>
    <xf numFmtId="0" fontId="12" fillId="0" borderId="7" xfId="115" applyFont="1" applyFill="1" applyBorder="1" applyAlignment="1">
      <alignment horizontal="center" vertical="center" wrapText="1"/>
    </xf>
    <xf numFmtId="0" fontId="65" fillId="0" borderId="8" xfId="115" applyFont="1" applyFill="1" applyBorder="1" applyAlignment="1">
      <alignment horizontal="center" vertical="center" wrapText="1"/>
    </xf>
    <xf numFmtId="49" fontId="0" fillId="0" borderId="7" xfId="115" applyNumberFormat="1" applyFont="1" applyFill="1" applyBorder="1" applyAlignment="1" applyProtection="1">
      <alignment horizontal="left" vertical="top" wrapText="1"/>
      <protection locked="0"/>
    </xf>
    <xf numFmtId="49" fontId="12" fillId="0" borderId="7" xfId="115" applyNumberFormat="1" applyFont="1" applyFill="1" applyBorder="1" applyAlignment="1">
      <alignment horizontal="left" vertical="top" wrapText="1"/>
    </xf>
    <xf numFmtId="0" fontId="65" fillId="0" borderId="7" xfId="115" applyFont="1" applyFill="1" applyBorder="1" applyAlignment="1">
      <alignment horizontal="center" vertical="center" wrapText="1"/>
    </xf>
    <xf numFmtId="0" fontId="12" fillId="0" borderId="29" xfId="106" applyFont="1" applyFill="1" applyBorder="1" applyAlignment="1">
      <alignment horizontal="center" vertical="center" wrapText="1"/>
    </xf>
    <xf numFmtId="0" fontId="12" fillId="0" borderId="30" xfId="106" applyFont="1" applyFill="1" applyBorder="1" applyAlignment="1">
      <alignment horizontal="center" vertical="center" wrapText="1"/>
    </xf>
    <xf numFmtId="0" fontId="12" fillId="0" borderId="31" xfId="106" applyFont="1" applyFill="1" applyBorder="1" applyAlignment="1">
      <alignment horizontal="center" vertical="center" wrapText="1"/>
    </xf>
    <xf numFmtId="0" fontId="12" fillId="0" borderId="32" xfId="106" applyFont="1" applyFill="1" applyBorder="1" applyAlignment="1">
      <alignment horizontal="center" vertical="center" wrapText="1"/>
    </xf>
    <xf numFmtId="49" fontId="0" fillId="0" borderId="7" xfId="106" applyNumberFormat="1" applyFont="1" applyFill="1" applyBorder="1" applyAlignment="1" applyProtection="1">
      <alignment horizontal="left" vertical="center" wrapText="1"/>
      <protection locked="0"/>
    </xf>
    <xf numFmtId="49" fontId="12" fillId="0" borderId="7" xfId="106" applyNumberFormat="1" applyFont="1" applyFill="1" applyBorder="1" applyAlignment="1" applyProtection="1">
      <alignment horizontal="left" vertical="center" wrapText="1"/>
      <protection locked="0"/>
    </xf>
    <xf numFmtId="0" fontId="12" fillId="0" borderId="30" xfId="106" applyFont="1" applyFill="1" applyBorder="1" applyAlignment="1">
      <alignment horizontal="right" vertical="center" wrapText="1"/>
    </xf>
    <xf numFmtId="0" fontId="12" fillId="0" borderId="32" xfId="106" applyFont="1" applyFill="1" applyBorder="1" applyAlignment="1">
      <alignment horizontal="right" vertical="center" wrapText="1"/>
    </xf>
    <xf numFmtId="0" fontId="12" fillId="0" borderId="30" xfId="106" applyFont="1" applyFill="1" applyBorder="1" applyAlignment="1">
      <alignment horizontal="right" vertical="center" wrapText="1" indent="1"/>
    </xf>
    <xf numFmtId="0" fontId="12" fillId="0" borderId="32" xfId="106" applyFont="1" applyFill="1" applyBorder="1" applyAlignment="1">
      <alignment horizontal="right" vertical="center" wrapText="1" indent="1"/>
    </xf>
    <xf numFmtId="0" fontId="14" fillId="0" borderId="30" xfId="106" applyNumberFormat="1" applyFont="1" applyFill="1" applyBorder="1" applyAlignment="1">
      <alignment horizontal="left" vertical="center" wrapText="1" indent="1"/>
    </xf>
    <xf numFmtId="0" fontId="14" fillId="0" borderId="31" xfId="106" applyNumberFormat="1" applyFont="1" applyFill="1" applyBorder="1" applyAlignment="1">
      <alignment horizontal="left" vertical="center" wrapText="1" indent="1"/>
    </xf>
    <xf numFmtId="0" fontId="14" fillId="0" borderId="32" xfId="106" applyNumberFormat="1" applyFont="1" applyFill="1" applyBorder="1" applyAlignment="1">
      <alignment horizontal="left" vertical="center" wrapText="1" indent="1"/>
    </xf>
    <xf numFmtId="0" fontId="27" fillId="0" borderId="9" xfId="50" applyFont="1" applyFill="1" applyBorder="1" applyAlignment="1">
      <alignment horizontal="center" vertical="center"/>
    </xf>
  </cellXfs>
  <cellStyles count="227">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hidden="1"/>
    <cellStyle name="20% - Акцент1" xfId="176" hidden="1"/>
    <cellStyle name="20% - Акцент1" xfId="215" hidden="1"/>
    <cellStyle name="20% - Акцент2" xfId="73" hidden="1"/>
    <cellStyle name="20% - Акцент2" xfId="179" hidden="1"/>
    <cellStyle name="20% - Акцент2" xfId="175" hidden="1"/>
    <cellStyle name="20% - Акцент3" xfId="77" hidden="1"/>
    <cellStyle name="20% - Акцент3" xfId="182" hidden="1"/>
    <cellStyle name="20% - Акцент3" xfId="212" hidden="1"/>
    <cellStyle name="20% - Акцент4" xfId="81" hidden="1"/>
    <cellStyle name="20% - Акцент4" xfId="185" hidden="1"/>
    <cellStyle name="20% - Акцент4" xfId="210" hidden="1"/>
    <cellStyle name="20% - Акцент5" xfId="85" hidden="1"/>
    <cellStyle name="20% - Акцент5" xfId="188" hidden="1"/>
    <cellStyle name="20% - Акцент5" xfId="173" hidden="1"/>
    <cellStyle name="20% - Акцент6" xfId="89" hidden="1"/>
    <cellStyle name="20% - Акцент6" xfId="191" hidden="1"/>
    <cellStyle name="20% - Акцент6" xfId="171" hidden="1"/>
    <cellStyle name="40% - Акцент1" xfId="70" hidden="1"/>
    <cellStyle name="40% - Акцент1" xfId="177" hidden="1"/>
    <cellStyle name="40% - Акцент1" xfId="214" hidden="1"/>
    <cellStyle name="40% - Акцент2" xfId="74" hidden="1"/>
    <cellStyle name="40% - Акцент2" xfId="180" hidden="1"/>
    <cellStyle name="40% - Акцент2" xfId="169" hidden="1"/>
    <cellStyle name="40% - Акцент3" xfId="78" hidden="1"/>
    <cellStyle name="40% - Акцент3" xfId="183" hidden="1"/>
    <cellStyle name="40% - Акцент3" xfId="211" hidden="1"/>
    <cellStyle name="40% - Акцент4" xfId="82" hidden="1"/>
    <cellStyle name="40% - Акцент4" xfId="186" hidden="1"/>
    <cellStyle name="40% - Акцент4" xfId="209" hidden="1"/>
    <cellStyle name="40% - Акцент5" xfId="86" hidden="1"/>
    <cellStyle name="40% - Акцент5" xfId="189" hidden="1"/>
    <cellStyle name="40% - Акцент5" xfId="172" hidden="1"/>
    <cellStyle name="40% - Акцент6" xfId="90" hidden="1"/>
    <cellStyle name="40% - Акцент6" xfId="192" hidden="1"/>
    <cellStyle name="40% - Акцент6" xfId="170" hidden="1"/>
    <cellStyle name="60% - Акцент1" xfId="71" hidden="1"/>
    <cellStyle name="60% - Акцент1" xfId="178" hidden="1"/>
    <cellStyle name="60% - Акцент1" xfId="199" hidden="1"/>
    <cellStyle name="60% - Акцент2" xfId="75" hidden="1"/>
    <cellStyle name="60% - Акцент2" xfId="181" hidden="1"/>
    <cellStyle name="60% - Акцент2" xfId="213" hidden="1"/>
    <cellStyle name="60% - Акцент3" xfId="79" hidden="1"/>
    <cellStyle name="60% - Акцент3" xfId="184" hidden="1"/>
    <cellStyle name="60% - Акцент3" xfId="174" hidden="1"/>
    <cellStyle name="60% - Акцент4" xfId="83" hidden="1"/>
    <cellStyle name="60% - Акцент4" xfId="187" hidden="1"/>
    <cellStyle name="60% - Акцент4" xfId="208" hidden="1"/>
    <cellStyle name="60% - Акцент5" xfId="87" hidden="1"/>
    <cellStyle name="60% - Акцент5" xfId="190" hidden="1"/>
    <cellStyle name="60% - Акцент5" xfId="207" hidden="1"/>
    <cellStyle name="60% - Акцент6" xfId="91" hidden="1"/>
    <cellStyle name="60% - Акцент6" xfId="193" hidden="1"/>
    <cellStyle name="60% - Акцент6" xfId="195" hidden="1"/>
    <cellStyle name="Action" xfId="116"/>
    <cellStyle name="Cells" xfId="117"/>
    <cellStyle name="Cells 2" xfId="16"/>
    <cellStyle name="Cells_TEPLO.PREDEL.2016.M(v1.0)" xfId="118"/>
    <cellStyle name="Currency [0]" xfId="17"/>
    <cellStyle name="currency1" xfId="18"/>
    <cellStyle name="Currency2" xfId="19"/>
    <cellStyle name="currency3" xfId="20"/>
    <cellStyle name="currency4" xfId="21"/>
    <cellStyle name="DblClick" xfId="119"/>
    <cellStyle name="Followed Hyperlink" xfId="22"/>
    <cellStyle name="Formuls" xfId="120"/>
    <cellStyle name="Header" xfId="121"/>
    <cellStyle name="Header 3" xfId="23"/>
    <cellStyle name="Header_TEPLO.PREDEL.2016.M(v1.0)" xfId="122"/>
    <cellStyle name="Hyperlink" xfId="24"/>
    <cellStyle name="normal" xfId="25"/>
    <cellStyle name="Normal1" xfId="26"/>
    <cellStyle name="Normal2" xfId="27"/>
    <cellStyle name="Percent1" xfId="28"/>
    <cellStyle name="Title" xfId="123"/>
    <cellStyle name="Title 2" xfId="124"/>
    <cellStyle name="Title 4" xfId="29"/>
    <cellStyle name="Акцент1" xfId="68" builtinId="29" hidden="1"/>
    <cellStyle name="Акцент1" xfId="125"/>
    <cellStyle name="Акцент2" xfId="72" builtinId="33" hidden="1"/>
    <cellStyle name="Акцент2" xfId="126"/>
    <cellStyle name="Акцент3" xfId="76" builtinId="37" hidden="1"/>
    <cellStyle name="Акцент3" xfId="127"/>
    <cellStyle name="Акцент4" xfId="80" builtinId="41" hidden="1"/>
    <cellStyle name="Акцент4" xfId="128"/>
    <cellStyle name="Акцент5" xfId="84" builtinId="45" hidden="1"/>
    <cellStyle name="Акцент5" xfId="129"/>
    <cellStyle name="Акцент6" xfId="88" builtinId="49" hidden="1"/>
    <cellStyle name="Акцент6" xfId="130"/>
    <cellStyle name="Ввод " xfId="30" builtinId="20" customBuiltin="1"/>
    <cellStyle name="Вывод" xfId="60" builtinId="21" hidden="1"/>
    <cellStyle name="Вывод" xfId="131"/>
    <cellStyle name="Вычисление" xfId="61" builtinId="22" hidden="1"/>
    <cellStyle name="Вычисление" xfId="132"/>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 5" xfId="133"/>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1" xfId="134"/>
    <cellStyle name="Заголовок 2" xfId="54" builtinId="17" hidden="1"/>
    <cellStyle name="Заголовок 2" xfId="135"/>
    <cellStyle name="Заголовок 3" xfId="55" builtinId="18" hidden="1"/>
    <cellStyle name="Заголовок 3" xfId="136"/>
    <cellStyle name="Заголовок 4" xfId="56" builtinId="19" hidden="1"/>
    <cellStyle name="Заголовок 4" xfId="137"/>
    <cellStyle name="ЗаголовокСтолбца" xfId="37"/>
    <cellStyle name="Значение" xfId="38"/>
    <cellStyle name="Итог" xfId="67" builtinId="25" hidden="1"/>
    <cellStyle name="Итог" xfId="138"/>
    <cellStyle name="Контрольная ячейка" xfId="63" builtinId="23" hidden="1"/>
    <cellStyle name="Контрольная ячейка" xfId="139"/>
    <cellStyle name="Название" xfId="52" builtinId="15" hidden="1"/>
    <cellStyle name="Название" xfId="140"/>
    <cellStyle name="Нейтральный" xfId="59" builtinId="28" hidden="1"/>
    <cellStyle name="Нейтральный" xfId="141"/>
    <cellStyle name="Обычный" xfId="0" builtinId="0"/>
    <cellStyle name="Обычный 10" xfId="39"/>
    <cellStyle name="Обычный 10 2" xfId="99"/>
    <cellStyle name="Обычный 10 3" xfId="105"/>
    <cellStyle name="Обычный 11 4 3 3 2 3 3" xfId="106"/>
    <cellStyle name="Обычный 11 4 3 3 2 3 3 2" xfId="115"/>
    <cellStyle name="Обычный 11 4 3 3 2 3 3 2 2" xfId="226"/>
    <cellStyle name="Обычный 11 4 3 3 2 3 3 2 3" xfId="206"/>
    <cellStyle name="Обычный 11 4 3 3 2 3 3 3" xfId="220"/>
    <cellStyle name="Обычный 11 4 3 3 2 3 3 4" xfId="200"/>
    <cellStyle name="Обычный 12" xfId="142"/>
    <cellStyle name="Обычный 12 2" xfId="143"/>
    <cellStyle name="Обычный 12 3 2" xfId="144"/>
    <cellStyle name="Обычный 12 3 2 2 3" xfId="102"/>
    <cellStyle name="Обычный 12 3 2 2 3 2" xfId="111"/>
    <cellStyle name="Обычный 12 3 2 2 3 2 2" xfId="114"/>
    <cellStyle name="Обычный 12 3 2 2 3 2 2 2" xfId="225"/>
    <cellStyle name="Обычный 12 3 2 2 3 2 2 3" xfId="205"/>
    <cellStyle name="Обычный 12 3 2 2 3 2 3" xfId="222"/>
    <cellStyle name="Обычный 12 3 2 2 3 2 4" xfId="202"/>
    <cellStyle name="Обычный 12 3 2 2 3 3" xfId="113"/>
    <cellStyle name="Обычный 12 3 2 2 3 3 2" xfId="224"/>
    <cellStyle name="Обычный 12 3 2 2 3 3 3" xfId="204"/>
    <cellStyle name="Обычный 12 3 2 2 3 4" xfId="218"/>
    <cellStyle name="Обычный 12 3 2 2 3 5" xfId="197"/>
    <cellStyle name="Обычный 14" xfId="145"/>
    <cellStyle name="Обычный 14 2" xfId="146"/>
    <cellStyle name="Обычный 14_UPDATE.WARM.CALC.INDEX.2015.TO.1.2.3" xfId="147"/>
    <cellStyle name="Обычный 17 3" xfId="103"/>
    <cellStyle name="Обычный 17 3 2" xfId="219"/>
    <cellStyle name="Обычный 17 3 3" xfId="198"/>
    <cellStyle name="Обычный 2" xfId="40"/>
    <cellStyle name="Обычный 2 10 2" xfId="148"/>
    <cellStyle name="Обычный 2 15" xfId="107"/>
    <cellStyle name="Обычный 2 2" xfId="97"/>
    <cellStyle name="Обычный 2 3" xfId="149"/>
    <cellStyle name="Обычный 2 6" xfId="150"/>
    <cellStyle name="Обычный 2 7" xfId="151"/>
    <cellStyle name="Обычный 2 8" xfId="152"/>
    <cellStyle name="Обычный 2 8 2" xfId="104"/>
    <cellStyle name="Обычный 2_13 09 24 Баланс (3)" xfId="153"/>
    <cellStyle name="Обычный 20" xfId="154"/>
    <cellStyle name="Обычный 21" xfId="155"/>
    <cellStyle name="Обычный 22" xfId="156"/>
    <cellStyle name="Обычный 23" xfId="157"/>
    <cellStyle name="Обычный 23 2 2 2" xfId="108"/>
    <cellStyle name="Обычный 23 2 2 2 2" xfId="221"/>
    <cellStyle name="Обычный 23 2 2 2 3" xfId="201"/>
    <cellStyle name="Обычный 3" xfId="98"/>
    <cellStyle name="Обычный 3 2" xfId="41"/>
    <cellStyle name="Обычный 3 3" xfId="42"/>
    <cellStyle name="Обычный 3 3 2" xfId="43"/>
    <cellStyle name="Обычный 3 4" xfId="216"/>
    <cellStyle name="Обычный 3 4 10 2 2 2 3" xfId="101"/>
    <cellStyle name="Обычный 3 4 10 2 2 2 3 2" xfId="217"/>
    <cellStyle name="Обычный 3 4 10 2 2 2 3 3" xfId="196"/>
    <cellStyle name="Обычный 3 5" xfId="194"/>
    <cellStyle name="Обычный 4" xfId="110"/>
    <cellStyle name="Обычный 4 2" xfId="112"/>
    <cellStyle name="Обычный 4 2 2" xfId="223"/>
    <cellStyle name="Обычный 4 2 3" xfId="203"/>
    <cellStyle name="Обычный 4_Справочники" xfId="158"/>
    <cellStyle name="Обычный 5" xfId="159"/>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лохой" xfId="160"/>
    <cellStyle name="Пояснение" xfId="66" builtinId="53" hidden="1"/>
    <cellStyle name="Пояснение" xfId="161"/>
    <cellStyle name="Примечание" xfId="65" builtinId="10" hidden="1"/>
    <cellStyle name="Примечание" xfId="162"/>
    <cellStyle name="Связанная ячейка" xfId="62" builtinId="24" hidden="1"/>
    <cellStyle name="Связанная ячейка" xfId="163"/>
    <cellStyle name="Стиль 1" xfId="164"/>
    <cellStyle name="Текст предупреждения" xfId="64" builtinId="11" hidden="1"/>
    <cellStyle name="Текст предупреждения" xfId="165"/>
    <cellStyle name="Финансовый" xfId="92" builtinId="3" hidden="1"/>
    <cellStyle name="Финансовый [0]" xfId="93" builtinId="6" hidden="1"/>
    <cellStyle name="Формула" xfId="51"/>
    <cellStyle name="ФормулаВБ_Мониторинг инвестиций" xfId="166"/>
    <cellStyle name="ФормулаНаКонтроль" xfId="167"/>
    <cellStyle name="Хороший" xfId="57" builtinId="26" hidden="1"/>
    <cellStyle name="Хороший" xfId="16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a16="http://schemas.microsoft.com/office/drawing/2014/main" xmlns=""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a16="http://schemas.microsoft.com/office/drawing/2014/main" xmlns=""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a16="http://schemas.microsoft.com/office/drawing/2014/main" xmlns=""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a16="http://schemas.microsoft.com/office/drawing/2014/main" xmlns=""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a16="http://schemas.microsoft.com/office/drawing/2014/main" xmlns=""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a16="http://schemas.microsoft.com/office/drawing/2014/main" xmlns=""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a16="http://schemas.microsoft.com/office/drawing/2014/main" xmlns=""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a16="http://schemas.microsoft.com/office/drawing/2014/main" xmlns=""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a16="http://schemas.microsoft.com/office/drawing/2014/main" xmlns=""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a16="http://schemas.microsoft.com/office/drawing/2014/main" xmlns=""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a16="http://schemas.microsoft.com/office/drawing/2014/main" xmlns=""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a16="http://schemas.microsoft.com/office/drawing/2014/main" xmlns=""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a16="http://schemas.microsoft.com/office/drawing/2014/main" xmlns=""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a16="http://schemas.microsoft.com/office/drawing/2014/main" xmlns=""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a16="http://schemas.microsoft.com/office/drawing/2014/main" xmlns=""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a16="http://schemas.microsoft.com/office/drawing/2014/main" xmlns=""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a16="http://schemas.microsoft.com/office/drawing/2014/main" xmlns=""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a16="http://schemas.microsoft.com/office/drawing/2014/main" xmlns=""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a16="http://schemas.microsoft.com/office/drawing/2014/main" xmlns=""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a16="http://schemas.microsoft.com/office/drawing/2014/main" xmlns=""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a16="http://schemas.microsoft.com/office/drawing/2014/main" xmlns=""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a16="http://schemas.microsoft.com/office/drawing/2014/main" xmlns=""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a16="http://schemas.microsoft.com/office/drawing/2014/main" xmlns=""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a16="http://schemas.microsoft.com/office/drawing/2014/main" xmlns=""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a16="http://schemas.microsoft.com/office/drawing/2014/main" xmlns=""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a16="http://schemas.microsoft.com/office/drawing/2014/main" xmlns=""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a16="http://schemas.microsoft.com/office/drawing/2014/main" xmlns=""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a16="http://schemas.microsoft.com/office/drawing/2014/main" xmlns=""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a16="http://schemas.microsoft.com/office/drawing/2014/main" xmlns=""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a16="http://schemas.microsoft.com/office/drawing/2014/main" xmlns=""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a16="http://schemas.microsoft.com/office/drawing/2014/main" xmlns=""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a16="http://schemas.microsoft.com/office/drawing/2014/main" xmlns=""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a16="http://schemas.microsoft.com/office/drawing/2014/main" xmlns=""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a16="http://schemas.microsoft.com/office/drawing/2014/main" xmlns=""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a16="http://schemas.microsoft.com/office/drawing/2014/main" xmlns=""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a16="http://schemas.microsoft.com/office/drawing/2014/main" xmlns=""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a16="http://schemas.microsoft.com/office/drawing/2014/main" xmlns=""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a16="http://schemas.microsoft.com/office/drawing/2014/main" xmlns=""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a16="http://schemas.microsoft.com/office/drawing/2014/main" xmlns=""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a16="http://schemas.microsoft.com/office/drawing/2014/main" xmlns=""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a16="http://schemas.microsoft.com/office/drawing/2014/main" xmlns=""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a16="http://schemas.microsoft.com/office/drawing/2014/main" xmlns=""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1.25"/>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38"/>
  <sheetViews>
    <sheetView showGridLines="0" zoomScaleNormal="100" workbookViewId="0"/>
  </sheetViews>
  <sheetFormatPr defaultRowHeight="11.25"/>
  <cols>
    <col min="1" max="1" width="30.7109375" style="40" customWidth="1"/>
    <col min="2" max="2" width="80.7109375" style="40" customWidth="1"/>
    <col min="3" max="3" width="30.7109375" style="40" customWidth="1"/>
    <col min="4" max="16384" width="9.140625" style="39"/>
  </cols>
  <sheetData>
    <row r="1" spans="1:4" ht="24" customHeight="1" thickBot="1">
      <c r="A1" s="37" t="s">
        <v>175</v>
      </c>
      <c r="B1" s="37" t="s">
        <v>176</v>
      </c>
      <c r="C1" s="37" t="s">
        <v>152</v>
      </c>
      <c r="D1" s="38"/>
    </row>
    <row r="2" spans="1:4" ht="12" thickTop="1"/>
    <row r="3" spans="1:4">
      <c r="A3" s="578">
        <v>45239.658784722225</v>
      </c>
      <c r="B3" s="40" t="s">
        <v>1490</v>
      </c>
      <c r="C3" s="40" t="s">
        <v>1491</v>
      </c>
    </row>
    <row r="4" spans="1:4">
      <c r="A4" s="578">
        <v>45239.658819444441</v>
      </c>
      <c r="B4" s="40" t="s">
        <v>1492</v>
      </c>
      <c r="C4" s="40" t="s">
        <v>1491</v>
      </c>
    </row>
    <row r="5" spans="1:4" ht="67.5">
      <c r="A5" s="578">
        <v>45239.658819444441</v>
      </c>
      <c r="B5" s="40" t="s">
        <v>1493</v>
      </c>
      <c r="C5" s="40" t="s">
        <v>1491</v>
      </c>
    </row>
    <row r="6" spans="1:4">
      <c r="A6" s="578">
        <v>45239.658819444441</v>
      </c>
      <c r="B6" s="40" t="s">
        <v>1494</v>
      </c>
      <c r="C6" s="40" t="s">
        <v>1491</v>
      </c>
    </row>
    <row r="7" spans="1:4">
      <c r="A7" s="578">
        <v>45239.660682870373</v>
      </c>
      <c r="B7" s="40" t="s">
        <v>1495</v>
      </c>
      <c r="C7" s="40" t="s">
        <v>1491</v>
      </c>
    </row>
    <row r="8" spans="1:4" ht="22.5">
      <c r="A8" s="578">
        <v>45239.661122685182</v>
      </c>
      <c r="B8" s="40" t="s">
        <v>1496</v>
      </c>
      <c r="C8" s="40" t="s">
        <v>1491</v>
      </c>
    </row>
    <row r="9" spans="1:4" ht="22.5">
      <c r="A9" s="578">
        <v>45239.661134259259</v>
      </c>
      <c r="B9" s="40" t="s">
        <v>1497</v>
      </c>
      <c r="C9" s="40" t="s">
        <v>1491</v>
      </c>
    </row>
    <row r="10" spans="1:4">
      <c r="A10" s="578">
        <v>45239.661134259259</v>
      </c>
      <c r="B10" s="40" t="s">
        <v>1498</v>
      </c>
      <c r="C10" s="40" t="s">
        <v>1491</v>
      </c>
    </row>
    <row r="11" spans="1:4" ht="22.5">
      <c r="A11" s="578">
        <v>45239.661157407405</v>
      </c>
      <c r="B11" s="40" t="s">
        <v>1499</v>
      </c>
      <c r="C11" s="40" t="s">
        <v>1491</v>
      </c>
    </row>
    <row r="12" spans="1:4" ht="22.5">
      <c r="A12" s="578">
        <v>45239.661215277774</v>
      </c>
      <c r="B12" s="40" t="s">
        <v>1500</v>
      </c>
      <c r="C12" s="40" t="s">
        <v>1491</v>
      </c>
    </row>
    <row r="13" spans="1:4">
      <c r="A13" s="578">
        <v>45239.662858796299</v>
      </c>
      <c r="B13" s="40" t="s">
        <v>1490</v>
      </c>
      <c r="C13" s="40" t="s">
        <v>1491</v>
      </c>
    </row>
    <row r="14" spans="1:4">
      <c r="A14" s="578">
        <v>45239.662870370368</v>
      </c>
      <c r="B14" s="40" t="s">
        <v>2679</v>
      </c>
      <c r="C14" s="40" t="s">
        <v>1491</v>
      </c>
    </row>
    <row r="15" spans="1:4">
      <c r="A15" s="578">
        <v>45239.66946759259</v>
      </c>
      <c r="B15" s="40" t="s">
        <v>1490</v>
      </c>
      <c r="C15" s="40" t="s">
        <v>1491</v>
      </c>
    </row>
    <row r="16" spans="1:4">
      <c r="A16" s="578">
        <v>45239.669502314813</v>
      </c>
      <c r="B16" s="40" t="s">
        <v>2679</v>
      </c>
      <c r="C16" s="40" t="s">
        <v>1491</v>
      </c>
    </row>
    <row r="17" spans="1:3">
      <c r="A17" s="578">
        <v>45252.471388888887</v>
      </c>
      <c r="B17" s="40" t="s">
        <v>1490</v>
      </c>
      <c r="C17" s="40" t="s">
        <v>1491</v>
      </c>
    </row>
    <row r="18" spans="1:3">
      <c r="A18" s="578">
        <v>45252.471412037034</v>
      </c>
      <c r="B18" s="40" t="s">
        <v>2679</v>
      </c>
      <c r="C18" s="40" t="s">
        <v>1491</v>
      </c>
    </row>
    <row r="19" spans="1:3">
      <c r="A19" s="578">
        <v>45268.401377314818</v>
      </c>
      <c r="B19" s="40" t="s">
        <v>1490</v>
      </c>
      <c r="C19" s="40" t="s">
        <v>1491</v>
      </c>
    </row>
    <row r="20" spans="1:3">
      <c r="A20" s="578">
        <v>45268.401400462964</v>
      </c>
      <c r="B20" s="40" t="s">
        <v>2679</v>
      </c>
      <c r="C20" s="40" t="s">
        <v>1491</v>
      </c>
    </row>
    <row r="21" spans="1:3">
      <c r="A21" s="578">
        <v>45268.402824074074</v>
      </c>
      <c r="B21" s="40" t="s">
        <v>1490</v>
      </c>
      <c r="C21" s="40" t="s">
        <v>1491</v>
      </c>
    </row>
    <row r="22" spans="1:3">
      <c r="A22" s="578">
        <v>45268.40284722222</v>
      </c>
      <c r="B22" s="40" t="s">
        <v>2679</v>
      </c>
      <c r="C22" s="40" t="s">
        <v>1491</v>
      </c>
    </row>
    <row r="23" spans="1:3">
      <c r="A23" s="578">
        <v>45271.631226851852</v>
      </c>
      <c r="B23" s="40" t="s">
        <v>1490</v>
      </c>
      <c r="C23" s="40" t="s">
        <v>1491</v>
      </c>
    </row>
    <row r="24" spans="1:3">
      <c r="A24" s="578">
        <v>45271.631238425929</v>
      </c>
      <c r="B24" s="40" t="s">
        <v>2679</v>
      </c>
      <c r="C24" s="40" t="s">
        <v>1491</v>
      </c>
    </row>
    <row r="25" spans="1:3">
      <c r="A25" s="578">
        <v>45273.395671296297</v>
      </c>
      <c r="B25" s="40" t="s">
        <v>1490</v>
      </c>
      <c r="C25" s="40" t="s">
        <v>1491</v>
      </c>
    </row>
    <row r="26" spans="1:3">
      <c r="A26" s="578">
        <v>45273.395694444444</v>
      </c>
      <c r="B26" s="40" t="s">
        <v>2679</v>
      </c>
      <c r="C26" s="40" t="s">
        <v>1491</v>
      </c>
    </row>
    <row r="27" spans="1:3">
      <c r="A27" s="578">
        <v>45273.521261574075</v>
      </c>
      <c r="B27" s="40" t="s">
        <v>1490</v>
      </c>
      <c r="C27" s="40" t="s">
        <v>1491</v>
      </c>
    </row>
    <row r="28" spans="1:3">
      <c r="A28" s="578">
        <v>45273.521273148152</v>
      </c>
      <c r="B28" s="40" t="s">
        <v>2679</v>
      </c>
      <c r="C28" s="40" t="s">
        <v>1491</v>
      </c>
    </row>
    <row r="29" spans="1:3">
      <c r="A29" s="578">
        <v>45276.392280092594</v>
      </c>
      <c r="B29" s="40" t="s">
        <v>1490</v>
      </c>
      <c r="C29" s="40" t="s">
        <v>1491</v>
      </c>
    </row>
    <row r="30" spans="1:3">
      <c r="A30" s="578">
        <v>45276.39230324074</v>
      </c>
      <c r="B30" s="40" t="s">
        <v>2679</v>
      </c>
      <c r="C30" s="40" t="s">
        <v>1491</v>
      </c>
    </row>
    <row r="31" spans="1:3">
      <c r="A31" s="578">
        <v>45279.427118055559</v>
      </c>
      <c r="B31" s="40" t="s">
        <v>1490</v>
      </c>
      <c r="C31" s="40" t="s">
        <v>1491</v>
      </c>
    </row>
    <row r="32" spans="1:3">
      <c r="A32" s="578">
        <v>45279.427129629628</v>
      </c>
      <c r="B32" s="40" t="s">
        <v>2679</v>
      </c>
      <c r="C32" s="40" t="s">
        <v>1491</v>
      </c>
    </row>
    <row r="33" spans="1:3">
      <c r="A33" s="578">
        <v>45282.642071759263</v>
      </c>
      <c r="B33" s="40" t="s">
        <v>1490</v>
      </c>
      <c r="C33" s="40" t="s">
        <v>1491</v>
      </c>
    </row>
    <row r="34" spans="1:3">
      <c r="A34" s="578">
        <v>45282.642083333332</v>
      </c>
      <c r="B34" s="40" t="s">
        <v>2679</v>
      </c>
      <c r="C34" s="40" t="s">
        <v>1491</v>
      </c>
    </row>
    <row r="35" spans="1:3">
      <c r="A35" s="578">
        <v>45283.65111111111</v>
      </c>
      <c r="B35" s="40" t="s">
        <v>1490</v>
      </c>
      <c r="C35" s="40" t="s">
        <v>1491</v>
      </c>
    </row>
    <row r="36" spans="1:3">
      <c r="A36" s="578">
        <v>45283.651145833333</v>
      </c>
      <c r="B36" s="40" t="s">
        <v>2679</v>
      </c>
      <c r="C36" s="40" t="s">
        <v>1491</v>
      </c>
    </row>
    <row r="37" spans="1:3">
      <c r="A37" s="578">
        <v>45287.409270833334</v>
      </c>
      <c r="B37" s="40" t="s">
        <v>1490</v>
      </c>
      <c r="C37" s="40" t="s">
        <v>1491</v>
      </c>
    </row>
    <row r="38" spans="1:3">
      <c r="A38" s="578">
        <v>45287.409282407411</v>
      </c>
      <c r="B38" s="40" t="s">
        <v>2679</v>
      </c>
      <c r="C38" s="40" t="s">
        <v>1491</v>
      </c>
    </row>
  </sheetData>
  <sheetProtection formatColumns="0" formatRows="0" autoFilter="0"/>
  <phoneticPr fontId="33" type="noConversion"/>
  <pageMargins left="0.75" right="0.75" top="1" bottom="1" header="0.5" footer="0.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98" hidden="1" customWidth="1"/>
    <col min="11" max="11" width="3.7109375" style="98" customWidth="1"/>
    <col min="12" max="12" width="6.140625" style="98" customWidth="1"/>
    <col min="13" max="13" width="20.7109375" style="98" customWidth="1"/>
    <col min="14" max="14" width="92.5703125" style="98" customWidth="1"/>
    <col min="15" max="16384" width="9.140625" style="98"/>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275" t="s">
        <v>506</v>
      </c>
      <c r="M12" s="276"/>
      <c r="N12" s="276"/>
    </row>
    <row r="14" spans="12:14" s="274" customFormat="1" ht="30" customHeight="1">
      <c r="L14" s="246" t="s">
        <v>15</v>
      </c>
      <c r="M14" s="246" t="s">
        <v>507</v>
      </c>
      <c r="N14" s="246" t="s">
        <v>508</v>
      </c>
    </row>
    <row r="15" spans="12:14" ht="33.75">
      <c r="L15" s="246">
        <v>1</v>
      </c>
      <c r="M15" s="277" t="s">
        <v>450</v>
      </c>
      <c r="N15" s="277" t="s">
        <v>509</v>
      </c>
    </row>
    <row r="16" spans="12:14" ht="69" customHeight="1">
      <c r="L16" s="246">
        <v>2</v>
      </c>
      <c r="M16" s="277" t="s">
        <v>451</v>
      </c>
      <c r="N16" s="277" t="s">
        <v>970</v>
      </c>
    </row>
  </sheetData>
  <sheetProtection formatColumns="0" formatRows="0" autoFilter="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1"/>
  <sheetViews>
    <sheetView showGridLines="0" view="pageBreakPreview" topLeftCell="K23" zoomScale="60" zoomScaleNormal="100" workbookViewId="0">
      <selection activeCell="M36" sqref="M36"/>
    </sheetView>
  </sheetViews>
  <sheetFormatPr defaultRowHeight="12.75"/>
  <cols>
    <col min="1" max="10" width="0" style="359" hidden="1" customWidth="1"/>
    <col min="11" max="11" width="3.7109375" style="359" customWidth="1"/>
    <col min="12" max="12" width="11.7109375" style="359" customWidth="1"/>
    <col min="13" max="13" width="32.85546875" style="359" customWidth="1"/>
    <col min="14" max="14" width="116.140625" style="359" customWidth="1"/>
    <col min="15" max="15" width="9.140625" style="360" customWidth="1"/>
    <col min="16" max="16384" width="9.140625" style="359"/>
  </cols>
  <sheetData>
    <row r="1" spans="12:15" hidden="1">
      <c r="L1" s="360"/>
      <c r="M1" s="360"/>
      <c r="N1" s="360"/>
    </row>
    <row r="2" spans="12:15" hidden="1">
      <c r="L2" s="360"/>
      <c r="M2" s="360"/>
      <c r="N2" s="360"/>
    </row>
    <row r="3" spans="12:15" hidden="1">
      <c r="L3" s="360"/>
      <c r="M3" s="360"/>
      <c r="N3" s="360"/>
    </row>
    <row r="4" spans="12:15" hidden="1">
      <c r="L4" s="360"/>
      <c r="M4" s="360"/>
      <c r="N4" s="360"/>
    </row>
    <row r="5" spans="12:15" hidden="1">
      <c r="L5" s="360"/>
      <c r="M5" s="360"/>
      <c r="N5" s="360"/>
    </row>
    <row r="6" spans="12:15" hidden="1">
      <c r="L6" s="360"/>
      <c r="M6" s="360"/>
      <c r="N6" s="360"/>
    </row>
    <row r="7" spans="12:15" hidden="1">
      <c r="L7" s="360"/>
      <c r="M7" s="360"/>
      <c r="N7" s="360"/>
    </row>
    <row r="8" spans="12:15" hidden="1">
      <c r="L8" s="360"/>
      <c r="M8" s="360"/>
      <c r="N8" s="360"/>
    </row>
    <row r="9" spans="12:15" hidden="1">
      <c r="L9" s="360"/>
      <c r="M9" s="360"/>
      <c r="N9" s="360"/>
    </row>
    <row r="10" spans="12:15" hidden="1">
      <c r="L10" s="360"/>
      <c r="M10" s="360"/>
      <c r="N10" s="360"/>
    </row>
    <row r="11" spans="12:15">
      <c r="L11" s="360"/>
      <c r="M11" s="360"/>
      <c r="N11" s="360"/>
    </row>
    <row r="12" spans="12:15" ht="24.95" customHeight="1">
      <c r="L12" s="361" t="s">
        <v>1013</v>
      </c>
      <c r="M12" s="362"/>
      <c r="N12" s="362"/>
    </row>
    <row r="13" spans="12:15" ht="16.5" customHeight="1">
      <c r="L13" s="581" t="s">
        <v>1034</v>
      </c>
      <c r="M13" s="360"/>
      <c r="N13" s="360"/>
    </row>
    <row r="14" spans="12:15" ht="27.95" customHeight="1">
      <c r="L14" s="582" t="s">
        <v>1010</v>
      </c>
      <c r="M14" s="583" t="s">
        <v>897</v>
      </c>
      <c r="N14" s="584" t="s">
        <v>1033</v>
      </c>
      <c r="O14" s="363"/>
    </row>
    <row r="15" spans="12:15" ht="27.95" customHeight="1">
      <c r="L15" s="582" t="s">
        <v>1010</v>
      </c>
      <c r="M15" s="583" t="s">
        <v>1011</v>
      </c>
      <c r="N15" s="584" t="s">
        <v>1025</v>
      </c>
      <c r="O15" s="363"/>
    </row>
    <row r="16" spans="12:15" ht="27.95" customHeight="1">
      <c r="L16" s="582" t="s">
        <v>1010</v>
      </c>
      <c r="M16" s="583" t="s">
        <v>1014</v>
      </c>
      <c r="N16" s="584" t="s">
        <v>1032</v>
      </c>
      <c r="O16" s="363"/>
    </row>
    <row r="17" spans="12:15" ht="27.95" customHeight="1">
      <c r="L17" s="582" t="s">
        <v>1010</v>
      </c>
      <c r="M17" s="583" t="s">
        <v>1015</v>
      </c>
      <c r="N17" s="584" t="s">
        <v>1028</v>
      </c>
      <c r="O17" s="363"/>
    </row>
    <row r="18" spans="12:15" ht="27.95" customHeight="1">
      <c r="L18" s="582" t="s">
        <v>1010</v>
      </c>
      <c r="M18" s="583" t="s">
        <v>1016</v>
      </c>
      <c r="N18" s="584" t="s">
        <v>1029</v>
      </c>
      <c r="O18" s="363"/>
    </row>
    <row r="19" spans="12:15" ht="27.95" customHeight="1">
      <c r="L19" s="582" t="s">
        <v>1010</v>
      </c>
      <c r="M19" s="583" t="s">
        <v>1017</v>
      </c>
      <c r="N19" s="584" t="s">
        <v>1030</v>
      </c>
      <c r="O19" s="363"/>
    </row>
    <row r="20" spans="12:15" ht="27.95" customHeight="1">
      <c r="L20" s="582" t="s">
        <v>1010</v>
      </c>
      <c r="M20" s="583" t="s">
        <v>1018</v>
      </c>
      <c r="N20" s="584" t="s">
        <v>1031</v>
      </c>
      <c r="O20" s="363"/>
    </row>
    <row r="21" spans="12:15" ht="27.95" customHeight="1">
      <c r="L21" s="582" t="s">
        <v>1010</v>
      </c>
      <c r="M21" s="583" t="s">
        <v>1019</v>
      </c>
      <c r="N21" s="584" t="s">
        <v>1069</v>
      </c>
      <c r="O21" s="363"/>
    </row>
    <row r="22" spans="12:15" ht="27.95" customHeight="1">
      <c r="L22" s="582" t="s">
        <v>1010</v>
      </c>
      <c r="M22" s="583" t="s">
        <v>1089</v>
      </c>
      <c r="N22" s="585" t="s">
        <v>1303</v>
      </c>
      <c r="O22" s="363"/>
    </row>
    <row r="23" spans="12:15" ht="27.95" customHeight="1">
      <c r="L23" s="582" t="s">
        <v>1010</v>
      </c>
      <c r="M23" s="583" t="s">
        <v>1092</v>
      </c>
      <c r="N23" s="585" t="s">
        <v>1078</v>
      </c>
      <c r="O23" s="363"/>
    </row>
    <row r="24" spans="12:15" ht="27.95" customHeight="1">
      <c r="L24" s="582" t="s">
        <v>1010</v>
      </c>
      <c r="M24" s="583" t="s">
        <v>1012</v>
      </c>
      <c r="N24" s="584" t="s">
        <v>1094</v>
      </c>
      <c r="O24" s="363"/>
    </row>
    <row r="25" spans="12:15" ht="27.95" customHeight="1">
      <c r="L25" s="582" t="s">
        <v>1010</v>
      </c>
      <c r="M25" s="583" t="s">
        <v>286</v>
      </c>
      <c r="N25" s="584" t="s">
        <v>1095</v>
      </c>
      <c r="O25" s="363"/>
    </row>
    <row r="26" spans="12:15" ht="27.95" customHeight="1">
      <c r="L26" s="582" t="s">
        <v>1010</v>
      </c>
      <c r="M26" s="583" t="s">
        <v>1020</v>
      </c>
      <c r="N26" s="584" t="s">
        <v>1096</v>
      </c>
      <c r="O26" s="363"/>
    </row>
    <row r="27" spans="12:15" ht="27.95" customHeight="1">
      <c r="L27" s="582" t="s">
        <v>1010</v>
      </c>
      <c r="M27" s="583" t="s">
        <v>1107</v>
      </c>
      <c r="N27" s="585" t="s">
        <v>1097</v>
      </c>
      <c r="O27" s="363"/>
    </row>
    <row r="28" spans="12:15" ht="27.95" customHeight="1">
      <c r="L28" s="582" t="s">
        <v>1010</v>
      </c>
      <c r="M28" s="583" t="s">
        <v>1021</v>
      </c>
      <c r="N28" s="584" t="s">
        <v>1110</v>
      </c>
      <c r="O28" s="363"/>
    </row>
    <row r="29" spans="12:15" ht="27.95" customHeight="1">
      <c r="L29" s="582" t="s">
        <v>1010</v>
      </c>
      <c r="M29" s="583" t="s">
        <v>1022</v>
      </c>
      <c r="N29" s="584" t="s">
        <v>1112</v>
      </c>
      <c r="O29" s="363"/>
    </row>
    <row r="30" spans="12:15" ht="27.95" customHeight="1">
      <c r="L30" s="582" t="s">
        <v>1010</v>
      </c>
      <c r="M30" s="583" t="s">
        <v>1023</v>
      </c>
      <c r="N30" s="584" t="s">
        <v>1115</v>
      </c>
      <c r="O30" s="363"/>
    </row>
    <row r="31" spans="12:15" ht="27.95" customHeight="1">
      <c r="L31" s="582" t="s">
        <v>1010</v>
      </c>
      <c r="M31" s="583" t="s">
        <v>1024</v>
      </c>
      <c r="N31" s="584" t="s">
        <v>1179</v>
      </c>
      <c r="O31" s="363"/>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35"/>
  <sheetViews>
    <sheetView showGridLines="0" view="pageBreakPreview" topLeftCell="F118" zoomScale="80" zoomScaleNormal="100" zoomScaleSheetLayoutView="80" workbookViewId="0">
      <selection activeCell="E92" sqref="E92:H95"/>
    </sheetView>
  </sheetViews>
  <sheetFormatPr defaultColWidth="9.140625" defaultRowHeight="11.25"/>
  <cols>
    <col min="1" max="3" width="10.7109375" style="52" hidden="1" customWidth="1"/>
    <col min="4" max="4" width="3.7109375" style="52" customWidth="1"/>
    <col min="5" max="5" width="12.7109375" style="87" customWidth="1"/>
    <col min="6" max="6" width="18.7109375" style="87" customWidth="1"/>
    <col min="7" max="7" width="57.5703125" style="87" customWidth="1"/>
    <col min="8" max="8" width="48.7109375" style="87" customWidth="1"/>
    <col min="9" max="9" width="3.7109375" style="52" customWidth="1"/>
    <col min="10" max="10" width="15.5703125" style="52" hidden="1" customWidth="1"/>
    <col min="11" max="14" width="16.7109375" style="52" hidden="1" customWidth="1"/>
    <col min="15" max="16" width="9.140625" style="52" customWidth="1"/>
    <col min="17" max="16384" width="9.140625" style="52"/>
  </cols>
  <sheetData>
    <row r="1" spans="1:16" hidden="1">
      <c r="A1" s="587"/>
      <c r="B1" s="587"/>
      <c r="C1" s="587"/>
      <c r="D1" s="587"/>
      <c r="E1" s="588"/>
      <c r="F1" s="588"/>
      <c r="G1" s="588"/>
      <c r="H1" s="588"/>
      <c r="I1" s="587"/>
      <c r="J1" s="587"/>
      <c r="K1" s="587"/>
      <c r="L1" s="587"/>
      <c r="M1" s="587"/>
      <c r="N1" s="587"/>
      <c r="O1" s="587"/>
      <c r="P1" s="587"/>
    </row>
    <row r="2" spans="1:16" hidden="1">
      <c r="A2" s="587"/>
      <c r="B2" s="587"/>
      <c r="C2" s="587"/>
      <c r="D2" s="587"/>
      <c r="E2" s="588"/>
      <c r="F2" s="588"/>
      <c r="G2" s="588"/>
      <c r="H2" s="588"/>
      <c r="I2" s="587"/>
      <c r="J2" s="587"/>
      <c r="K2" s="587"/>
      <c r="L2" s="587"/>
      <c r="M2" s="587"/>
      <c r="N2" s="587"/>
      <c r="O2" s="587"/>
      <c r="P2" s="587"/>
    </row>
    <row r="3" spans="1:16" hidden="1">
      <c r="A3" s="587"/>
      <c r="B3" s="587"/>
      <c r="C3" s="587"/>
      <c r="D3" s="587"/>
      <c r="E3" s="588"/>
      <c r="F3" s="588"/>
      <c r="G3" s="588"/>
      <c r="H3" s="588"/>
      <c r="I3" s="587"/>
      <c r="J3" s="587"/>
      <c r="K3" s="587"/>
      <c r="L3" s="587"/>
      <c r="M3" s="587"/>
      <c r="N3" s="587"/>
      <c r="O3" s="587"/>
      <c r="P3" s="587"/>
    </row>
    <row r="4" spans="1:16" hidden="1">
      <c r="A4" s="587"/>
      <c r="B4" s="587"/>
      <c r="C4" s="587"/>
      <c r="D4" s="587"/>
      <c r="E4" s="588"/>
      <c r="F4" s="588"/>
      <c r="G4" s="588"/>
      <c r="H4" s="588"/>
      <c r="I4" s="587"/>
      <c r="J4" s="587"/>
      <c r="K4" s="587"/>
      <c r="L4" s="587"/>
      <c r="M4" s="587"/>
      <c r="N4" s="587"/>
      <c r="O4" s="587"/>
      <c r="P4" s="587"/>
    </row>
    <row r="5" spans="1:16" hidden="1">
      <c r="A5" s="587"/>
      <c r="B5" s="587"/>
      <c r="C5" s="587"/>
      <c r="D5" s="587"/>
      <c r="E5" s="588"/>
      <c r="F5" s="588"/>
      <c r="G5" s="588"/>
      <c r="H5" s="588"/>
      <c r="I5" s="587"/>
      <c r="J5" s="587"/>
      <c r="K5" s="587"/>
      <c r="L5" s="587"/>
      <c r="M5" s="587"/>
      <c r="N5" s="587"/>
      <c r="O5" s="587"/>
      <c r="P5" s="587"/>
    </row>
    <row r="6" spans="1:16">
      <c r="A6" s="587"/>
      <c r="B6" s="587"/>
      <c r="C6" s="587"/>
      <c r="D6" s="587"/>
      <c r="E6" s="588"/>
      <c r="F6" s="588"/>
      <c r="G6" s="588"/>
      <c r="H6" s="588"/>
      <c r="I6" s="587"/>
      <c r="J6" s="587"/>
      <c r="K6" s="587"/>
      <c r="L6" s="587"/>
      <c r="M6" s="587"/>
      <c r="N6" s="587"/>
      <c r="O6" s="587"/>
      <c r="P6" s="587"/>
    </row>
    <row r="7" spans="1:16" ht="19.5">
      <c r="A7" s="587"/>
      <c r="B7" s="587"/>
      <c r="C7" s="586"/>
      <c r="D7" s="587"/>
      <c r="E7" s="1048" t="s">
        <v>104</v>
      </c>
      <c r="F7" s="1049"/>
      <c r="G7" s="1050"/>
      <c r="H7" s="589" t="s">
        <v>18</v>
      </c>
      <c r="I7" s="590" t="s">
        <v>632</v>
      </c>
      <c r="J7" s="587"/>
      <c r="K7" s="587"/>
      <c r="L7" s="587"/>
      <c r="M7" s="587"/>
      <c r="N7" s="587"/>
      <c r="O7" s="587"/>
      <c r="P7" s="587"/>
    </row>
    <row r="8" spans="1:16" ht="19.5">
      <c r="A8" s="587"/>
      <c r="B8" s="587"/>
      <c r="C8" s="586"/>
      <c r="D8" s="587"/>
      <c r="E8" s="1048" t="s">
        <v>105</v>
      </c>
      <c r="F8" s="1049"/>
      <c r="G8" s="1050"/>
      <c r="H8" s="591">
        <v>2024</v>
      </c>
      <c r="I8" s="592"/>
      <c r="J8" s="587"/>
      <c r="K8" s="587"/>
      <c r="L8" s="587"/>
      <c r="M8" s="587"/>
      <c r="N8" s="587"/>
      <c r="O8" s="587"/>
      <c r="P8" s="587"/>
    </row>
    <row r="9" spans="1:16">
      <c r="A9" s="587"/>
      <c r="B9" s="587"/>
      <c r="C9" s="586"/>
      <c r="D9" s="587"/>
      <c r="E9" s="588"/>
      <c r="F9" s="588"/>
      <c r="G9" s="588"/>
      <c r="H9" s="588"/>
      <c r="I9" s="587"/>
      <c r="J9" s="587"/>
      <c r="K9" s="587"/>
      <c r="L9" s="587"/>
      <c r="M9" s="587"/>
      <c r="N9" s="587"/>
      <c r="O9" s="587"/>
      <c r="P9" s="587"/>
    </row>
    <row r="10" spans="1:16">
      <c r="A10" s="587"/>
      <c r="B10" s="587"/>
      <c r="C10" s="586"/>
      <c r="D10" s="587"/>
      <c r="E10" s="588"/>
      <c r="F10" s="588"/>
      <c r="G10" s="588"/>
      <c r="H10" s="588"/>
      <c r="I10" s="587"/>
      <c r="J10" s="587"/>
      <c r="K10" s="587"/>
      <c r="L10" s="587"/>
      <c r="M10" s="587"/>
      <c r="N10" s="587"/>
      <c r="O10" s="587"/>
      <c r="P10" s="587"/>
    </row>
    <row r="11" spans="1:16" ht="19.5">
      <c r="A11" s="587"/>
      <c r="B11" s="587"/>
      <c r="C11" s="586"/>
      <c r="D11" s="587"/>
      <c r="E11" s="1063" t="s">
        <v>190</v>
      </c>
      <c r="F11" s="1063"/>
      <c r="G11" s="1063"/>
      <c r="H11" s="1063"/>
      <c r="I11" s="593"/>
      <c r="J11" s="594"/>
      <c r="K11" s="594"/>
      <c r="L11" s="594"/>
      <c r="M11" s="594"/>
      <c r="N11" s="594"/>
      <c r="O11" s="594"/>
      <c r="P11" s="594"/>
    </row>
    <row r="12" spans="1:16" ht="19.5">
      <c r="A12" s="587"/>
      <c r="B12" s="587"/>
      <c r="C12" s="586"/>
      <c r="D12" s="587"/>
      <c r="E12" s="1064" t="s">
        <v>713</v>
      </c>
      <c r="F12" s="1064"/>
      <c r="G12" s="1064"/>
      <c r="H12" s="1064"/>
      <c r="I12" s="593"/>
      <c r="J12" s="594"/>
      <c r="K12" s="594"/>
      <c r="L12" s="594"/>
      <c r="M12" s="594"/>
      <c r="N12" s="594"/>
      <c r="O12" s="594"/>
      <c r="P12" s="594"/>
    </row>
    <row r="13" spans="1:16" ht="19.5">
      <c r="A13" s="587"/>
      <c r="B13" s="587"/>
      <c r="C13" s="586"/>
      <c r="D13" s="587"/>
      <c r="E13" s="1063" t="s">
        <v>191</v>
      </c>
      <c r="F13" s="1063"/>
      <c r="G13" s="1063"/>
      <c r="H13" s="1063"/>
      <c r="I13" s="593"/>
      <c r="J13" s="594"/>
      <c r="K13" s="594"/>
      <c r="L13" s="594"/>
      <c r="M13" s="594"/>
      <c r="N13" s="594"/>
      <c r="O13" s="594"/>
      <c r="P13" s="594"/>
    </row>
    <row r="14" spans="1:16" ht="19.5">
      <c r="A14" s="587"/>
      <c r="B14" s="587"/>
      <c r="C14" s="586"/>
      <c r="D14" s="587">
        <v>26468195</v>
      </c>
      <c r="E14" s="1065" t="s">
        <v>1872</v>
      </c>
      <c r="F14" s="1065"/>
      <c r="G14" s="1065"/>
      <c r="H14" s="1065"/>
      <c r="I14" s="595"/>
      <c r="J14" s="594"/>
      <c r="K14" s="594"/>
      <c r="L14" s="594"/>
      <c r="M14" s="594"/>
      <c r="N14" s="594"/>
      <c r="O14" s="587" t="s">
        <v>3487</v>
      </c>
      <c r="P14" s="594"/>
    </row>
    <row r="15" spans="1:16" ht="19.5">
      <c r="A15" s="587"/>
      <c r="B15" s="587"/>
      <c r="C15" s="586"/>
      <c r="D15" s="587"/>
      <c r="E15" s="1066" t="s">
        <v>3488</v>
      </c>
      <c r="F15" s="1066"/>
      <c r="G15" s="1066"/>
      <c r="H15" s="1066"/>
      <c r="I15" s="595"/>
      <c r="J15" s="594"/>
      <c r="K15" s="594"/>
      <c r="L15" s="594"/>
      <c r="M15" s="594"/>
      <c r="N15" s="594"/>
      <c r="O15" s="594"/>
      <c r="P15" s="594"/>
    </row>
    <row r="16" spans="1:16" ht="19.5">
      <c r="A16" s="587"/>
      <c r="B16" s="587"/>
      <c r="C16" s="586"/>
      <c r="D16" s="587"/>
      <c r="E16" s="1067" t="s">
        <v>3489</v>
      </c>
      <c r="F16" s="1067"/>
      <c r="G16" s="1067"/>
      <c r="H16" s="1067"/>
      <c r="I16" s="596"/>
      <c r="J16" s="594"/>
      <c r="K16" s="594"/>
      <c r="L16" s="594"/>
      <c r="M16" s="594"/>
      <c r="N16" s="594"/>
      <c r="O16" s="594"/>
      <c r="P16" s="594"/>
    </row>
    <row r="17" spans="1:16" ht="19.5">
      <c r="A17" s="587"/>
      <c r="B17" s="587"/>
      <c r="C17" s="586"/>
      <c r="D17" s="587"/>
      <c r="E17" s="1068"/>
      <c r="F17" s="1069"/>
      <c r="G17" s="1069"/>
      <c r="H17" s="1070"/>
      <c r="I17" s="597"/>
      <c r="J17" s="598"/>
      <c r="K17" s="599"/>
      <c r="L17" s="1061"/>
      <c r="M17" s="1061"/>
      <c r="N17" s="599"/>
      <c r="O17" s="598"/>
      <c r="P17" s="598"/>
    </row>
    <row r="18" spans="1:16" ht="19.5">
      <c r="A18" s="587"/>
      <c r="B18" s="587"/>
      <c r="C18" s="586"/>
      <c r="D18" s="587"/>
      <c r="E18" s="1062" t="s">
        <v>1008</v>
      </c>
      <c r="F18" s="1062"/>
      <c r="G18" s="1062"/>
      <c r="H18" s="1062"/>
      <c r="I18" s="600"/>
      <c r="J18" s="601"/>
      <c r="K18" s="601"/>
      <c r="L18" s="601"/>
      <c r="M18" s="601"/>
      <c r="N18" s="601"/>
      <c r="O18" s="602"/>
      <c r="P18" s="602"/>
    </row>
    <row r="19" spans="1:16" ht="33.75">
      <c r="A19" s="587"/>
      <c r="B19" s="587"/>
      <c r="C19" s="586"/>
      <c r="D19" s="587"/>
      <c r="E19" s="1042" t="s">
        <v>192</v>
      </c>
      <c r="F19" s="1042"/>
      <c r="G19" s="1042"/>
      <c r="H19" s="603" t="s">
        <v>2685</v>
      </c>
      <c r="I19" s="604"/>
      <c r="J19" s="602"/>
      <c r="K19" s="602"/>
      <c r="L19" s="602"/>
      <c r="M19" s="587"/>
      <c r="N19" s="587"/>
      <c r="O19" s="587"/>
      <c r="P19" s="587"/>
    </row>
    <row r="20" spans="1:16" ht="25.5">
      <c r="A20" s="587"/>
      <c r="B20" s="587"/>
      <c r="C20" s="586"/>
      <c r="D20" s="587"/>
      <c r="E20" s="1042" t="s">
        <v>193</v>
      </c>
      <c r="F20" s="1042"/>
      <c r="G20" s="1042"/>
      <c r="H20" s="603" t="s">
        <v>2686</v>
      </c>
      <c r="I20" s="604"/>
      <c r="J20" s="587"/>
      <c r="K20" s="587"/>
      <c r="L20" s="587"/>
      <c r="M20" s="587"/>
      <c r="N20" s="587"/>
      <c r="O20" s="587"/>
      <c r="P20" s="587"/>
    </row>
    <row r="21" spans="1:16" ht="19.5">
      <c r="A21" s="587"/>
      <c r="B21" s="587"/>
      <c r="C21" s="586"/>
      <c r="D21" s="587"/>
      <c r="E21" s="1042" t="s">
        <v>194</v>
      </c>
      <c r="F21" s="1042"/>
      <c r="G21" s="1042"/>
      <c r="H21" s="605"/>
      <c r="I21" s="606"/>
      <c r="J21" s="587"/>
      <c r="K21" s="587"/>
      <c r="L21" s="587"/>
      <c r="M21" s="587"/>
      <c r="N21" s="587"/>
      <c r="O21" s="587"/>
      <c r="P21" s="587"/>
    </row>
    <row r="22" spans="1:16" ht="19.5">
      <c r="A22" s="587"/>
      <c r="B22" s="587"/>
      <c r="C22" s="586"/>
      <c r="D22" s="587"/>
      <c r="E22" s="1042" t="s">
        <v>195</v>
      </c>
      <c r="F22" s="1042"/>
      <c r="G22" s="1042"/>
      <c r="H22" s="607" t="s">
        <v>2687</v>
      </c>
      <c r="I22" s="606"/>
      <c r="J22" s="587"/>
      <c r="K22" s="587"/>
      <c r="L22" s="587"/>
      <c r="M22" s="587"/>
      <c r="N22" s="587"/>
      <c r="O22" s="587"/>
      <c r="P22" s="587"/>
    </row>
    <row r="23" spans="1:16" ht="19.5">
      <c r="A23" s="587"/>
      <c r="B23" s="587"/>
      <c r="C23" s="586"/>
      <c r="D23" s="587"/>
      <c r="E23" s="1042" t="s">
        <v>106</v>
      </c>
      <c r="F23" s="1042"/>
      <c r="G23" s="1042"/>
      <c r="H23" s="608" t="s">
        <v>1873</v>
      </c>
      <c r="I23" s="606"/>
      <c r="J23" s="587"/>
      <c r="K23" s="587"/>
      <c r="L23" s="587"/>
      <c r="M23" s="587"/>
      <c r="N23" s="587"/>
      <c r="O23" s="587"/>
      <c r="P23" s="587"/>
    </row>
    <row r="24" spans="1:16" ht="19.5">
      <c r="A24" s="587"/>
      <c r="B24" s="587"/>
      <c r="C24" s="587"/>
      <c r="D24" s="587"/>
      <c r="E24" s="1042" t="s">
        <v>107</v>
      </c>
      <c r="F24" s="1042"/>
      <c r="G24" s="1042"/>
      <c r="H24" s="608" t="s">
        <v>1781</v>
      </c>
      <c r="I24" s="606"/>
      <c r="J24" s="587"/>
      <c r="K24" s="587"/>
      <c r="L24" s="587"/>
      <c r="M24" s="587"/>
      <c r="N24" s="587"/>
      <c r="O24" s="587"/>
      <c r="P24" s="587"/>
    </row>
    <row r="25" spans="1:16" ht="19.5">
      <c r="A25" s="587"/>
      <c r="B25" s="587"/>
      <c r="C25" s="586"/>
      <c r="D25" s="587"/>
      <c r="E25" s="1042" t="s">
        <v>196</v>
      </c>
      <c r="F25" s="1042"/>
      <c r="G25" s="1042"/>
      <c r="H25" s="609"/>
      <c r="I25" s="606"/>
      <c r="J25" s="587" t="s">
        <v>1315</v>
      </c>
      <c r="K25" s="587"/>
      <c r="L25" s="587"/>
      <c r="M25" s="587"/>
      <c r="N25" s="587"/>
      <c r="O25" s="587"/>
      <c r="P25" s="587"/>
    </row>
    <row r="26" spans="1:16" ht="22.5">
      <c r="A26" s="587"/>
      <c r="B26" s="587"/>
      <c r="C26" s="586"/>
      <c r="D26" s="587"/>
      <c r="E26" s="1042" t="s">
        <v>197</v>
      </c>
      <c r="F26" s="1042"/>
      <c r="G26" s="1042"/>
      <c r="H26" s="610" t="s">
        <v>791</v>
      </c>
      <c r="I26" s="606"/>
      <c r="J26" s="587" t="s">
        <v>1316</v>
      </c>
      <c r="K26" s="587"/>
      <c r="L26" s="587"/>
      <c r="M26" s="587"/>
      <c r="N26" s="587"/>
      <c r="O26" s="587"/>
      <c r="P26" s="587"/>
    </row>
    <row r="27" spans="1:16" ht="22.5">
      <c r="A27" s="587"/>
      <c r="B27" s="587"/>
      <c r="C27" s="586"/>
      <c r="D27" s="587"/>
      <c r="E27" s="1042" t="s">
        <v>198</v>
      </c>
      <c r="F27" s="1042"/>
      <c r="G27" s="1042"/>
      <c r="H27" s="605" t="s">
        <v>2680</v>
      </c>
      <c r="I27" s="595"/>
      <c r="J27" s="587" t="s">
        <v>1317</v>
      </c>
      <c r="K27" s="587"/>
      <c r="L27" s="587"/>
      <c r="M27" s="587"/>
      <c r="N27" s="587"/>
      <c r="O27" s="587"/>
      <c r="P27" s="587"/>
    </row>
    <row r="28" spans="1:16" ht="22.5">
      <c r="A28" s="587"/>
      <c r="B28" s="587"/>
      <c r="C28" s="586"/>
      <c r="D28" s="587"/>
      <c r="E28" s="1042" t="s">
        <v>199</v>
      </c>
      <c r="F28" s="1042"/>
      <c r="G28" s="1042"/>
      <c r="H28" s="605" t="s">
        <v>2680</v>
      </c>
      <c r="I28" s="595"/>
      <c r="J28" s="587" t="s">
        <v>1318</v>
      </c>
      <c r="K28" s="587"/>
      <c r="L28" s="587"/>
      <c r="M28" s="587"/>
      <c r="N28" s="587"/>
      <c r="O28" s="587"/>
      <c r="P28" s="587"/>
    </row>
    <row r="29" spans="1:16" ht="19.5">
      <c r="A29" s="587"/>
      <c r="B29" s="587"/>
      <c r="C29" s="586"/>
      <c r="D29" s="587"/>
      <c r="E29" s="1042" t="s">
        <v>200</v>
      </c>
      <c r="F29" s="1042"/>
      <c r="G29" s="1042"/>
      <c r="H29" s="605" t="s">
        <v>2681</v>
      </c>
      <c r="I29" s="595"/>
      <c r="J29" s="587" t="s">
        <v>1319</v>
      </c>
      <c r="K29" s="587"/>
      <c r="L29" s="587"/>
      <c r="M29" s="587"/>
      <c r="N29" s="587"/>
      <c r="O29" s="587"/>
      <c r="P29" s="587"/>
    </row>
    <row r="30" spans="1:16" ht="19.5">
      <c r="A30" s="587"/>
      <c r="B30" s="587"/>
      <c r="C30" s="586"/>
      <c r="D30" s="587"/>
      <c r="E30" s="1042" t="s">
        <v>153</v>
      </c>
      <c r="F30" s="1042"/>
      <c r="G30" s="1042"/>
      <c r="H30" s="605" t="s">
        <v>2682</v>
      </c>
      <c r="I30" s="595"/>
      <c r="J30" s="587" t="s">
        <v>1320</v>
      </c>
      <c r="K30" s="587"/>
      <c r="L30" s="587"/>
      <c r="M30" s="587"/>
      <c r="N30" s="587"/>
      <c r="O30" s="587"/>
      <c r="P30" s="587"/>
    </row>
    <row r="31" spans="1:16" ht="19.5">
      <c r="A31" s="587"/>
      <c r="B31" s="587"/>
      <c r="C31" s="586"/>
      <c r="D31" s="587"/>
      <c r="E31" s="1042" t="s">
        <v>201</v>
      </c>
      <c r="F31" s="1042"/>
      <c r="G31" s="1042"/>
      <c r="H31" s="605" t="s">
        <v>2683</v>
      </c>
      <c r="I31" s="595"/>
      <c r="J31" s="587" t="s">
        <v>1321</v>
      </c>
      <c r="K31" s="587"/>
      <c r="L31" s="587"/>
      <c r="M31" s="587"/>
      <c r="N31" s="587"/>
      <c r="O31" s="587"/>
      <c r="P31" s="587"/>
    </row>
    <row r="32" spans="1:16" ht="19.5">
      <c r="A32" s="587"/>
      <c r="B32" s="587"/>
      <c r="C32" s="586"/>
      <c r="D32" s="587"/>
      <c r="E32" s="1042" t="s">
        <v>202</v>
      </c>
      <c r="F32" s="1042"/>
      <c r="G32" s="1042"/>
      <c r="H32" s="605" t="s">
        <v>2684</v>
      </c>
      <c r="I32" s="595"/>
      <c r="J32" s="587" t="s">
        <v>1322</v>
      </c>
      <c r="K32" s="587"/>
      <c r="L32" s="587"/>
      <c r="M32" s="587"/>
      <c r="N32" s="587"/>
      <c r="O32" s="587"/>
      <c r="P32" s="587"/>
    </row>
    <row r="33" spans="1:16" ht="19.5">
      <c r="A33" s="587"/>
      <c r="B33" s="587"/>
      <c r="C33" s="586"/>
      <c r="D33" s="587"/>
      <c r="E33" s="1042" t="s">
        <v>203</v>
      </c>
      <c r="F33" s="1042"/>
      <c r="G33" s="1042"/>
      <c r="H33" s="605" t="s">
        <v>20</v>
      </c>
      <c r="I33" s="595"/>
      <c r="J33" s="587" t="s">
        <v>1323</v>
      </c>
      <c r="K33" s="587"/>
      <c r="L33" s="587"/>
      <c r="M33" s="587"/>
      <c r="N33" s="587"/>
      <c r="O33" s="587"/>
      <c r="P33" s="587"/>
    </row>
    <row r="34" spans="1:16" ht="19.5">
      <c r="A34" s="587"/>
      <c r="B34" s="587"/>
      <c r="C34" s="586"/>
      <c r="D34" s="587"/>
      <c r="E34" s="1042" t="s">
        <v>204</v>
      </c>
      <c r="F34" s="1042"/>
      <c r="G34" s="611" t="s">
        <v>205</v>
      </c>
      <c r="H34" s="612" t="s">
        <v>19</v>
      </c>
      <c r="I34" s="595"/>
      <c r="J34" s="587" t="s">
        <v>1324</v>
      </c>
      <c r="K34" s="587"/>
      <c r="L34" s="587"/>
      <c r="M34" s="587"/>
      <c r="N34" s="587"/>
      <c r="O34" s="587"/>
      <c r="P34" s="587"/>
    </row>
    <row r="35" spans="1:16" ht="19.5">
      <c r="A35" s="587"/>
      <c r="B35" s="587"/>
      <c r="C35" s="586"/>
      <c r="D35" s="587"/>
      <c r="E35" s="1042"/>
      <c r="F35" s="1042"/>
      <c r="G35" s="611" t="s">
        <v>206</v>
      </c>
      <c r="H35" s="612" t="s">
        <v>531</v>
      </c>
      <c r="I35" s="595"/>
      <c r="J35" s="587" t="s">
        <v>1325</v>
      </c>
      <c r="K35" s="587"/>
      <c r="L35" s="587"/>
      <c r="M35" s="587"/>
      <c r="N35" s="587"/>
      <c r="O35" s="587"/>
      <c r="P35" s="587"/>
    </row>
    <row r="36" spans="1:16" ht="19.5">
      <c r="A36" s="587"/>
      <c r="B36" s="587"/>
      <c r="C36" s="586"/>
      <c r="D36" s="587"/>
      <c r="E36" s="1042"/>
      <c r="F36" s="1042"/>
      <c r="G36" s="611" t="s">
        <v>207</v>
      </c>
      <c r="H36" s="612" t="s">
        <v>548</v>
      </c>
      <c r="I36" s="595"/>
      <c r="J36" s="587" t="s">
        <v>1326</v>
      </c>
      <c r="K36" s="587"/>
      <c r="L36" s="587"/>
      <c r="M36" s="587"/>
      <c r="N36" s="587"/>
      <c r="O36" s="587"/>
      <c r="P36" s="587"/>
    </row>
    <row r="37" spans="1:16" ht="25.5">
      <c r="A37" s="587"/>
      <c r="B37" s="587"/>
      <c r="C37" s="586"/>
      <c r="D37" s="587"/>
      <c r="E37" s="1042" t="s">
        <v>208</v>
      </c>
      <c r="F37" s="1042"/>
      <c r="G37" s="1042"/>
      <c r="H37" s="612" t="s">
        <v>19</v>
      </c>
      <c r="I37" s="613"/>
      <c r="J37" s="587" t="s">
        <v>1309</v>
      </c>
      <c r="K37" s="587"/>
      <c r="L37" s="587"/>
      <c r="M37" s="587"/>
      <c r="N37" s="587"/>
      <c r="O37" s="587"/>
      <c r="P37" s="587"/>
    </row>
    <row r="38" spans="1:16" ht="19.5">
      <c r="A38" s="587"/>
      <c r="B38" s="587"/>
      <c r="C38" s="586"/>
      <c r="D38" s="587"/>
      <c r="E38" s="1042" t="s">
        <v>209</v>
      </c>
      <c r="F38" s="1042"/>
      <c r="G38" s="1042"/>
      <c r="H38" s="612" t="s">
        <v>19</v>
      </c>
      <c r="I38" s="595"/>
      <c r="J38" s="587" t="s">
        <v>1310</v>
      </c>
      <c r="K38" s="587"/>
      <c r="L38" s="587"/>
      <c r="M38" s="587"/>
      <c r="N38" s="587"/>
      <c r="O38" s="587"/>
      <c r="P38" s="587"/>
    </row>
    <row r="39" spans="1:16" ht="25.5">
      <c r="A39" s="587"/>
      <c r="B39" s="587"/>
      <c r="C39" s="586"/>
      <c r="D39" s="587"/>
      <c r="E39" s="1042" t="s">
        <v>210</v>
      </c>
      <c r="F39" s="1042"/>
      <c r="G39" s="1042"/>
      <c r="H39" s="612" t="s">
        <v>19</v>
      </c>
      <c r="I39" s="613"/>
      <c r="J39" s="587" t="s">
        <v>1327</v>
      </c>
      <c r="K39" s="587"/>
      <c r="L39" s="587"/>
      <c r="M39" s="587"/>
      <c r="N39" s="587"/>
      <c r="O39" s="587"/>
      <c r="P39" s="587"/>
    </row>
    <row r="40" spans="1:16" ht="19.5">
      <c r="A40" s="587" t="s">
        <v>1238</v>
      </c>
      <c r="B40" s="587"/>
      <c r="C40" s="586"/>
      <c r="D40" s="587"/>
      <c r="E40" s="1042" t="s">
        <v>211</v>
      </c>
      <c r="F40" s="1042"/>
      <c r="G40" s="1042"/>
      <c r="H40" s="612" t="s">
        <v>20</v>
      </c>
      <c r="I40" s="595"/>
      <c r="J40" s="587" t="s">
        <v>1328</v>
      </c>
      <c r="K40" s="587"/>
      <c r="L40" s="587"/>
      <c r="M40" s="587"/>
      <c r="N40" s="587"/>
      <c r="O40" s="587"/>
      <c r="P40" s="587"/>
    </row>
    <row r="41" spans="1:16" ht="19.5" hidden="1">
      <c r="A41" s="587"/>
      <c r="B41" s="587"/>
      <c r="C41" s="586"/>
      <c r="D41" s="587"/>
      <c r="E41" s="1060" t="s">
        <v>212</v>
      </c>
      <c r="F41" s="1060"/>
      <c r="G41" s="1060"/>
      <c r="H41" s="614" t="s">
        <v>941</v>
      </c>
      <c r="I41" s="595"/>
      <c r="J41" s="587"/>
      <c r="K41" s="587"/>
      <c r="L41" s="587"/>
      <c r="M41" s="587"/>
      <c r="N41" s="587"/>
      <c r="O41" s="587"/>
      <c r="P41" s="587"/>
    </row>
    <row r="42" spans="1:16" ht="19.5">
      <c r="A42" s="587"/>
      <c r="B42" s="587"/>
      <c r="C42" s="586"/>
      <c r="D42" s="587"/>
      <c r="E42" s="1042" t="s">
        <v>213</v>
      </c>
      <c r="F42" s="1042"/>
      <c r="G42" s="1042"/>
      <c r="H42" s="612" t="s">
        <v>19</v>
      </c>
      <c r="I42" s="595"/>
      <c r="J42" s="587" t="s">
        <v>1329</v>
      </c>
      <c r="K42" s="587"/>
      <c r="L42" s="587"/>
      <c r="M42" s="587"/>
      <c r="N42" s="587"/>
      <c r="O42" s="587"/>
      <c r="P42" s="587"/>
    </row>
    <row r="43" spans="1:16" ht="19.5">
      <c r="A43" s="587" t="s">
        <v>1239</v>
      </c>
      <c r="B43" s="587"/>
      <c r="C43" s="586"/>
      <c r="D43" s="587"/>
      <c r="E43" s="1042" t="s">
        <v>214</v>
      </c>
      <c r="F43" s="1042"/>
      <c r="G43" s="1042"/>
      <c r="H43" s="612" t="s">
        <v>20</v>
      </c>
      <c r="I43" s="595"/>
      <c r="J43" s="587" t="s">
        <v>1330</v>
      </c>
      <c r="K43" s="587"/>
      <c r="L43" s="587"/>
      <c r="M43" s="587"/>
      <c r="N43" s="587"/>
      <c r="O43" s="587"/>
      <c r="P43" s="587"/>
    </row>
    <row r="44" spans="1:16" ht="19.5" hidden="1">
      <c r="A44" s="587"/>
      <c r="B44" s="587"/>
      <c r="C44" s="586"/>
      <c r="D44" s="587"/>
      <c r="E44" s="1059" t="s">
        <v>215</v>
      </c>
      <c r="F44" s="1042" t="s">
        <v>216</v>
      </c>
      <c r="G44" s="1042"/>
      <c r="H44" s="615" t="s">
        <v>941</v>
      </c>
      <c r="I44" s="595"/>
      <c r="J44" s="587"/>
      <c r="K44" s="587"/>
      <c r="L44" s="587"/>
      <c r="M44" s="587"/>
      <c r="N44" s="587"/>
      <c r="O44" s="587"/>
      <c r="P44" s="587"/>
    </row>
    <row r="45" spans="1:16" ht="19.5" hidden="1">
      <c r="A45" s="587"/>
      <c r="B45" s="587"/>
      <c r="C45" s="586"/>
      <c r="D45" s="587"/>
      <c r="E45" s="1059"/>
      <c r="F45" s="1042" t="s">
        <v>217</v>
      </c>
      <c r="G45" s="1042"/>
      <c r="H45" s="616" t="s">
        <v>941</v>
      </c>
      <c r="I45" s="595"/>
      <c r="J45" s="587"/>
      <c r="K45" s="587"/>
      <c r="L45" s="587"/>
      <c r="M45" s="587"/>
      <c r="N45" s="587"/>
      <c r="O45" s="587"/>
      <c r="P45" s="587"/>
    </row>
    <row r="46" spans="1:16" ht="19.5" hidden="1">
      <c r="A46" s="587"/>
      <c r="B46" s="587"/>
      <c r="C46" s="586"/>
      <c r="D46" s="587"/>
      <c r="E46" s="1059"/>
      <c r="F46" s="1042" t="s">
        <v>218</v>
      </c>
      <c r="G46" s="1042"/>
      <c r="H46" s="615" t="s">
        <v>941</v>
      </c>
      <c r="I46" s="595"/>
      <c r="J46" s="587"/>
      <c r="K46" s="587"/>
      <c r="L46" s="587"/>
      <c r="M46" s="587"/>
      <c r="N46" s="587"/>
      <c r="O46" s="587"/>
      <c r="P46" s="587"/>
    </row>
    <row r="47" spans="1:16" ht="19.5" hidden="1">
      <c r="A47" s="587"/>
      <c r="B47" s="587"/>
      <c r="C47" s="586"/>
      <c r="D47" s="587"/>
      <c r="E47" s="1059"/>
      <c r="F47" s="1042" t="s">
        <v>219</v>
      </c>
      <c r="G47" s="1042"/>
      <c r="H47" s="617"/>
      <c r="I47" s="595"/>
      <c r="J47" s="587"/>
      <c r="K47" s="587"/>
      <c r="L47" s="587"/>
      <c r="M47" s="587"/>
      <c r="N47" s="587"/>
      <c r="O47" s="587"/>
      <c r="P47" s="587"/>
    </row>
    <row r="48" spans="1:16" ht="19.5" hidden="1">
      <c r="A48" s="587"/>
      <c r="B48" s="587"/>
      <c r="C48" s="586"/>
      <c r="D48" s="587"/>
      <c r="E48" s="1059"/>
      <c r="F48" s="1060" t="s">
        <v>220</v>
      </c>
      <c r="G48" s="1060"/>
      <c r="H48" s="614" t="s">
        <v>941</v>
      </c>
      <c r="I48" s="595"/>
      <c r="J48" s="618"/>
      <c r="K48" s="587"/>
      <c r="L48" s="587"/>
      <c r="M48" s="587"/>
      <c r="N48" s="587"/>
      <c r="O48" s="587"/>
      <c r="P48" s="587"/>
    </row>
    <row r="49" spans="1:16" ht="19.5">
      <c r="A49" s="587" t="s">
        <v>1240</v>
      </c>
      <c r="B49" s="587"/>
      <c r="C49" s="586"/>
      <c r="D49" s="587"/>
      <c r="E49" s="1042" t="s">
        <v>221</v>
      </c>
      <c r="F49" s="1042"/>
      <c r="G49" s="1042"/>
      <c r="H49" s="612" t="s">
        <v>20</v>
      </c>
      <c r="I49" s="595"/>
      <c r="J49" s="587" t="s">
        <v>1331</v>
      </c>
      <c r="K49" s="587"/>
      <c r="L49" s="587"/>
      <c r="M49" s="587"/>
      <c r="N49" s="587"/>
      <c r="O49" s="587"/>
      <c r="P49" s="587"/>
    </row>
    <row r="50" spans="1:16" ht="19.5" hidden="1">
      <c r="A50" s="587"/>
      <c r="B50" s="587"/>
      <c r="C50" s="586"/>
      <c r="D50" s="587"/>
      <c r="E50" s="1059" t="s">
        <v>215</v>
      </c>
      <c r="F50" s="1042" t="s">
        <v>216</v>
      </c>
      <c r="G50" s="1042"/>
      <c r="H50" s="615" t="s">
        <v>941</v>
      </c>
      <c r="I50" s="595"/>
      <c r="J50" s="587"/>
      <c r="K50" s="587"/>
      <c r="L50" s="587"/>
      <c r="M50" s="587"/>
      <c r="N50" s="587"/>
      <c r="O50" s="587"/>
      <c r="P50" s="587"/>
    </row>
    <row r="51" spans="1:16" ht="19.5" hidden="1">
      <c r="A51" s="587"/>
      <c r="B51" s="587"/>
      <c r="C51" s="586"/>
      <c r="D51" s="587"/>
      <c r="E51" s="1059"/>
      <c r="F51" s="1042" t="s">
        <v>217</v>
      </c>
      <c r="G51" s="1042"/>
      <c r="H51" s="616" t="s">
        <v>941</v>
      </c>
      <c r="I51" s="595"/>
      <c r="J51" s="587"/>
      <c r="K51" s="587"/>
      <c r="L51" s="587"/>
      <c r="M51" s="587"/>
      <c r="N51" s="587"/>
      <c r="O51" s="587"/>
      <c r="P51" s="587"/>
    </row>
    <row r="52" spans="1:16" ht="19.5" hidden="1">
      <c r="A52" s="587"/>
      <c r="B52" s="587"/>
      <c r="C52" s="586"/>
      <c r="D52" s="587"/>
      <c r="E52" s="1059"/>
      <c r="F52" s="1042" t="s">
        <v>218</v>
      </c>
      <c r="G52" s="1042"/>
      <c r="H52" s="615" t="s">
        <v>941</v>
      </c>
      <c r="I52" s="595"/>
      <c r="J52" s="587"/>
      <c r="K52" s="587"/>
      <c r="L52" s="587"/>
      <c r="M52" s="587"/>
      <c r="N52" s="587"/>
      <c r="O52" s="587"/>
      <c r="P52" s="587"/>
    </row>
    <row r="53" spans="1:16" ht="19.5" hidden="1">
      <c r="A53" s="587"/>
      <c r="B53" s="587"/>
      <c r="C53" s="586"/>
      <c r="D53" s="587"/>
      <c r="E53" s="1059"/>
      <c r="F53" s="1042" t="s">
        <v>219</v>
      </c>
      <c r="G53" s="1042"/>
      <c r="H53" s="617"/>
      <c r="I53" s="595"/>
      <c r="J53" s="587"/>
      <c r="K53" s="587"/>
      <c r="L53" s="587"/>
      <c r="M53" s="587"/>
      <c r="N53" s="587"/>
      <c r="O53" s="587"/>
      <c r="P53" s="587"/>
    </row>
    <row r="54" spans="1:16" ht="19.5" hidden="1">
      <c r="A54" s="587"/>
      <c r="B54" s="587"/>
      <c r="C54" s="586"/>
      <c r="D54" s="587"/>
      <c r="E54" s="1059"/>
      <c r="F54" s="1060" t="s">
        <v>220</v>
      </c>
      <c r="G54" s="1060"/>
      <c r="H54" s="614" t="s">
        <v>941</v>
      </c>
      <c r="I54" s="595"/>
      <c r="J54" s="618"/>
      <c r="K54" s="587"/>
      <c r="L54" s="587"/>
      <c r="M54" s="587"/>
      <c r="N54" s="587"/>
      <c r="O54" s="587"/>
      <c r="P54" s="587"/>
    </row>
    <row r="55" spans="1:16" ht="19.5">
      <c r="A55" s="587" t="s">
        <v>1241</v>
      </c>
      <c r="B55" s="587"/>
      <c r="C55" s="586"/>
      <c r="D55" s="587"/>
      <c r="E55" s="1042" t="s">
        <v>222</v>
      </c>
      <c r="F55" s="1042"/>
      <c r="G55" s="1042"/>
      <c r="H55" s="612" t="s">
        <v>20</v>
      </c>
      <c r="I55" s="595"/>
      <c r="J55" s="587" t="s">
        <v>1332</v>
      </c>
      <c r="K55" s="587"/>
      <c r="L55" s="587"/>
      <c r="M55" s="587"/>
      <c r="N55" s="587"/>
      <c r="O55" s="587"/>
      <c r="P55" s="587"/>
    </row>
    <row r="56" spans="1:16" ht="19.5" hidden="1">
      <c r="A56" s="587"/>
      <c r="B56" s="587"/>
      <c r="C56" s="586"/>
      <c r="D56" s="587"/>
      <c r="E56" s="1059" t="s">
        <v>215</v>
      </c>
      <c r="F56" s="1042" t="s">
        <v>216</v>
      </c>
      <c r="G56" s="1042"/>
      <c r="H56" s="615" t="s">
        <v>941</v>
      </c>
      <c r="I56" s="595"/>
      <c r="J56" s="587"/>
      <c r="K56" s="587"/>
      <c r="L56" s="587"/>
      <c r="M56" s="587"/>
      <c r="N56" s="587"/>
      <c r="O56" s="587"/>
      <c r="P56" s="587"/>
    </row>
    <row r="57" spans="1:16" ht="19.5" hidden="1">
      <c r="A57" s="587"/>
      <c r="B57" s="587"/>
      <c r="C57" s="586"/>
      <c r="D57" s="587"/>
      <c r="E57" s="1059"/>
      <c r="F57" s="1042" t="s">
        <v>217</v>
      </c>
      <c r="G57" s="1042"/>
      <c r="H57" s="616" t="s">
        <v>941</v>
      </c>
      <c r="I57" s="595"/>
      <c r="J57" s="587"/>
      <c r="K57" s="587"/>
      <c r="L57" s="587"/>
      <c r="M57" s="587"/>
      <c r="N57" s="587"/>
      <c r="O57" s="587"/>
      <c r="P57" s="587"/>
    </row>
    <row r="58" spans="1:16" ht="19.5" hidden="1">
      <c r="A58" s="587"/>
      <c r="B58" s="587"/>
      <c r="C58" s="586"/>
      <c r="D58" s="587"/>
      <c r="E58" s="1059"/>
      <c r="F58" s="1042" t="s">
        <v>218</v>
      </c>
      <c r="G58" s="1042"/>
      <c r="H58" s="615" t="s">
        <v>941</v>
      </c>
      <c r="I58" s="595"/>
      <c r="J58" s="587"/>
      <c r="K58" s="587"/>
      <c r="L58" s="587"/>
      <c r="M58" s="587"/>
      <c r="N58" s="587"/>
      <c r="O58" s="587"/>
      <c r="P58" s="587"/>
    </row>
    <row r="59" spans="1:16" ht="19.5" hidden="1">
      <c r="A59" s="587"/>
      <c r="B59" s="587"/>
      <c r="C59" s="586"/>
      <c r="D59" s="587"/>
      <c r="E59" s="1059"/>
      <c r="F59" s="1042" t="s">
        <v>219</v>
      </c>
      <c r="G59" s="1042"/>
      <c r="H59" s="617"/>
      <c r="I59" s="595"/>
      <c r="J59" s="587"/>
      <c r="K59" s="587"/>
      <c r="L59" s="587"/>
      <c r="M59" s="587"/>
      <c r="N59" s="587"/>
      <c r="O59" s="587"/>
      <c r="P59" s="587"/>
    </row>
    <row r="60" spans="1:16" ht="19.5" hidden="1">
      <c r="A60" s="587"/>
      <c r="B60" s="587"/>
      <c r="C60" s="586"/>
      <c r="D60" s="587"/>
      <c r="E60" s="1059"/>
      <c r="F60" s="1060" t="s">
        <v>220</v>
      </c>
      <c r="G60" s="1060"/>
      <c r="H60" s="614" t="s">
        <v>941</v>
      </c>
      <c r="I60" s="595"/>
      <c r="J60" s="618"/>
      <c r="K60" s="587"/>
      <c r="L60" s="587"/>
      <c r="M60" s="587"/>
      <c r="N60" s="587"/>
      <c r="O60" s="587"/>
      <c r="P60" s="587"/>
    </row>
    <row r="61" spans="1:16" ht="25.5">
      <c r="A61" s="587" t="s">
        <v>1242</v>
      </c>
      <c r="B61" s="587"/>
      <c r="C61" s="586"/>
      <c r="D61" s="587"/>
      <c r="E61" s="1042" t="s">
        <v>3490</v>
      </c>
      <c r="F61" s="1042"/>
      <c r="G61" s="1042"/>
      <c r="H61" s="612" t="s">
        <v>20</v>
      </c>
      <c r="I61" s="613"/>
      <c r="J61" s="587" t="s">
        <v>1333</v>
      </c>
      <c r="K61" s="587"/>
      <c r="L61" s="587"/>
      <c r="M61" s="587"/>
      <c r="N61" s="587"/>
      <c r="O61" s="587"/>
      <c r="P61" s="587"/>
    </row>
    <row r="62" spans="1:16" ht="19.5" hidden="1">
      <c r="A62" s="587"/>
      <c r="B62" s="587"/>
      <c r="C62" s="586"/>
      <c r="D62" s="587"/>
      <c r="E62" s="1059" t="s">
        <v>215</v>
      </c>
      <c r="F62" s="1042" t="s">
        <v>216</v>
      </c>
      <c r="G62" s="1042"/>
      <c r="H62" s="615" t="s">
        <v>941</v>
      </c>
      <c r="I62" s="595"/>
      <c r="J62" s="587"/>
      <c r="K62" s="587"/>
      <c r="L62" s="587"/>
      <c r="M62" s="587"/>
      <c r="N62" s="587"/>
      <c r="O62" s="587"/>
      <c r="P62" s="587"/>
    </row>
    <row r="63" spans="1:16" ht="19.5" hidden="1">
      <c r="A63" s="587"/>
      <c r="B63" s="587"/>
      <c r="C63" s="586"/>
      <c r="D63" s="587"/>
      <c r="E63" s="1059"/>
      <c r="F63" s="1042" t="s">
        <v>217</v>
      </c>
      <c r="G63" s="1042"/>
      <c r="H63" s="616" t="s">
        <v>941</v>
      </c>
      <c r="I63" s="595"/>
      <c r="J63" s="587"/>
      <c r="K63" s="587"/>
      <c r="L63" s="587"/>
      <c r="M63" s="587"/>
      <c r="N63" s="587"/>
      <c r="O63" s="587"/>
      <c r="P63" s="587"/>
    </row>
    <row r="64" spans="1:16" ht="19.5" hidden="1">
      <c r="A64" s="587"/>
      <c r="B64" s="587"/>
      <c r="C64" s="586"/>
      <c r="D64" s="587"/>
      <c r="E64" s="1059"/>
      <c r="F64" s="1042" t="s">
        <v>218</v>
      </c>
      <c r="G64" s="1042"/>
      <c r="H64" s="615" t="s">
        <v>941</v>
      </c>
      <c r="I64" s="595"/>
      <c r="J64" s="587"/>
      <c r="K64" s="587"/>
      <c r="L64" s="587"/>
      <c r="M64" s="587"/>
      <c r="N64" s="587"/>
      <c r="O64" s="587"/>
      <c r="P64" s="587"/>
    </row>
    <row r="65" spans="1:16" ht="19.5" hidden="1">
      <c r="A65" s="587"/>
      <c r="B65" s="587"/>
      <c r="C65" s="586"/>
      <c r="D65" s="587"/>
      <c r="E65" s="1059"/>
      <c r="F65" s="1042" t="s">
        <v>219</v>
      </c>
      <c r="G65" s="1042"/>
      <c r="H65" s="617"/>
      <c r="I65" s="595"/>
      <c r="J65" s="587"/>
      <c r="K65" s="587"/>
      <c r="L65" s="587"/>
      <c r="M65" s="587"/>
      <c r="N65" s="587"/>
      <c r="O65" s="587"/>
      <c r="P65" s="587"/>
    </row>
    <row r="66" spans="1:16" ht="19.5" hidden="1">
      <c r="A66" s="587"/>
      <c r="B66" s="587"/>
      <c r="C66" s="586"/>
      <c r="D66" s="587"/>
      <c r="E66" s="1059"/>
      <c r="F66" s="1042" t="s">
        <v>223</v>
      </c>
      <c r="G66" s="1042"/>
      <c r="H66" s="617"/>
      <c r="I66" s="595"/>
      <c r="J66" s="587"/>
      <c r="K66" s="587"/>
      <c r="L66" s="587"/>
      <c r="M66" s="587"/>
      <c r="N66" s="587"/>
      <c r="O66" s="587"/>
      <c r="P66" s="587"/>
    </row>
    <row r="67" spans="1:16" ht="19.5" hidden="1">
      <c r="A67" s="587"/>
      <c r="B67" s="587"/>
      <c r="C67" s="586"/>
      <c r="D67" s="587"/>
      <c r="E67" s="1059"/>
      <c r="F67" s="1042" t="s">
        <v>224</v>
      </c>
      <c r="G67" s="1042"/>
      <c r="H67" s="617"/>
      <c r="I67" s="595"/>
      <c r="J67" s="587"/>
      <c r="K67" s="587"/>
      <c r="L67" s="587"/>
      <c r="M67" s="587"/>
      <c r="N67" s="587"/>
      <c r="O67" s="587"/>
      <c r="P67" s="587"/>
    </row>
    <row r="68" spans="1:16" ht="25.5">
      <c r="A68" s="587" t="s">
        <v>1243</v>
      </c>
      <c r="B68" s="587"/>
      <c r="C68" s="586"/>
      <c r="D68" s="587"/>
      <c r="E68" s="1042" t="s">
        <v>3491</v>
      </c>
      <c r="F68" s="1042"/>
      <c r="G68" s="1042"/>
      <c r="H68" s="612" t="s">
        <v>20</v>
      </c>
      <c r="I68" s="613"/>
      <c r="J68" s="587" t="s">
        <v>1334</v>
      </c>
      <c r="K68" s="587"/>
      <c r="L68" s="587"/>
      <c r="M68" s="587"/>
      <c r="N68" s="587"/>
      <c r="O68" s="587"/>
      <c r="P68" s="587"/>
    </row>
    <row r="69" spans="1:16" ht="19.5" hidden="1">
      <c r="A69" s="587"/>
      <c r="B69" s="587"/>
      <c r="C69" s="586"/>
      <c r="D69" s="587"/>
      <c r="E69" s="1059" t="s">
        <v>215</v>
      </c>
      <c r="F69" s="1042" t="s">
        <v>216</v>
      </c>
      <c r="G69" s="1042"/>
      <c r="H69" s="615" t="s">
        <v>941</v>
      </c>
      <c r="I69" s="595"/>
      <c r="J69" s="587"/>
      <c r="K69" s="587"/>
      <c r="L69" s="587"/>
      <c r="M69" s="587"/>
      <c r="N69" s="587"/>
      <c r="O69" s="587"/>
      <c r="P69" s="587"/>
    </row>
    <row r="70" spans="1:16" ht="19.5" hidden="1">
      <c r="A70" s="587"/>
      <c r="B70" s="587"/>
      <c r="C70" s="586"/>
      <c r="D70" s="587"/>
      <c r="E70" s="1059"/>
      <c r="F70" s="1042" t="s">
        <v>217</v>
      </c>
      <c r="G70" s="1042"/>
      <c r="H70" s="616" t="s">
        <v>941</v>
      </c>
      <c r="I70" s="595"/>
      <c r="J70" s="587"/>
      <c r="K70" s="587"/>
      <c r="L70" s="587"/>
      <c r="M70" s="587"/>
      <c r="N70" s="587"/>
      <c r="O70" s="587"/>
      <c r="P70" s="587"/>
    </row>
    <row r="71" spans="1:16" ht="19.5" hidden="1">
      <c r="A71" s="587"/>
      <c r="B71" s="587"/>
      <c r="C71" s="586"/>
      <c r="D71" s="587"/>
      <c r="E71" s="1059"/>
      <c r="F71" s="1042" t="s">
        <v>218</v>
      </c>
      <c r="G71" s="1042"/>
      <c r="H71" s="615" t="s">
        <v>941</v>
      </c>
      <c r="I71" s="595"/>
      <c r="J71" s="587"/>
      <c r="K71" s="587"/>
      <c r="L71" s="587"/>
      <c r="M71" s="587"/>
      <c r="N71" s="587"/>
      <c r="O71" s="587"/>
      <c r="P71" s="587"/>
    </row>
    <row r="72" spans="1:16" ht="19.5" hidden="1">
      <c r="A72" s="587"/>
      <c r="B72" s="587"/>
      <c r="C72" s="586"/>
      <c r="D72" s="587"/>
      <c r="E72" s="1059"/>
      <c r="F72" s="1042" t="s">
        <v>219</v>
      </c>
      <c r="G72" s="1042"/>
      <c r="H72" s="617"/>
      <c r="I72" s="595"/>
      <c r="J72" s="587"/>
      <c r="K72" s="587"/>
      <c r="L72" s="587"/>
      <c r="M72" s="587"/>
      <c r="N72" s="587"/>
      <c r="O72" s="587"/>
      <c r="P72" s="587"/>
    </row>
    <row r="73" spans="1:16" ht="19.5" hidden="1">
      <c r="A73" s="587"/>
      <c r="B73" s="587"/>
      <c r="C73" s="586"/>
      <c r="D73" s="587"/>
      <c r="E73" s="1059"/>
      <c r="F73" s="1042" t="s">
        <v>223</v>
      </c>
      <c r="G73" s="1042"/>
      <c r="H73" s="617"/>
      <c r="I73" s="595"/>
      <c r="J73" s="587"/>
      <c r="K73" s="587"/>
      <c r="L73" s="587"/>
      <c r="M73" s="587"/>
      <c r="N73" s="587"/>
      <c r="O73" s="587"/>
      <c r="P73" s="587"/>
    </row>
    <row r="74" spans="1:16" ht="19.5" hidden="1">
      <c r="A74" s="587"/>
      <c r="B74" s="587"/>
      <c r="C74" s="586"/>
      <c r="D74" s="587"/>
      <c r="E74" s="1059"/>
      <c r="F74" s="1042" t="s">
        <v>224</v>
      </c>
      <c r="G74" s="1042"/>
      <c r="H74" s="617"/>
      <c r="I74" s="595"/>
      <c r="J74" s="587"/>
      <c r="K74" s="587"/>
      <c r="L74" s="587"/>
      <c r="M74" s="587"/>
      <c r="N74" s="587"/>
      <c r="O74" s="587"/>
      <c r="P74" s="587"/>
    </row>
    <row r="75" spans="1:16" ht="25.5">
      <c r="A75" s="587" t="s">
        <v>1244</v>
      </c>
      <c r="B75" s="587"/>
      <c r="C75" s="586"/>
      <c r="D75" s="587"/>
      <c r="E75" s="1042" t="s">
        <v>3492</v>
      </c>
      <c r="F75" s="1042"/>
      <c r="G75" s="1042"/>
      <c r="H75" s="612" t="s">
        <v>20</v>
      </c>
      <c r="I75" s="613"/>
      <c r="J75" s="587" t="s">
        <v>1335</v>
      </c>
      <c r="K75" s="587"/>
      <c r="L75" s="587"/>
      <c r="M75" s="587"/>
      <c r="N75" s="587"/>
      <c r="O75" s="587"/>
      <c r="P75" s="587"/>
    </row>
    <row r="76" spans="1:16" ht="19.5" hidden="1">
      <c r="A76" s="587"/>
      <c r="B76" s="587"/>
      <c r="C76" s="586"/>
      <c r="D76" s="587"/>
      <c r="E76" s="1059" t="s">
        <v>215</v>
      </c>
      <c r="F76" s="1042" t="s">
        <v>216</v>
      </c>
      <c r="G76" s="1042"/>
      <c r="H76" s="615" t="s">
        <v>941</v>
      </c>
      <c r="I76" s="595"/>
      <c r="J76" s="587"/>
      <c r="K76" s="587"/>
      <c r="L76" s="587"/>
      <c r="M76" s="587"/>
      <c r="N76" s="587"/>
      <c r="O76" s="587"/>
      <c r="P76" s="587"/>
    </row>
    <row r="77" spans="1:16" ht="19.5" hidden="1">
      <c r="A77" s="587"/>
      <c r="B77" s="587"/>
      <c r="C77" s="586"/>
      <c r="D77" s="587"/>
      <c r="E77" s="1059"/>
      <c r="F77" s="1042" t="s">
        <v>217</v>
      </c>
      <c r="G77" s="1042"/>
      <c r="H77" s="616" t="s">
        <v>941</v>
      </c>
      <c r="I77" s="595"/>
      <c r="J77" s="587"/>
      <c r="K77" s="587"/>
      <c r="L77" s="587"/>
      <c r="M77" s="587"/>
      <c r="N77" s="587"/>
      <c r="O77" s="587"/>
      <c r="P77" s="587"/>
    </row>
    <row r="78" spans="1:16" ht="19.5" hidden="1">
      <c r="A78" s="587"/>
      <c r="B78" s="587"/>
      <c r="C78" s="586"/>
      <c r="D78" s="587"/>
      <c r="E78" s="1059"/>
      <c r="F78" s="1042" t="s">
        <v>218</v>
      </c>
      <c r="G78" s="1042"/>
      <c r="H78" s="615" t="s">
        <v>941</v>
      </c>
      <c r="I78" s="595"/>
      <c r="J78" s="587"/>
      <c r="K78" s="587"/>
      <c r="L78" s="587"/>
      <c r="M78" s="587"/>
      <c r="N78" s="587"/>
      <c r="O78" s="587"/>
      <c r="P78" s="587"/>
    </row>
    <row r="79" spans="1:16" ht="19.5" hidden="1">
      <c r="A79" s="587"/>
      <c r="B79" s="587"/>
      <c r="C79" s="586"/>
      <c r="D79" s="587"/>
      <c r="E79" s="1059"/>
      <c r="F79" s="1042" t="s">
        <v>219</v>
      </c>
      <c r="G79" s="1042"/>
      <c r="H79" s="617"/>
      <c r="I79" s="595"/>
      <c r="J79" s="587"/>
      <c r="K79" s="587"/>
      <c r="L79" s="587"/>
      <c r="M79" s="587"/>
      <c r="N79" s="587"/>
      <c r="O79" s="587"/>
      <c r="P79" s="587"/>
    </row>
    <row r="80" spans="1:16" ht="19.5" hidden="1">
      <c r="A80" s="587"/>
      <c r="B80" s="587"/>
      <c r="C80" s="586"/>
      <c r="D80" s="587"/>
      <c r="E80" s="1059"/>
      <c r="F80" s="1042" t="s">
        <v>225</v>
      </c>
      <c r="G80" s="1042"/>
      <c r="H80" s="617"/>
      <c r="I80" s="595"/>
      <c r="J80" s="587"/>
      <c r="K80" s="587"/>
      <c r="L80" s="587"/>
      <c r="M80" s="587"/>
      <c r="N80" s="587"/>
      <c r="O80" s="587"/>
      <c r="P80" s="587"/>
    </row>
    <row r="81" spans="1:16" ht="19.5" hidden="1">
      <c r="A81" s="587"/>
      <c r="B81" s="587"/>
      <c r="C81" s="586"/>
      <c r="D81" s="587"/>
      <c r="E81" s="1059"/>
      <c r="F81" s="1042" t="s">
        <v>934</v>
      </c>
      <c r="G81" s="1042"/>
      <c r="H81" s="617"/>
      <c r="I81" s="595"/>
      <c r="J81" s="587"/>
      <c r="K81" s="587"/>
      <c r="L81" s="587"/>
      <c r="M81" s="587"/>
      <c r="N81" s="587"/>
      <c r="O81" s="587"/>
      <c r="P81" s="587"/>
    </row>
    <row r="82" spans="1:16" ht="19.5">
      <c r="A82" s="587"/>
      <c r="B82" s="587"/>
      <c r="C82" s="586"/>
      <c r="D82" s="587"/>
      <c r="E82" s="1042" t="s">
        <v>226</v>
      </c>
      <c r="F82" s="1042"/>
      <c r="G82" s="1042"/>
      <c r="H82" s="619"/>
      <c r="I82" s="595"/>
      <c r="J82" s="587" t="s">
        <v>1336</v>
      </c>
      <c r="K82" s="587"/>
      <c r="L82" s="587"/>
      <c r="M82" s="587"/>
      <c r="N82" s="587"/>
      <c r="O82" s="587"/>
      <c r="P82" s="587"/>
    </row>
    <row r="83" spans="1:16" ht="25.5">
      <c r="A83" s="587" t="s">
        <v>1238</v>
      </c>
      <c r="B83" s="587"/>
      <c r="C83" s="587"/>
      <c r="D83" s="587"/>
      <c r="E83" s="1042" t="s">
        <v>1489</v>
      </c>
      <c r="F83" s="1042"/>
      <c r="G83" s="1042"/>
      <c r="H83" s="612" t="s">
        <v>20</v>
      </c>
      <c r="I83" s="613"/>
      <c r="J83" s="587" t="s">
        <v>1291</v>
      </c>
      <c r="K83" s="587"/>
      <c r="L83" s="587"/>
      <c r="M83" s="587"/>
      <c r="N83" s="587"/>
      <c r="O83" s="587"/>
      <c r="P83" s="587"/>
    </row>
    <row r="84" spans="1:16" ht="19.5">
      <c r="A84" s="587"/>
      <c r="B84" s="587"/>
      <c r="C84" s="586"/>
      <c r="D84" s="587"/>
      <c r="E84" s="588"/>
      <c r="F84" s="588"/>
      <c r="G84" s="588"/>
      <c r="H84" s="620"/>
      <c r="I84" s="595"/>
      <c r="J84" s="587"/>
      <c r="K84" s="587"/>
      <c r="L84" s="587"/>
      <c r="M84" s="587"/>
      <c r="N84" s="587"/>
      <c r="O84" s="587"/>
      <c r="P84" s="587"/>
    </row>
    <row r="85" spans="1:16" ht="19.5">
      <c r="A85" s="587"/>
      <c r="B85" s="587"/>
      <c r="C85" s="586"/>
      <c r="D85" s="587"/>
      <c r="E85" s="1042" t="s">
        <v>227</v>
      </c>
      <c r="F85" s="1042"/>
      <c r="G85" s="611" t="s">
        <v>228</v>
      </c>
      <c r="H85" s="621" t="s">
        <v>3457</v>
      </c>
      <c r="I85" s="595"/>
      <c r="J85" s="587" t="s">
        <v>1337</v>
      </c>
      <c r="K85" s="587"/>
      <c r="L85" s="587"/>
      <c r="M85" s="587"/>
      <c r="N85" s="587"/>
      <c r="O85" s="587"/>
      <c r="P85" s="587"/>
    </row>
    <row r="86" spans="1:16" ht="19.5">
      <c r="A86" s="587"/>
      <c r="B86" s="587"/>
      <c r="C86" s="586"/>
      <c r="D86" s="587"/>
      <c r="E86" s="1042"/>
      <c r="F86" s="1042"/>
      <c r="G86" s="611" t="s">
        <v>229</v>
      </c>
      <c r="H86" s="621" t="s">
        <v>3458</v>
      </c>
      <c r="I86" s="595"/>
      <c r="J86" s="587" t="s">
        <v>1338</v>
      </c>
      <c r="K86" s="587"/>
      <c r="L86" s="587"/>
      <c r="M86" s="587"/>
      <c r="N86" s="587"/>
      <c r="O86" s="587"/>
      <c r="P86" s="587"/>
    </row>
    <row r="87" spans="1:16" ht="19.5">
      <c r="A87" s="587"/>
      <c r="B87" s="587"/>
      <c r="C87" s="586"/>
      <c r="D87" s="587"/>
      <c r="E87" s="1042"/>
      <c r="F87" s="1042"/>
      <c r="G87" s="611" t="s">
        <v>230</v>
      </c>
      <c r="H87" s="609" t="s">
        <v>3459</v>
      </c>
      <c r="I87" s="595"/>
      <c r="J87" s="587" t="s">
        <v>1339</v>
      </c>
      <c r="K87" s="587"/>
      <c r="L87" s="587"/>
      <c r="M87" s="587"/>
      <c r="N87" s="587"/>
      <c r="O87" s="587"/>
      <c r="P87" s="587"/>
    </row>
    <row r="88" spans="1:16" ht="19.5">
      <c r="A88" s="587"/>
      <c r="B88" s="587"/>
      <c r="C88" s="586"/>
      <c r="D88" s="587"/>
      <c r="E88" s="1042"/>
      <c r="F88" s="1042"/>
      <c r="G88" s="611" t="s">
        <v>231</v>
      </c>
      <c r="H88" s="609"/>
      <c r="I88" s="595"/>
      <c r="J88" s="587" t="s">
        <v>1340</v>
      </c>
      <c r="K88" s="587"/>
      <c r="L88" s="587"/>
      <c r="M88" s="587"/>
      <c r="N88" s="587"/>
      <c r="O88" s="587"/>
      <c r="P88" s="587"/>
    </row>
    <row r="89" spans="1:16" ht="11.25" customHeight="1">
      <c r="A89" s="587"/>
      <c r="B89" s="587"/>
      <c r="C89" s="586"/>
      <c r="D89" s="587"/>
      <c r="E89" s="622"/>
      <c r="F89" s="622"/>
      <c r="G89" s="622"/>
      <c r="H89" s="623"/>
      <c r="I89" s="624"/>
      <c r="J89" s="587"/>
      <c r="K89" s="587"/>
      <c r="L89" s="587"/>
      <c r="M89" s="587"/>
      <c r="N89" s="587"/>
      <c r="O89" s="587"/>
      <c r="P89" s="587"/>
    </row>
    <row r="90" spans="1:16" ht="11.25" customHeight="1">
      <c r="A90" s="587"/>
      <c r="B90" s="587"/>
      <c r="C90" s="586"/>
      <c r="D90" s="587"/>
      <c r="E90" s="1054" t="s">
        <v>232</v>
      </c>
      <c r="F90" s="1054"/>
      <c r="G90" s="1054"/>
      <c r="H90" s="1054"/>
      <c r="I90" s="624"/>
      <c r="J90" s="587"/>
      <c r="K90" s="587"/>
      <c r="L90" s="587"/>
      <c r="M90" s="587"/>
      <c r="N90" s="587"/>
      <c r="O90" s="587"/>
      <c r="P90" s="587"/>
    </row>
    <row r="91" spans="1:16" ht="11.25" customHeight="1">
      <c r="A91" s="587"/>
      <c r="B91" s="587"/>
      <c r="C91" s="586"/>
      <c r="D91" s="587"/>
      <c r="E91" s="1051" t="s">
        <v>233</v>
      </c>
      <c r="F91" s="1051"/>
      <c r="G91" s="1051"/>
      <c r="H91" s="1051"/>
      <c r="I91" s="624"/>
      <c r="J91" s="587"/>
      <c r="K91" s="587"/>
      <c r="L91" s="587"/>
      <c r="M91" s="587"/>
      <c r="N91" s="587"/>
      <c r="O91" s="587"/>
      <c r="P91" s="587"/>
    </row>
    <row r="92" spans="1:16" ht="11.25" customHeight="1">
      <c r="A92" s="587"/>
      <c r="B92" s="587"/>
      <c r="C92" s="586"/>
      <c r="D92" s="587"/>
      <c r="E92" s="1051" t="s">
        <v>234</v>
      </c>
      <c r="F92" s="1051"/>
      <c r="G92" s="1051"/>
      <c r="H92" s="1051"/>
      <c r="I92" s="624"/>
      <c r="J92" s="587"/>
      <c r="K92" s="587"/>
      <c r="L92" s="587"/>
      <c r="M92" s="587"/>
      <c r="N92" s="587"/>
      <c r="O92" s="587"/>
      <c r="P92" s="587"/>
    </row>
    <row r="93" spans="1:16" ht="11.25" customHeight="1">
      <c r="A93" s="587"/>
      <c r="B93" s="587"/>
      <c r="C93" s="586"/>
      <c r="D93" s="587"/>
      <c r="E93" s="1051" t="s">
        <v>235</v>
      </c>
      <c r="F93" s="1051"/>
      <c r="G93" s="1051"/>
      <c r="H93" s="1051"/>
      <c r="I93" s="624"/>
      <c r="J93" s="587"/>
      <c r="K93" s="587"/>
      <c r="L93" s="587"/>
      <c r="M93" s="587"/>
      <c r="N93" s="587"/>
      <c r="O93" s="587"/>
      <c r="P93" s="587"/>
    </row>
    <row r="94" spans="1:16" ht="11.25" customHeight="1">
      <c r="A94" s="587"/>
      <c r="B94" s="587"/>
      <c r="C94" s="586"/>
      <c r="D94" s="587"/>
      <c r="E94" s="1051" t="s">
        <v>236</v>
      </c>
      <c r="F94" s="1051"/>
      <c r="G94" s="1051"/>
      <c r="H94" s="1051"/>
      <c r="I94" s="624"/>
      <c r="J94" s="587"/>
      <c r="K94" s="587"/>
      <c r="L94" s="587"/>
      <c r="M94" s="587"/>
      <c r="N94" s="587"/>
      <c r="O94" s="587"/>
      <c r="P94" s="587"/>
    </row>
    <row r="95" spans="1:16" ht="11.25" customHeight="1">
      <c r="A95" s="587"/>
      <c r="B95" s="587"/>
      <c r="C95" s="586"/>
      <c r="D95" s="587"/>
      <c r="E95" s="1051" t="s">
        <v>237</v>
      </c>
      <c r="F95" s="1051"/>
      <c r="G95" s="1051"/>
      <c r="H95" s="1051"/>
      <c r="I95" s="624"/>
      <c r="J95" s="587"/>
      <c r="K95" s="587"/>
      <c r="L95" s="587"/>
      <c r="M95" s="587"/>
      <c r="N95" s="587"/>
      <c r="O95" s="587"/>
      <c r="P95" s="587"/>
    </row>
    <row r="96" spans="1:16" ht="22.9" customHeight="1">
      <c r="A96" s="587"/>
      <c r="B96" s="587"/>
      <c r="C96" s="586"/>
      <c r="D96" s="587"/>
      <c r="E96" s="1051" t="s">
        <v>238</v>
      </c>
      <c r="F96" s="1051"/>
      <c r="G96" s="1051"/>
      <c r="H96" s="1051"/>
      <c r="I96" s="624"/>
      <c r="J96" s="587"/>
      <c r="K96" s="587"/>
      <c r="L96" s="587"/>
      <c r="M96" s="587"/>
      <c r="N96" s="587"/>
      <c r="O96" s="587"/>
      <c r="P96" s="587"/>
    </row>
    <row r="97" spans="1:16" ht="11.25" customHeight="1">
      <c r="A97" s="587"/>
      <c r="B97" s="587"/>
      <c r="C97" s="586"/>
      <c r="D97" s="587"/>
      <c r="E97" s="1051" t="s">
        <v>239</v>
      </c>
      <c r="F97" s="1051"/>
      <c r="G97" s="1051"/>
      <c r="H97" s="1051"/>
      <c r="I97" s="624"/>
      <c r="J97" s="587"/>
      <c r="K97" s="587"/>
      <c r="L97" s="587"/>
      <c r="M97" s="587"/>
      <c r="N97" s="587"/>
      <c r="O97" s="587"/>
      <c r="P97" s="587"/>
    </row>
    <row r="98" spans="1:16" ht="21.75" customHeight="1">
      <c r="A98" s="587"/>
      <c r="B98" s="587"/>
      <c r="C98" s="586"/>
      <c r="D98" s="587"/>
      <c r="E98" s="1051" t="s">
        <v>240</v>
      </c>
      <c r="F98" s="1051"/>
      <c r="G98" s="1051"/>
      <c r="H98" s="1051"/>
      <c r="I98" s="624"/>
      <c r="J98" s="587"/>
      <c r="K98" s="587"/>
      <c r="L98" s="587"/>
      <c r="M98" s="587"/>
      <c r="N98" s="587"/>
      <c r="O98" s="587"/>
      <c r="P98" s="587"/>
    </row>
    <row r="99" spans="1:16" ht="15" customHeight="1">
      <c r="A99" s="587"/>
      <c r="B99" s="587"/>
      <c r="C99" s="586"/>
      <c r="D99" s="587"/>
      <c r="E99" s="1051" t="s">
        <v>241</v>
      </c>
      <c r="F99" s="1051"/>
      <c r="G99" s="1051"/>
      <c r="H99" s="1051"/>
      <c r="I99" s="624"/>
      <c r="J99" s="587"/>
      <c r="K99" s="587"/>
      <c r="L99" s="587"/>
      <c r="M99" s="587"/>
      <c r="N99" s="587"/>
      <c r="O99" s="587"/>
      <c r="P99" s="587"/>
    </row>
    <row r="100" spans="1:16" ht="13.15" customHeight="1">
      <c r="A100" s="587"/>
      <c r="B100" s="587"/>
      <c r="C100" s="586"/>
      <c r="D100" s="587"/>
      <c r="E100" s="1051" t="s">
        <v>242</v>
      </c>
      <c r="F100" s="1051"/>
      <c r="G100" s="1051"/>
      <c r="H100" s="1051"/>
      <c r="I100" s="624"/>
      <c r="J100" s="587"/>
      <c r="K100" s="587"/>
      <c r="L100" s="587"/>
      <c r="M100" s="587"/>
      <c r="N100" s="587"/>
      <c r="O100" s="587"/>
      <c r="P100" s="587"/>
    </row>
    <row r="101" spans="1:16" ht="27" customHeight="1">
      <c r="A101" s="587"/>
      <c r="B101" s="587"/>
      <c r="C101" s="586"/>
      <c r="D101" s="587"/>
      <c r="E101" s="1051" t="s">
        <v>243</v>
      </c>
      <c r="F101" s="1051"/>
      <c r="G101" s="1051"/>
      <c r="H101" s="1051"/>
      <c r="I101" s="624"/>
      <c r="J101" s="587"/>
      <c r="K101" s="587"/>
      <c r="L101" s="587"/>
      <c r="M101" s="587"/>
      <c r="N101" s="587"/>
      <c r="O101" s="587"/>
      <c r="P101" s="587"/>
    </row>
    <row r="102" spans="1:16" ht="27" customHeight="1">
      <c r="A102" s="587"/>
      <c r="B102" s="587"/>
      <c r="C102" s="586"/>
      <c r="D102" s="587"/>
      <c r="E102" s="1051" t="s">
        <v>244</v>
      </c>
      <c r="F102" s="1051"/>
      <c r="G102" s="1051"/>
      <c r="H102" s="1051"/>
      <c r="I102" s="624"/>
      <c r="J102" s="587"/>
      <c r="K102" s="587"/>
      <c r="L102" s="587"/>
      <c r="M102" s="587"/>
      <c r="N102" s="587"/>
      <c r="O102" s="587"/>
      <c r="P102" s="587"/>
    </row>
    <row r="103" spans="1:16" ht="12.6" customHeight="1">
      <c r="A103" s="587"/>
      <c r="B103" s="587"/>
      <c r="C103" s="586"/>
      <c r="D103" s="587"/>
      <c r="E103" s="1051" t="s">
        <v>245</v>
      </c>
      <c r="F103" s="1051"/>
      <c r="G103" s="1051"/>
      <c r="H103" s="1051"/>
      <c r="I103" s="624"/>
      <c r="J103" s="587"/>
      <c r="K103" s="587"/>
      <c r="L103" s="587"/>
      <c r="M103" s="587"/>
      <c r="N103" s="587"/>
      <c r="O103" s="587"/>
      <c r="P103" s="587"/>
    </row>
    <row r="104" spans="1:16" ht="15" customHeight="1">
      <c r="A104" s="587"/>
      <c r="B104" s="587"/>
      <c r="C104" s="586"/>
      <c r="D104" s="587"/>
      <c r="E104" s="1051" t="s">
        <v>246</v>
      </c>
      <c r="F104" s="1051"/>
      <c r="G104" s="1051"/>
      <c r="H104" s="1051"/>
      <c r="I104" s="624"/>
      <c r="J104" s="587"/>
      <c r="K104" s="587"/>
      <c r="L104" s="587"/>
      <c r="M104" s="587"/>
      <c r="N104" s="587"/>
      <c r="O104" s="587"/>
      <c r="P104" s="587"/>
    </row>
    <row r="105" spans="1:16">
      <c r="A105" s="587"/>
      <c r="B105" s="587"/>
      <c r="C105" s="586"/>
      <c r="D105" s="587"/>
      <c r="E105" s="588"/>
      <c r="F105" s="588"/>
      <c r="G105" s="625"/>
      <c r="H105" s="625"/>
      <c r="I105" s="587"/>
      <c r="J105" s="587"/>
      <c r="K105" s="587"/>
      <c r="L105" s="587"/>
      <c r="M105" s="587"/>
      <c r="N105" s="587"/>
      <c r="O105" s="587"/>
      <c r="P105" s="587"/>
    </row>
    <row r="106" spans="1:16" ht="20.100000000000001" customHeight="1">
      <c r="A106" s="587"/>
      <c r="B106" s="587"/>
      <c r="C106" s="586"/>
      <c r="D106" s="587"/>
      <c r="E106" s="1052" t="s">
        <v>1009</v>
      </c>
      <c r="F106" s="1052"/>
      <c r="G106" s="1053"/>
      <c r="H106" s="1053"/>
      <c r="I106" s="626"/>
      <c r="J106" s="601"/>
      <c r="K106" s="601"/>
      <c r="L106" s="601"/>
      <c r="M106" s="601"/>
      <c r="N106" s="601"/>
      <c r="O106" s="602"/>
      <c r="P106" s="602"/>
    </row>
    <row r="107" spans="1:16" ht="25.5">
      <c r="A107" s="587"/>
      <c r="B107" s="587"/>
      <c r="C107" s="586"/>
      <c r="D107" s="587"/>
      <c r="E107" s="1057" t="s">
        <v>247</v>
      </c>
      <c r="F107" s="1058"/>
      <c r="G107" s="627" t="s">
        <v>1068</v>
      </c>
      <c r="H107" s="628" t="s">
        <v>20</v>
      </c>
      <c r="I107" s="613"/>
      <c r="J107" s="601" t="s">
        <v>1341</v>
      </c>
      <c r="K107" s="601"/>
      <c r="L107" s="601"/>
      <c r="M107" s="601"/>
      <c r="N107" s="601"/>
      <c r="O107" s="602"/>
      <c r="P107" s="602"/>
    </row>
    <row r="108" spans="1:16" ht="19.5">
      <c r="A108" s="587"/>
      <c r="B108" s="587"/>
      <c r="C108" s="586"/>
      <c r="D108" s="587"/>
      <c r="E108" s="1057"/>
      <c r="F108" s="1058"/>
      <c r="G108" s="627" t="s">
        <v>217</v>
      </c>
      <c r="H108" s="629" t="s">
        <v>596</v>
      </c>
      <c r="I108" s="595"/>
      <c r="J108" s="601" t="s">
        <v>1342</v>
      </c>
      <c r="K108" s="587"/>
      <c r="L108" s="587"/>
      <c r="M108" s="587"/>
      <c r="N108" s="587"/>
      <c r="O108" s="587"/>
      <c r="P108" s="587"/>
    </row>
    <row r="109" spans="1:16" ht="19.5">
      <c r="A109" s="587"/>
      <c r="B109" s="587"/>
      <c r="C109" s="586"/>
      <c r="D109" s="587"/>
      <c r="E109" s="1058"/>
      <c r="F109" s="1058"/>
      <c r="G109" s="627" t="s">
        <v>218</v>
      </c>
      <c r="H109" s="630" t="s">
        <v>3462</v>
      </c>
      <c r="I109" s="595"/>
      <c r="J109" s="587" t="s">
        <v>1343</v>
      </c>
      <c r="K109" s="587"/>
      <c r="L109" s="587"/>
      <c r="M109" s="587"/>
      <c r="N109" s="587"/>
      <c r="O109" s="587"/>
      <c r="P109" s="587"/>
    </row>
    <row r="110" spans="1:16" ht="19.5">
      <c r="A110" s="587"/>
      <c r="B110" s="587"/>
      <c r="C110" s="586"/>
      <c r="D110" s="587"/>
      <c r="E110" s="1058"/>
      <c r="F110" s="1058"/>
      <c r="G110" s="627" t="s">
        <v>219</v>
      </c>
      <c r="H110" s="631">
        <v>45011</v>
      </c>
      <c r="I110" s="595"/>
      <c r="J110" s="587" t="s">
        <v>1344</v>
      </c>
      <c r="K110" s="587"/>
      <c r="L110" s="587"/>
      <c r="M110" s="587"/>
      <c r="N110" s="587"/>
      <c r="O110" s="587"/>
      <c r="P110" s="587"/>
    </row>
    <row r="111" spans="1:16" ht="15">
      <c r="A111" s="587"/>
      <c r="B111" s="587"/>
      <c r="C111" s="586"/>
      <c r="D111" s="632" t="s">
        <v>849</v>
      </c>
      <c r="E111" s="1055" t="s">
        <v>3493</v>
      </c>
      <c r="F111" s="1056"/>
      <c r="G111" s="633"/>
      <c r="H111" s="634"/>
      <c r="I111" s="635"/>
      <c r="J111" s="587"/>
      <c r="K111" s="587"/>
      <c r="L111" s="636"/>
      <c r="M111" s="587"/>
      <c r="N111" s="587"/>
      <c r="O111" s="587"/>
      <c r="P111" s="587"/>
    </row>
    <row r="112" spans="1:16" ht="19.5">
      <c r="A112" s="590"/>
      <c r="B112" s="587"/>
      <c r="C112" s="586"/>
      <c r="D112" s="1071" t="s">
        <v>17</v>
      </c>
      <c r="E112" s="1055"/>
      <c r="F112" s="1056"/>
      <c r="G112" s="637" t="s">
        <v>3494</v>
      </c>
      <c r="H112" s="638" t="s">
        <v>820</v>
      </c>
      <c r="I112" s="639"/>
      <c r="J112" s="587" t="s">
        <v>3495</v>
      </c>
      <c r="K112" s="587" t="s">
        <v>1214</v>
      </c>
      <c r="L112" s="636" t="s">
        <v>920</v>
      </c>
      <c r="M112" s="587">
        <v>0</v>
      </c>
      <c r="N112" s="587" t="s">
        <v>822</v>
      </c>
      <c r="O112" s="587"/>
      <c r="P112" s="587"/>
    </row>
    <row r="113" spans="1:16" ht="19.5">
      <c r="A113" s="590"/>
      <c r="B113" s="587"/>
      <c r="C113" s="586"/>
      <c r="D113" s="1072"/>
      <c r="E113" s="1055"/>
      <c r="F113" s="1056"/>
      <c r="G113" s="640" t="s">
        <v>1005</v>
      </c>
      <c r="H113" s="641" t="s">
        <v>2718</v>
      </c>
      <c r="I113" s="279"/>
      <c r="J113" s="587"/>
      <c r="K113" s="587"/>
      <c r="L113" s="587"/>
      <c r="M113" s="587"/>
      <c r="N113" s="587"/>
      <c r="O113" s="587"/>
      <c r="P113" s="587"/>
    </row>
    <row r="114" spans="1:16" ht="19.5">
      <c r="A114" s="590"/>
      <c r="B114" s="587"/>
      <c r="C114" s="586"/>
      <c r="D114" s="1072"/>
      <c r="E114" s="1055"/>
      <c r="F114" s="1056"/>
      <c r="G114" s="640" t="s">
        <v>248</v>
      </c>
      <c r="H114" s="628" t="s">
        <v>920</v>
      </c>
      <c r="I114" s="279"/>
      <c r="J114" s="587"/>
      <c r="K114" s="587"/>
      <c r="L114" s="587"/>
      <c r="M114" s="587"/>
      <c r="N114" s="587"/>
      <c r="O114" s="587"/>
      <c r="P114" s="587"/>
    </row>
    <row r="115" spans="1:16" ht="19.5">
      <c r="A115" s="590"/>
      <c r="B115" s="587"/>
      <c r="C115" s="586"/>
      <c r="D115" s="1072"/>
      <c r="E115" s="1055"/>
      <c r="F115" s="1056"/>
      <c r="G115" s="640" t="s">
        <v>249</v>
      </c>
      <c r="H115" s="628" t="s">
        <v>822</v>
      </c>
      <c r="I115" s="279"/>
      <c r="J115" s="587"/>
      <c r="K115" s="587"/>
      <c r="L115" s="587"/>
      <c r="M115" s="587"/>
      <c r="N115" s="587"/>
      <c r="O115" s="587"/>
      <c r="P115" s="587"/>
    </row>
    <row r="116" spans="1:16" ht="19.5">
      <c r="A116" s="590"/>
      <c r="B116" s="587"/>
      <c r="C116" s="586"/>
      <c r="D116" s="1072"/>
      <c r="E116" s="1055"/>
      <c r="F116" s="1056"/>
      <c r="G116" s="640" t="s">
        <v>250</v>
      </c>
      <c r="H116" s="641" t="s">
        <v>2717</v>
      </c>
      <c r="I116" s="586"/>
      <c r="J116" s="587"/>
      <c r="K116" s="587"/>
      <c r="L116" s="587"/>
      <c r="M116" s="587"/>
      <c r="N116" s="587"/>
      <c r="O116" s="587"/>
      <c r="P116" s="587"/>
    </row>
    <row r="117" spans="1:16" ht="19.5">
      <c r="A117" s="590"/>
      <c r="B117" s="587"/>
      <c r="C117" s="586"/>
      <c r="D117" s="1072"/>
      <c r="E117" s="1055"/>
      <c r="F117" s="1056"/>
      <c r="G117" s="642" t="s">
        <v>3496</v>
      </c>
      <c r="H117" s="628" t="s">
        <v>1214</v>
      </c>
      <c r="I117" s="279"/>
      <c r="J117" s="587"/>
      <c r="K117" s="587"/>
      <c r="L117" s="587"/>
      <c r="M117" s="587"/>
      <c r="N117" s="587"/>
      <c r="O117" s="587"/>
      <c r="P117" s="587"/>
    </row>
    <row r="118" spans="1:16" ht="19.5">
      <c r="A118" s="590"/>
      <c r="B118" s="587"/>
      <c r="C118" s="587"/>
      <c r="D118" s="1072"/>
      <c r="E118" s="1055"/>
      <c r="F118" s="1056"/>
      <c r="G118" s="642" t="s">
        <v>827</v>
      </c>
      <c r="H118" s="643"/>
      <c r="I118" s="279"/>
      <c r="J118" s="587"/>
      <c r="K118" s="587"/>
      <c r="L118" s="587"/>
      <c r="M118" s="587"/>
      <c r="N118" s="587"/>
      <c r="O118" s="587"/>
      <c r="P118" s="587"/>
    </row>
    <row r="119" spans="1:16" ht="19.5">
      <c r="A119" s="590"/>
      <c r="B119" s="587" t="b">
        <v>1</v>
      </c>
      <c r="C119" s="586"/>
      <c r="D119" s="1072"/>
      <c r="E119" s="1055"/>
      <c r="F119" s="1056"/>
      <c r="G119" s="640" t="s">
        <v>251</v>
      </c>
      <c r="H119" s="644" t="s">
        <v>3463</v>
      </c>
      <c r="I119" s="279"/>
      <c r="J119" s="587"/>
      <c r="K119" s="587"/>
      <c r="L119" s="587"/>
      <c r="M119" s="587"/>
      <c r="N119" s="587"/>
      <c r="O119" s="587"/>
      <c r="P119" s="587"/>
    </row>
    <row r="120" spans="1:16" ht="19.5">
      <c r="A120" s="590"/>
      <c r="B120" s="587" t="b">
        <v>1</v>
      </c>
      <c r="C120" s="586"/>
      <c r="D120" s="1072"/>
      <c r="E120" s="1055"/>
      <c r="F120" s="1056"/>
      <c r="G120" s="640" t="s">
        <v>252</v>
      </c>
      <c r="H120" s="631">
        <v>45243</v>
      </c>
      <c r="I120" s="279"/>
      <c r="J120" s="587"/>
      <c r="K120" s="587"/>
      <c r="L120" s="587"/>
      <c r="M120" s="587"/>
      <c r="N120" s="587"/>
      <c r="O120" s="587"/>
      <c r="P120" s="587"/>
    </row>
    <row r="121" spans="1:16" ht="19.5">
      <c r="A121" s="590"/>
      <c r="B121" s="587" t="b">
        <v>1</v>
      </c>
      <c r="C121" s="586"/>
      <c r="D121" s="1072"/>
      <c r="E121" s="1055"/>
      <c r="F121" s="1056"/>
      <c r="G121" s="640" t="s">
        <v>962</v>
      </c>
      <c r="H121" s="644" t="s">
        <v>20</v>
      </c>
      <c r="I121" s="279"/>
      <c r="J121" s="587"/>
      <c r="K121" s="587"/>
      <c r="L121" s="587"/>
      <c r="M121" s="587"/>
      <c r="N121" s="587"/>
      <c r="O121" s="587"/>
      <c r="P121" s="587"/>
    </row>
    <row r="122" spans="1:16" ht="19.5">
      <c r="A122" s="590"/>
      <c r="B122" s="587" t="b">
        <v>1</v>
      </c>
      <c r="C122" s="586"/>
      <c r="D122" s="1072"/>
      <c r="E122" s="1055"/>
      <c r="F122" s="1056"/>
      <c r="G122" s="640" t="s">
        <v>253</v>
      </c>
      <c r="H122" s="612" t="s">
        <v>579</v>
      </c>
      <c r="I122" s="279"/>
      <c r="J122" s="587"/>
      <c r="K122" s="587"/>
      <c r="L122" s="587"/>
      <c r="M122" s="587"/>
      <c r="N122" s="587"/>
      <c r="O122" s="587"/>
      <c r="P122" s="587"/>
    </row>
    <row r="123" spans="1:16" ht="19.5">
      <c r="A123" s="590"/>
      <c r="B123" s="587" t="b">
        <v>1</v>
      </c>
      <c r="C123" s="586"/>
      <c r="D123" s="1072"/>
      <c r="E123" s="1055"/>
      <c r="F123" s="1056"/>
      <c r="G123" s="642" t="s">
        <v>105</v>
      </c>
      <c r="H123" s="628">
        <v>2024</v>
      </c>
      <c r="I123" s="279"/>
      <c r="J123" s="587"/>
      <c r="K123" s="587"/>
      <c r="L123" s="587"/>
      <c r="M123" s="587"/>
      <c r="N123" s="587"/>
      <c r="O123" s="587"/>
      <c r="P123" s="587"/>
    </row>
    <row r="124" spans="1:16" ht="19.5">
      <c r="A124" s="590"/>
      <c r="B124" s="587" t="b">
        <v>1</v>
      </c>
      <c r="C124" s="586"/>
      <c r="D124" s="1072"/>
      <c r="E124" s="1055"/>
      <c r="F124" s="1056"/>
      <c r="G124" s="640" t="s">
        <v>255</v>
      </c>
      <c r="H124" s="645"/>
      <c r="I124" s="279"/>
      <c r="J124" s="587"/>
      <c r="K124" s="587"/>
      <c r="L124" s="587"/>
      <c r="M124" s="587"/>
      <c r="N124" s="587"/>
      <c r="O124" s="587"/>
      <c r="P124" s="587"/>
    </row>
    <row r="125" spans="1:16" ht="19.5">
      <c r="A125" s="587"/>
      <c r="B125" s="587"/>
      <c r="C125" s="586"/>
      <c r="D125" s="587"/>
      <c r="E125" s="1043" t="s">
        <v>256</v>
      </c>
      <c r="F125" s="1044"/>
      <c r="G125" s="646" t="s">
        <v>257</v>
      </c>
      <c r="H125" s="630" t="s">
        <v>3464</v>
      </c>
      <c r="I125" s="595"/>
      <c r="J125" s="587" t="s">
        <v>1345</v>
      </c>
      <c r="K125" s="587"/>
      <c r="L125" s="587"/>
      <c r="M125" s="587"/>
      <c r="N125" s="587"/>
      <c r="O125" s="587"/>
      <c r="P125" s="587"/>
    </row>
    <row r="126" spans="1:16" ht="19.5">
      <c r="A126" s="587"/>
      <c r="B126" s="587"/>
      <c r="C126" s="586"/>
      <c r="D126" s="587"/>
      <c r="E126" s="1043"/>
      <c r="F126" s="1044"/>
      <c r="G126" s="646" t="s">
        <v>258</v>
      </c>
      <c r="H126" s="630" t="s">
        <v>3465</v>
      </c>
      <c r="I126" s="595"/>
      <c r="J126" s="587" t="s">
        <v>1346</v>
      </c>
      <c r="K126" s="587"/>
      <c r="L126" s="587"/>
      <c r="M126" s="587"/>
      <c r="N126" s="587"/>
      <c r="O126" s="587"/>
      <c r="P126" s="587"/>
    </row>
    <row r="127" spans="1:16" ht="19.5">
      <c r="A127" s="587"/>
      <c r="B127" s="587"/>
      <c r="C127" s="586"/>
      <c r="D127" s="587"/>
      <c r="E127" s="1043"/>
      <c r="F127" s="1044"/>
      <c r="G127" s="646" t="s">
        <v>259</v>
      </c>
      <c r="H127" s="630" t="s">
        <v>3466</v>
      </c>
      <c r="I127" s="595"/>
      <c r="J127" s="587" t="s">
        <v>1347</v>
      </c>
      <c r="K127" s="587"/>
      <c r="L127" s="587"/>
      <c r="M127" s="587"/>
      <c r="N127" s="587"/>
      <c r="O127" s="587"/>
      <c r="P127" s="587"/>
    </row>
    <row r="128" spans="1:16" ht="19.5">
      <c r="A128" s="587"/>
      <c r="B128" s="587"/>
      <c r="C128" s="586"/>
      <c r="D128" s="587"/>
      <c r="E128" s="1043"/>
      <c r="F128" s="1044"/>
      <c r="G128" s="646" t="s">
        <v>260</v>
      </c>
      <c r="H128" s="630" t="s">
        <v>3467</v>
      </c>
      <c r="I128" s="595"/>
      <c r="J128" s="587" t="s">
        <v>1348</v>
      </c>
      <c r="K128" s="587"/>
      <c r="L128" s="587"/>
      <c r="M128" s="587"/>
      <c r="N128" s="587"/>
      <c r="O128" s="587"/>
      <c r="P128" s="587"/>
    </row>
    <row r="129" spans="1:16" ht="19.5">
      <c r="A129" s="587"/>
      <c r="B129" s="587"/>
      <c r="C129" s="586"/>
      <c r="D129" s="587"/>
      <c r="E129" s="1043"/>
      <c r="F129" s="1044"/>
      <c r="G129" s="646" t="s">
        <v>261</v>
      </c>
      <c r="H129" s="619" t="s">
        <v>3468</v>
      </c>
      <c r="I129" s="595"/>
      <c r="J129" s="587" t="s">
        <v>1349</v>
      </c>
      <c r="K129" s="587"/>
      <c r="L129" s="587"/>
      <c r="M129" s="587"/>
      <c r="N129" s="587"/>
      <c r="O129" s="587"/>
      <c r="P129" s="587"/>
    </row>
    <row r="130" spans="1:16" ht="19.5">
      <c r="A130" s="587"/>
      <c r="B130" s="587"/>
      <c r="C130" s="586"/>
      <c r="D130" s="587"/>
      <c r="E130" s="1043"/>
      <c r="F130" s="1044"/>
      <c r="G130" s="646" t="s">
        <v>262</v>
      </c>
      <c r="H130" s="647" t="s">
        <v>579</v>
      </c>
      <c r="I130" s="595"/>
      <c r="J130" s="587"/>
      <c r="K130" s="587"/>
      <c r="L130" s="587"/>
      <c r="M130" s="587"/>
      <c r="N130" s="587"/>
      <c r="O130" s="587"/>
      <c r="P130" s="587"/>
    </row>
    <row r="131" spans="1:16" ht="19.5">
      <c r="A131" s="587"/>
      <c r="B131" s="587"/>
      <c r="C131" s="586"/>
      <c r="D131" s="587"/>
      <c r="E131" s="1043"/>
      <c r="F131" s="1044"/>
      <c r="G131" s="646" t="s">
        <v>105</v>
      </c>
      <c r="H131" s="648">
        <v>2024</v>
      </c>
      <c r="I131" s="595"/>
      <c r="J131" s="587"/>
      <c r="K131" s="587"/>
      <c r="L131" s="587"/>
      <c r="M131" s="587"/>
      <c r="N131" s="587"/>
      <c r="O131" s="587"/>
      <c r="P131" s="587"/>
    </row>
    <row r="132" spans="1:16" ht="25.5">
      <c r="A132" s="587"/>
      <c r="B132" s="587"/>
      <c r="C132" s="586"/>
      <c r="D132" s="587"/>
      <c r="E132" s="1045" t="s">
        <v>263</v>
      </c>
      <c r="F132" s="1046"/>
      <c r="G132" s="1047"/>
      <c r="H132" s="612" t="s">
        <v>19</v>
      </c>
      <c r="I132" s="613"/>
      <c r="J132" s="587"/>
      <c r="K132" s="587"/>
      <c r="L132" s="587"/>
      <c r="M132" s="587"/>
      <c r="N132" s="587"/>
      <c r="O132" s="587"/>
      <c r="P132" s="587"/>
    </row>
    <row r="134" spans="1:16">
      <c r="E134" s="1017" t="str">
        <f>$H$127</f>
        <v>ведущий консультант</v>
      </c>
      <c r="F134" s="1012"/>
      <c r="G134" s="1016" t="str">
        <f>$H$126</f>
        <v>Чукмарова Гельшат Рахимжановна</v>
      </c>
      <c r="H134" s="1014"/>
    </row>
    <row r="135" spans="1:16">
      <c r="E135" s="1013" t="s">
        <v>3519</v>
      </c>
      <c r="G135" s="1015" t="s">
        <v>3520</v>
      </c>
      <c r="H135" s="1015" t="s">
        <v>3521</v>
      </c>
    </row>
  </sheetData>
  <sheetProtection formatColumns="0" formatRows="0" autoFilter="0"/>
  <mergeCells count="102">
    <mergeCell ref="D112:D124"/>
    <mergeCell ref="E43:G43"/>
    <mergeCell ref="E49:G49"/>
    <mergeCell ref="E50:E54"/>
    <mergeCell ref="F50:G50"/>
    <mergeCell ref="F51:G51"/>
    <mergeCell ref="F52:G52"/>
    <mergeCell ref="F53:G53"/>
    <mergeCell ref="F54:G54"/>
    <mergeCell ref="E44:E48"/>
    <mergeCell ref="F44:G44"/>
    <mergeCell ref="F45:G45"/>
    <mergeCell ref="F46:G46"/>
    <mergeCell ref="F47:G47"/>
    <mergeCell ref="F48:G48"/>
    <mergeCell ref="E61:G61"/>
    <mergeCell ref="E62:E67"/>
    <mergeCell ref="F62:G62"/>
    <mergeCell ref="F63:G63"/>
    <mergeCell ref="F64:G64"/>
    <mergeCell ref="F65:G65"/>
    <mergeCell ref="F66:G66"/>
    <mergeCell ref="F67:G67"/>
    <mergeCell ref="E55:G55"/>
    <mergeCell ref="E38:G38"/>
    <mergeCell ref="E26:G26"/>
    <mergeCell ref="E27:G27"/>
    <mergeCell ref="E28:G28"/>
    <mergeCell ref="E29:G29"/>
    <mergeCell ref="E30:G30"/>
    <mergeCell ref="E31:G31"/>
    <mergeCell ref="E42:G42"/>
    <mergeCell ref="E7:G7"/>
    <mergeCell ref="E11:H11"/>
    <mergeCell ref="E12:H12"/>
    <mergeCell ref="E13:H13"/>
    <mergeCell ref="E14:H14"/>
    <mergeCell ref="E15:H15"/>
    <mergeCell ref="E21:G21"/>
    <mergeCell ref="E22:G22"/>
    <mergeCell ref="E16:H16"/>
    <mergeCell ref="E17:H17"/>
    <mergeCell ref="E39:G39"/>
    <mergeCell ref="E40:G40"/>
    <mergeCell ref="E41:G41"/>
    <mergeCell ref="E33:G33"/>
    <mergeCell ref="E34:F36"/>
    <mergeCell ref="L17:M17"/>
    <mergeCell ref="E18:H18"/>
    <mergeCell ref="E19:G19"/>
    <mergeCell ref="E20:G20"/>
    <mergeCell ref="E32:G32"/>
    <mergeCell ref="E23:G23"/>
    <mergeCell ref="E24:G24"/>
    <mergeCell ref="E25:G25"/>
    <mergeCell ref="E37:G37"/>
    <mergeCell ref="E56:E60"/>
    <mergeCell ref="F56:G56"/>
    <mergeCell ref="F57:G57"/>
    <mergeCell ref="F58:G58"/>
    <mergeCell ref="F59:G59"/>
    <mergeCell ref="F60:G60"/>
    <mergeCell ref="E75:G75"/>
    <mergeCell ref="E76:E81"/>
    <mergeCell ref="F76:G76"/>
    <mergeCell ref="F77:G77"/>
    <mergeCell ref="F78:G78"/>
    <mergeCell ref="F79:G79"/>
    <mergeCell ref="F80:G80"/>
    <mergeCell ref="F81:G81"/>
    <mergeCell ref="E68:G68"/>
    <mergeCell ref="E69:E74"/>
    <mergeCell ref="F69:G69"/>
    <mergeCell ref="F70:G70"/>
    <mergeCell ref="F71:G71"/>
    <mergeCell ref="F72:G72"/>
    <mergeCell ref="F73:G73"/>
    <mergeCell ref="F74:G74"/>
    <mergeCell ref="E83:G83"/>
    <mergeCell ref="E125:F131"/>
    <mergeCell ref="E132:G132"/>
    <mergeCell ref="E8:G8"/>
    <mergeCell ref="E100:H100"/>
    <mergeCell ref="E101:H101"/>
    <mergeCell ref="E102:H102"/>
    <mergeCell ref="E103:H103"/>
    <mergeCell ref="E104:H104"/>
    <mergeCell ref="E106:H106"/>
    <mergeCell ref="E94:H94"/>
    <mergeCell ref="E95:H95"/>
    <mergeCell ref="E96:H96"/>
    <mergeCell ref="E97:H97"/>
    <mergeCell ref="E98:H98"/>
    <mergeCell ref="E99:H99"/>
    <mergeCell ref="E82:G82"/>
    <mergeCell ref="E85:F88"/>
    <mergeCell ref="E90:H90"/>
    <mergeCell ref="E91:H91"/>
    <mergeCell ref="E111:F124"/>
    <mergeCell ref="E92:H92"/>
    <mergeCell ref="E93:H93"/>
    <mergeCell ref="E107:F110"/>
  </mergeCells>
  <dataValidations count="26">
    <dataValidation type="list" allowBlank="1" showInputMessage="1" showErrorMessage="1" errorTitle="Внимание" error="Пожалуйста, выберите значение из списка!" sqref="H34 H61 H49 H55 H68 H75 H37:H40 H42:H43 H132 H107 H83">
      <formula1>YES_NO</formula1>
    </dataValidation>
    <dataValidation type="list" showInputMessage="1" showErrorMessage="1" errorTitle="Внимание" error="Пожалуйста, выберите значение из списка" sqref="H36">
      <formula1>OWNERSHIP_TYPE</formula1>
    </dataValidation>
    <dataValidation type="list" showInputMessage="1" showErrorMessage="1" errorTitle="Внимание" error="Пожалуйста, выберите значение из списка" sqref="H35">
      <formula1>STATE_SHARE</formula1>
    </dataValidation>
    <dataValidation type="list" allowBlank="1" showInputMessage="1" showErrorMessage="1" errorTitle="Ошибка" error="Выберите значение из списка" prompt="Выберите значение из списка" sqref="H26">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textLength" operator="lessThanOrEqual" allowBlank="1" showInputMessage="1" showErrorMessage="1" sqref="C27:C33 C85:C88 C44 C46 C21 C50 C52 C108:C109 C56 C58 C62 C64 C69 C71 C76 C78 C125:C129 C82 C121 C119">
      <formula1>990</formula1>
    </dataValidation>
    <dataValidation type="list" showDropDown="1" sqref="C26">
      <formula1>okopf_list</formula1>
    </dataValidation>
    <dataValidation type="list" showDropDown="1" sqref="C34 C37:C40 C42:C43 C49 C55 C61 C68 C75 C132 C83">
      <formula1>YES_NO</formula1>
    </dataValidation>
    <dataValidation type="list" showDropDown="1" showInputMessage="1" showErrorMessage="1" sqref="C36">
      <formula1>OWNERSHIP_TYPE</formula1>
    </dataValidation>
    <dataValidation type="date" operator="notEqual" allowBlank="1" showInputMessage="1" showErrorMessage="1" sqref="C47 C53 C59 C110 C72:C74 C65:C67 C79:C81 C120">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5 H51 H57 H63 H70 H77 H108">
      <formula1>DOCUMENT_TYPES</formula1>
    </dataValidation>
    <dataValidation type="list" operator="lessThanOrEqual" showDropDown="1" showInputMessage="1" showErrorMessage="1" sqref="C54 C60 C41 C48">
      <formula1>"FAS_URL"</formula1>
    </dataValidation>
    <dataValidation type="list" allowBlank="1" showInputMessage="1" showErrorMessage="1" sqref="E111:F111">
      <formula1>"Заявление организации,Заявление организации (отсутствует)"</formula1>
    </dataValidation>
    <dataValidation type="list" allowBlank="1" showInputMessage="1" showErrorMessage="1" errorTitle="Ошибка" error="Выберите значение из списка" prompt="Если Вам необходимо указать значение, отсутствующее в списке, обратитесь в службу сопровождения пользователей" sqref="H21">
      <formula1>subsidiary_list</formula1>
    </dataValidation>
    <dataValidation type="list" operator="lessThanOrEqual" showDropDown="1" sqref="C118">
      <formula1>dpr_list</formula1>
    </dataValidation>
    <dataValidation type="list" showDropDown="1" sqref="C123">
      <formula1>YEAR_LIST</formula1>
    </dataValidation>
    <dataValidation type="list" showDropDown="1" sqref="C124">
      <formula1>period_list</formula1>
    </dataValidation>
    <dataValidation type="list" showDropDown="1" errorTitle="Ошибка" error="Выберите значение из списка" prompt="Выберите значение из списка" sqref="C115">
      <formula1>tariff_type_list</formula1>
    </dataValidation>
    <dataValidation type="list" allowBlank="1" showInputMessage="1" showErrorMessage="1" errorTitle="Ошибка" error="Выберите значение из списка" prompt="Выберите значение из списка" sqref="H123">
      <formula1>YEAR_LIST</formula1>
    </dataValidation>
    <dataValidation type="list" showDropDown="1" showInputMessage="1" showErrorMessage="1" errorTitle="Внимание" error="Пожалуйста, выберите значение из списка!" sqref="C122">
      <formula1>TARIFF_CALC_METHOD</formula1>
    </dataValidation>
    <dataValidation type="list" allowBlank="1" showInputMessage="1" showErrorMessage="1" errorTitle="Ошибка" error="Выберите значение из списка" prompt="Выберите значение из списка" sqref="H124">
      <formula1>period_list</formula1>
    </dataValidation>
    <dataValidation type="list" allowBlank="1" showInputMessage="1" showErrorMessage="1" errorTitle="Ошибка" error="Выберите значение из списка" prompt="Выберите значение из списка" sqref="H114">
      <formula1>VOTV_VTARIFF</formula1>
    </dataValidation>
    <dataValidation type="list" allowBlank="1" showInputMessage="1" showErrorMessage="1" errorTitle="Внимание" error="Пожалуйста, выберите значение из списка!" sqref="H122">
      <formula1>TARIFF_CALC_METHOD</formula1>
    </dataValidation>
    <dataValidation type="list" allowBlank="1" showInputMessage="1" showErrorMessage="1" errorTitle="Ошибка" error="Выберите значение из списка" prompt="Выберите значение из списка" sqref="H115">
      <formula1>tariff_type_list</formula1>
    </dataValidation>
    <dataValidation type="list" allowBlank="1" showInputMessage="1" showErrorMessage="1" errorTitle="Ошибка" error="Выберите значение из списка" prompt="Выберите значение из списка" sqref="H117">
      <formula1>VOTV_VTOV</formula1>
    </dataValidation>
  </dataValidations>
  <printOptions horizontalCentered="1"/>
  <pageMargins left="0.35433070866141736" right="0.35433070866141736" top="0.39370078740157483" bottom="0.47222222222222221" header="7.874015748031496E-2" footer="7.874015748031496E-2"/>
  <pageSetup paperSize="9" scale="79" fitToHeight="0" orientation="portrait" r:id="rId1"/>
  <headerFooter>
    <oddFooter>&amp;C&amp;A
&amp;P из &amp;N</oddFooter>
  </headerFooter>
  <rowBreaks count="1" manualBreakCount="1">
    <brk id="83" max="16383"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AM604"/>
  <sheetViews>
    <sheetView showGridLines="0" zoomScaleNormal="100" workbookViewId="0">
      <pane xSplit="1" topLeftCell="B1" activePane="topRight" state="frozen"/>
      <selection pane="topRight"/>
    </sheetView>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24" customFormat="1" ht="30" customHeight="1">
      <c r="A1" s="123" t="s">
        <v>114</v>
      </c>
      <c r="M1" s="125"/>
      <c r="N1" s="125"/>
      <c r="O1" s="125"/>
      <c r="P1" s="125"/>
      <c r="AA1" s="126"/>
    </row>
    <row r="2" spans="1:27">
      <c r="A2" s="127" t="s">
        <v>828</v>
      </c>
    </row>
    <row r="3" spans="1:27" s="52" customFormat="1" ht="19.5">
      <c r="A3" s="563"/>
      <c r="C3" s="304"/>
      <c r="D3" s="1081" t="s">
        <v>17</v>
      </c>
      <c r="E3" s="299"/>
      <c r="F3" s="299"/>
      <c r="G3" s="548" t="str">
        <f>"Тариф " &amp; D3</f>
        <v>Тариф 1</v>
      </c>
      <c r="H3" s="549" t="s">
        <v>819</v>
      </c>
      <c r="I3" s="128" t="s">
        <v>268</v>
      </c>
      <c r="J3" s="52" t="str">
        <f>G3 &amp; " (" &amp;H3&amp; ") - " &amp;H5 &amp; IF(H9="",""," (" &amp; H9 &amp; ")")</f>
        <v xml:space="preserve">Тариф 1 (Водоснабжение) - </v>
      </c>
      <c r="K3" s="52">
        <f>H8</f>
        <v>0</v>
      </c>
      <c r="L3" s="269">
        <f>H5</f>
        <v>0</v>
      </c>
      <c r="M3" s="52">
        <f>H9</f>
        <v>0</v>
      </c>
      <c r="N3" s="52">
        <f>H6</f>
        <v>0</v>
      </c>
    </row>
    <row r="4" spans="1:27" s="52" customFormat="1" ht="19.5">
      <c r="A4" s="563"/>
      <c r="C4" s="304"/>
      <c r="D4" s="1081"/>
      <c r="E4" s="299"/>
      <c r="F4" s="299"/>
      <c r="G4" s="550" t="s">
        <v>1005</v>
      </c>
      <c r="H4" s="551"/>
      <c r="I4" s="279"/>
    </row>
    <row r="5" spans="1:27" s="52" customFormat="1" ht="19.5">
      <c r="A5" s="563"/>
      <c r="C5" s="304"/>
      <c r="D5" s="1081"/>
      <c r="E5" s="299"/>
      <c r="F5" s="299"/>
      <c r="G5" s="550" t="s">
        <v>248</v>
      </c>
      <c r="H5" s="547"/>
      <c r="I5" s="279"/>
    </row>
    <row r="6" spans="1:27" s="52" customFormat="1" ht="19.5">
      <c r="A6" s="563"/>
      <c r="C6" s="304"/>
      <c r="D6" s="1081"/>
      <c r="E6" s="299"/>
      <c r="F6" s="299"/>
      <c r="G6" s="550" t="s">
        <v>249</v>
      </c>
      <c r="H6" s="547"/>
      <c r="I6" s="279"/>
    </row>
    <row r="7" spans="1:27" s="52" customFormat="1" ht="19.5">
      <c r="A7" s="563"/>
      <c r="C7" s="304"/>
      <c r="D7" s="1081"/>
      <c r="E7" s="299"/>
      <c r="F7" s="299"/>
      <c r="G7" s="550" t="s">
        <v>250</v>
      </c>
      <c r="H7" s="551"/>
      <c r="I7" s="280"/>
    </row>
    <row r="8" spans="1:27" s="52" customFormat="1" ht="19.5">
      <c r="A8" s="563"/>
      <c r="C8" s="304"/>
      <c r="D8" s="1081"/>
      <c r="E8" s="299"/>
      <c r="F8" s="299"/>
      <c r="G8" s="552" t="str">
        <f>IF(H3="Водоотведение","Вид сточных вод","Вид воды")</f>
        <v>Вид воды</v>
      </c>
      <c r="H8" s="547"/>
      <c r="I8" s="279"/>
    </row>
    <row r="9" spans="1:27" s="52" customFormat="1" ht="19.5">
      <c r="A9" s="563"/>
      <c r="C9" s="533"/>
      <c r="D9" s="1081"/>
      <c r="E9" s="299"/>
      <c r="F9" s="299"/>
      <c r="G9" s="552" t="s">
        <v>827</v>
      </c>
      <c r="H9" s="564"/>
      <c r="I9" s="279"/>
    </row>
    <row r="10" spans="1:27" s="52" customFormat="1" ht="19.5">
      <c r="A10" s="563"/>
      <c r="B10" s="52" t="b">
        <f t="shared" ref="B10:B15" si="0">org_declaration="Заявление организации"</f>
        <v>1</v>
      </c>
      <c r="C10" s="304"/>
      <c r="D10" s="1081"/>
      <c r="E10" s="299"/>
      <c r="F10" s="299"/>
      <c r="G10" s="550" t="s">
        <v>251</v>
      </c>
      <c r="H10" s="554"/>
      <c r="I10" s="279"/>
    </row>
    <row r="11" spans="1:27" s="52" customFormat="1" ht="19.5">
      <c r="A11" s="563"/>
      <c r="B11" s="52" t="b">
        <f t="shared" si="0"/>
        <v>1</v>
      </c>
      <c r="C11" s="304"/>
      <c r="D11" s="1081"/>
      <c r="E11" s="299"/>
      <c r="F11" s="299"/>
      <c r="G11" s="550" t="s">
        <v>252</v>
      </c>
      <c r="H11" s="555"/>
      <c r="I11" s="279"/>
    </row>
    <row r="12" spans="1:27" s="52" customFormat="1" ht="19.5">
      <c r="A12" s="563"/>
      <c r="B12" s="52" t="b">
        <f t="shared" si="0"/>
        <v>1</v>
      </c>
      <c r="C12" s="304"/>
      <c r="D12" s="1081"/>
      <c r="E12" s="299"/>
      <c r="F12" s="299"/>
      <c r="G12" s="550" t="s">
        <v>962</v>
      </c>
      <c r="H12" s="554"/>
      <c r="I12" s="279"/>
    </row>
    <row r="13" spans="1:27" s="52" customFormat="1" ht="19.5">
      <c r="A13" s="563"/>
      <c r="B13" s="52" t="b">
        <f t="shared" si="0"/>
        <v>1</v>
      </c>
      <c r="C13" s="304"/>
      <c r="D13" s="1081"/>
      <c r="E13" s="299"/>
      <c r="F13" s="299"/>
      <c r="G13" s="550" t="s">
        <v>253</v>
      </c>
      <c r="H13" s="556"/>
      <c r="I13" s="279"/>
    </row>
    <row r="14" spans="1:27" s="52" customFormat="1" ht="22.5">
      <c r="A14" s="563"/>
      <c r="B14" s="52" t="b">
        <f t="shared" si="0"/>
        <v>1</v>
      </c>
      <c r="C14" s="304"/>
      <c r="D14" s="1081"/>
      <c r="E14" s="299"/>
      <c r="F14" s="299"/>
      <c r="G14" s="552"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53"/>
      <c r="I14" s="279"/>
    </row>
    <row r="15" spans="1:27" s="52" customFormat="1" ht="19.5">
      <c r="A15" s="563"/>
      <c r="B15" s="52" t="b">
        <f t="shared" si="0"/>
        <v>1</v>
      </c>
      <c r="C15" s="304"/>
      <c r="D15" s="1081"/>
      <c r="E15" s="299"/>
      <c r="F15" s="299"/>
      <c r="G15" s="550" t="s">
        <v>255</v>
      </c>
      <c r="H15" s="557"/>
      <c r="I15" s="279"/>
    </row>
    <row r="16" spans="1:27">
      <c r="A16" s="127" t="s">
        <v>1237</v>
      </c>
      <c r="E16" s="299"/>
      <c r="F16" s="299"/>
      <c r="G16" s="299"/>
      <c r="H16" s="299"/>
    </row>
    <row r="17" spans="1:10" s="52" customFormat="1" ht="19.5">
      <c r="A17" s="563"/>
      <c r="C17" s="304"/>
      <c r="D17" s="128" t="s">
        <v>268</v>
      </c>
      <c r="E17" s="1089" t="s">
        <v>212</v>
      </c>
      <c r="F17" s="1089"/>
      <c r="G17" s="1089"/>
      <c r="H17" s="545"/>
      <c r="I17" s="53"/>
      <c r="J17" s="54"/>
    </row>
    <row r="18" spans="1:10">
      <c r="A18" s="127" t="s">
        <v>1245</v>
      </c>
      <c r="E18" s="299"/>
      <c r="F18" s="299"/>
      <c r="G18" s="299"/>
      <c r="H18" s="299"/>
    </row>
    <row r="19" spans="1:10">
      <c r="A19" s="127" t="s">
        <v>1246</v>
      </c>
      <c r="E19" s="299"/>
      <c r="F19" s="299"/>
      <c r="G19" s="299"/>
      <c r="H19" s="299"/>
    </row>
    <row r="20" spans="1:10">
      <c r="A20" s="127" t="s">
        <v>1247</v>
      </c>
      <c r="E20" s="299"/>
      <c r="F20" s="299"/>
      <c r="G20" s="299"/>
      <c r="H20" s="299"/>
    </row>
    <row r="21" spans="1:10" s="52" customFormat="1" ht="19.5">
      <c r="A21" s="563"/>
      <c r="C21" s="304"/>
      <c r="D21" s="128" t="s">
        <v>268</v>
      </c>
      <c r="E21" s="1090" t="s">
        <v>215</v>
      </c>
      <c r="F21" s="1091" t="s">
        <v>216</v>
      </c>
      <c r="G21" s="1091"/>
      <c r="H21" s="558"/>
      <c r="I21" s="53"/>
    </row>
    <row r="22" spans="1:10" s="52" customFormat="1" ht="19.5">
      <c r="A22" s="563"/>
      <c r="C22" s="304"/>
      <c r="E22" s="1090"/>
      <c r="F22" s="1091" t="s">
        <v>217</v>
      </c>
      <c r="G22" s="1091"/>
      <c r="H22" s="559"/>
      <c r="I22" s="53"/>
    </row>
    <row r="23" spans="1:10" s="52" customFormat="1" ht="19.5">
      <c r="A23" s="563"/>
      <c r="C23" s="304"/>
      <c r="E23" s="1090"/>
      <c r="F23" s="1091" t="s">
        <v>218</v>
      </c>
      <c r="G23" s="1091"/>
      <c r="H23" s="558"/>
      <c r="I23" s="53"/>
    </row>
    <row r="24" spans="1:10" s="52" customFormat="1" ht="19.5">
      <c r="A24" s="563"/>
      <c r="C24" s="304"/>
      <c r="E24" s="1090"/>
      <c r="F24" s="1091" t="s">
        <v>219</v>
      </c>
      <c r="G24" s="1091"/>
      <c r="H24" s="546"/>
      <c r="I24" s="53"/>
    </row>
    <row r="25" spans="1:10" s="52" customFormat="1" ht="19.5">
      <c r="A25" s="563"/>
      <c r="C25" s="304"/>
      <c r="E25" s="1090"/>
      <c r="F25" s="1089" t="s">
        <v>220</v>
      </c>
      <c r="G25" s="1089"/>
      <c r="H25" s="545"/>
      <c r="I25" s="53"/>
      <c r="J25" s="54"/>
    </row>
    <row r="26" spans="1:10">
      <c r="A26" s="127" t="s">
        <v>1248</v>
      </c>
      <c r="E26" s="299"/>
      <c r="F26" s="299"/>
      <c r="G26" s="299"/>
      <c r="H26" s="299"/>
    </row>
    <row r="27" spans="1:10">
      <c r="A27" s="127" t="s">
        <v>1249</v>
      </c>
      <c r="E27" s="299"/>
      <c r="F27" s="299"/>
      <c r="G27" s="299"/>
      <c r="H27" s="299"/>
    </row>
    <row r="28" spans="1:10" s="52" customFormat="1" ht="19.5">
      <c r="A28" s="563"/>
      <c r="C28" s="304"/>
      <c r="D28" s="128" t="s">
        <v>268</v>
      </c>
      <c r="E28" s="1090" t="s">
        <v>215</v>
      </c>
      <c r="F28" s="1091" t="s">
        <v>216</v>
      </c>
      <c r="G28" s="1091"/>
      <c r="H28" s="558"/>
      <c r="I28" s="53"/>
    </row>
    <row r="29" spans="1:10" s="52" customFormat="1" ht="19.5">
      <c r="A29" s="563"/>
      <c r="C29" s="304"/>
      <c r="E29" s="1090"/>
      <c r="F29" s="1091" t="s">
        <v>217</v>
      </c>
      <c r="G29" s="1091"/>
      <c r="H29" s="559"/>
      <c r="I29" s="53"/>
    </row>
    <row r="30" spans="1:10" s="52" customFormat="1" ht="19.5">
      <c r="A30" s="563"/>
      <c r="C30" s="304"/>
      <c r="E30" s="1090"/>
      <c r="F30" s="1091" t="s">
        <v>218</v>
      </c>
      <c r="G30" s="1091"/>
      <c r="H30" s="558"/>
      <c r="I30" s="53"/>
    </row>
    <row r="31" spans="1:10" s="52" customFormat="1" ht="19.5">
      <c r="A31" s="563"/>
      <c r="C31" s="304"/>
      <c r="E31" s="1090"/>
      <c r="F31" s="1091" t="s">
        <v>219</v>
      </c>
      <c r="G31" s="1091"/>
      <c r="H31" s="546"/>
      <c r="I31" s="53"/>
    </row>
    <row r="32" spans="1:10" s="52" customFormat="1" ht="19.5">
      <c r="A32" s="563"/>
      <c r="C32" s="304"/>
      <c r="E32" s="1090"/>
      <c r="F32" s="1091" t="s">
        <v>223</v>
      </c>
      <c r="G32" s="1091"/>
      <c r="H32" s="546"/>
      <c r="I32" s="53"/>
    </row>
    <row r="33" spans="1:27" s="52" customFormat="1" ht="19.5">
      <c r="A33" s="563"/>
      <c r="C33" s="304"/>
      <c r="E33" s="1090"/>
      <c r="F33" s="1091" t="s">
        <v>224</v>
      </c>
      <c r="G33" s="1091"/>
      <c r="H33" s="546"/>
      <c r="I33" s="53"/>
    </row>
    <row r="34" spans="1:27">
      <c r="A34" s="127" t="s">
        <v>1250</v>
      </c>
      <c r="E34" s="299"/>
      <c r="F34" s="299"/>
      <c r="G34" s="299"/>
      <c r="H34" s="299"/>
    </row>
    <row r="35" spans="1:27" s="52" customFormat="1" ht="19.5">
      <c r="A35" s="563"/>
      <c r="C35" s="304"/>
      <c r="D35" s="128" t="s">
        <v>268</v>
      </c>
      <c r="E35" s="1090" t="s">
        <v>215</v>
      </c>
      <c r="F35" s="1091" t="s">
        <v>216</v>
      </c>
      <c r="G35" s="1091"/>
      <c r="H35" s="558"/>
      <c r="I35" s="53"/>
    </row>
    <row r="36" spans="1:27" s="52" customFormat="1" ht="19.5">
      <c r="A36" s="563"/>
      <c r="C36" s="304"/>
      <c r="E36" s="1090"/>
      <c r="F36" s="1091" t="s">
        <v>217</v>
      </c>
      <c r="G36" s="1091"/>
      <c r="H36" s="560"/>
      <c r="I36" s="53"/>
    </row>
    <row r="37" spans="1:27" s="52" customFormat="1" ht="19.5">
      <c r="A37" s="563"/>
      <c r="C37" s="304"/>
      <c r="E37" s="1090"/>
      <c r="F37" s="1091" t="s">
        <v>218</v>
      </c>
      <c r="G37" s="1091"/>
      <c r="H37" s="558"/>
      <c r="I37" s="53"/>
    </row>
    <row r="38" spans="1:27" s="52" customFormat="1" ht="19.5">
      <c r="A38" s="563"/>
      <c r="C38" s="304"/>
      <c r="E38" s="1090"/>
      <c r="F38" s="1091" t="s">
        <v>219</v>
      </c>
      <c r="G38" s="1091"/>
      <c r="H38" s="546"/>
      <c r="I38" s="53"/>
    </row>
    <row r="39" spans="1:27" s="52" customFormat="1" ht="19.5">
      <c r="A39" s="563"/>
      <c r="C39" s="304"/>
      <c r="E39" s="1090"/>
      <c r="F39" s="1091" t="s">
        <v>225</v>
      </c>
      <c r="G39" s="1091"/>
      <c r="H39" s="546"/>
      <c r="I39" s="53"/>
    </row>
    <row r="40" spans="1:27" s="52" customFormat="1" ht="19.5">
      <c r="A40" s="563"/>
      <c r="C40" s="304"/>
      <c r="E40" s="1090"/>
      <c r="F40" s="1091" t="s">
        <v>934</v>
      </c>
      <c r="G40" s="1091"/>
      <c r="H40" s="546"/>
      <c r="I40" s="53"/>
    </row>
    <row r="41" spans="1:27">
      <c r="A41" s="127" t="s">
        <v>1251</v>
      </c>
      <c r="E41" s="299"/>
      <c r="F41" s="299"/>
      <c r="G41" s="299"/>
      <c r="H41" s="299"/>
    </row>
    <row r="42" spans="1:27" ht="19.5">
      <c r="A42" s="563"/>
      <c r="E42" s="299"/>
      <c r="F42" s="299"/>
      <c r="G42" s="561"/>
      <c r="H42" s="562"/>
      <c r="I42" s="128" t="s">
        <v>268</v>
      </c>
    </row>
    <row r="43" spans="1:27">
      <c r="A43" s="299"/>
    </row>
    <row r="44" spans="1:27" s="124" customFormat="1" ht="30" customHeight="1">
      <c r="A44" s="123" t="s">
        <v>829</v>
      </c>
      <c r="M44" s="125"/>
      <c r="N44" s="125"/>
      <c r="O44" s="125"/>
      <c r="P44" s="125"/>
      <c r="AA44" s="126"/>
    </row>
    <row r="45" spans="1:27" s="423" customFormat="1">
      <c r="A45" s="535" t="s">
        <v>830</v>
      </c>
      <c r="M45" s="536"/>
      <c r="N45" s="536"/>
      <c r="O45" s="536"/>
      <c r="P45" s="536"/>
      <c r="AA45" s="537"/>
    </row>
    <row r="46" spans="1:27" s="55" customFormat="1" ht="15" customHeight="1">
      <c r="A46" s="538" t="s">
        <v>17</v>
      </c>
      <c r="D46" s="56"/>
      <c r="E46" s="59"/>
      <c r="F46" s="59"/>
      <c r="G46" s="59"/>
      <c r="H46" s="59"/>
      <c r="I46" s="59"/>
      <c r="J46" s="59"/>
      <c r="K46" s="59"/>
      <c r="L46" s="141" t="str">
        <f>INDEX('Общие сведения'!$J$111:$J$124,MATCH($A46,'Общие сведения'!$D$111:$D$124,0))</f>
        <v>Тариф 1 (Водоотведение) - тариф на водоотведение</v>
      </c>
      <c r="M46" s="132"/>
      <c r="N46" s="132"/>
      <c r="O46" s="132"/>
      <c r="P46" s="132"/>
      <c r="Q46" s="132"/>
    </row>
    <row r="47" spans="1:27" s="55" customFormat="1" ht="12.75" outlineLevel="1">
      <c r="A47" s="538" t="str">
        <f>A46</f>
        <v>1</v>
      </c>
      <c r="D47" s="60"/>
      <c r="E47" s="61"/>
      <c r="F47" s="61"/>
      <c r="G47" s="61"/>
      <c r="H47" s="61"/>
      <c r="I47" s="61"/>
      <c r="J47" s="61"/>
      <c r="K47" s="61"/>
      <c r="L47" s="62" t="s">
        <v>17</v>
      </c>
      <c r="M47" s="63"/>
      <c r="N47" s="63"/>
      <c r="O47" s="539"/>
      <c r="P47" s="163"/>
      <c r="Q47" s="163"/>
    </row>
    <row r="48" spans="1:27" s="55" customFormat="1" ht="15" customHeight="1" outlineLevel="1">
      <c r="A48" s="538" t="str">
        <f>A46</f>
        <v>1</v>
      </c>
      <c r="D48" s="56"/>
      <c r="E48" s="57"/>
      <c r="F48" s="57"/>
      <c r="G48" s="57"/>
      <c r="H48" s="57"/>
      <c r="I48" s="57"/>
      <c r="J48" s="57"/>
      <c r="K48" s="57"/>
      <c r="L48" s="133"/>
      <c r="M48" s="282" t="s">
        <v>269</v>
      </c>
      <c r="N48" s="134"/>
      <c r="O48" s="134"/>
      <c r="P48" s="134"/>
      <c r="Q48" s="135"/>
    </row>
    <row r="49" spans="1:28" s="423" customFormat="1">
      <c r="A49" s="535" t="s">
        <v>831</v>
      </c>
      <c r="M49" s="536"/>
      <c r="N49" s="536"/>
      <c r="O49" s="536"/>
      <c r="P49" s="536"/>
      <c r="Q49" s="536"/>
      <c r="AB49" s="537"/>
    </row>
    <row r="50" spans="1:28" s="55" customFormat="1" ht="14.25" outlineLevel="1">
      <c r="A50" s="538" t="str">
        <f ca="1">OFFSET(A50,-1,0)</f>
        <v>et_List01_mo</v>
      </c>
      <c r="D50" s="60"/>
      <c r="E50" s="61"/>
      <c r="F50" s="61"/>
      <c r="G50" s="61"/>
      <c r="H50" s="61"/>
      <c r="I50" s="61"/>
      <c r="J50" s="61"/>
      <c r="K50" s="128" t="s">
        <v>268</v>
      </c>
      <c r="L50" s="62" t="s">
        <v>17</v>
      </c>
      <c r="M50" s="63"/>
      <c r="N50" s="63"/>
      <c r="O50" s="539"/>
      <c r="P50" s="163"/>
      <c r="Q50" s="163"/>
    </row>
    <row r="52" spans="1:28" s="124" customFormat="1" ht="30" customHeight="1">
      <c r="A52" s="123" t="s">
        <v>835</v>
      </c>
      <c r="M52" s="125"/>
      <c r="N52" s="125"/>
      <c r="O52" s="125"/>
      <c r="P52" s="125"/>
      <c r="AA52" s="126"/>
    </row>
    <row r="53" spans="1:28">
      <c r="A53" s="127" t="s">
        <v>836</v>
      </c>
    </row>
    <row r="54" spans="1:28" s="65" customFormat="1" ht="15" customHeight="1">
      <c r="A54" s="521" t="s">
        <v>17</v>
      </c>
      <c r="L54" s="141" t="str">
        <f>INDEX('Общие сведения'!$J$111:$J$124,MATCH($A54,'Общие сведения'!$D$111:$D$124,0))</f>
        <v>Тариф 1 (Водоотведение) - тариф на водоотведение</v>
      </c>
      <c r="M54" s="137"/>
      <c r="N54" s="132"/>
      <c r="O54" s="132"/>
      <c r="P54" s="132"/>
      <c r="Q54" s="132"/>
      <c r="R54" s="132"/>
      <c r="S54" s="132"/>
    </row>
    <row r="55" spans="1:28" s="65" customFormat="1" ht="15" customHeight="1" outlineLevel="1">
      <c r="A55" s="522" t="str">
        <f t="shared" ref="A55:A61" si="1">A54</f>
        <v>1</v>
      </c>
      <c r="B55" s="65" t="s">
        <v>1306</v>
      </c>
      <c r="C55" s="65" t="s">
        <v>1308</v>
      </c>
      <c r="D55" s="65" t="str">
        <f>M55&amp;"::"&amp;N55</f>
        <v>Водонасосные станции (водозаборные узлы)::ед.</v>
      </c>
      <c r="L55" s="142">
        <v>1</v>
      </c>
      <c r="M55" s="140" t="s">
        <v>273</v>
      </c>
      <c r="N55" s="66" t="s">
        <v>274</v>
      </c>
      <c r="O55" s="147"/>
      <c r="P55" s="146"/>
      <c r="Q55" s="146"/>
      <c r="R55" s="146"/>
      <c r="S55" s="149"/>
    </row>
    <row r="56" spans="1:28" s="65" customFormat="1" ht="15" customHeight="1" outlineLevel="1">
      <c r="A56" s="522" t="str">
        <f t="shared" si="1"/>
        <v>1</v>
      </c>
      <c r="B56" s="65" t="s">
        <v>1306</v>
      </c>
      <c r="C56" s="65" t="s">
        <v>1308</v>
      </c>
      <c r="D56" s="65" t="str">
        <f>M56&amp;"::"&amp;N56</f>
        <v>Скважины::ед.</v>
      </c>
      <c r="L56" s="142">
        <v>2</v>
      </c>
      <c r="M56" s="140" t="s">
        <v>275</v>
      </c>
      <c r="N56" s="66" t="s">
        <v>274</v>
      </c>
      <c r="O56" s="147"/>
      <c r="P56" s="146"/>
      <c r="Q56" s="146"/>
      <c r="R56" s="146"/>
      <c r="S56" s="149"/>
    </row>
    <row r="57" spans="1:28" s="65" customFormat="1" ht="15" customHeight="1" outlineLevel="1">
      <c r="A57" s="522" t="str">
        <f t="shared" si="1"/>
        <v>1</v>
      </c>
      <c r="B57" s="65" t="s">
        <v>1306</v>
      </c>
      <c r="C57" s="65" t="s">
        <v>1308</v>
      </c>
      <c r="D57" s="65" t="str">
        <f>M57&amp;"::"&amp;N57</f>
        <v>Подкачивающие насосные станции::ед.</v>
      </c>
      <c r="L57" s="142">
        <v>3</v>
      </c>
      <c r="M57" s="140" t="s">
        <v>276</v>
      </c>
      <c r="N57" s="66" t="s">
        <v>274</v>
      </c>
      <c r="O57" s="147"/>
      <c r="P57" s="146"/>
      <c r="Q57" s="146"/>
      <c r="R57" s="146"/>
      <c r="S57" s="149"/>
    </row>
    <row r="58" spans="1:28" s="65" customFormat="1" ht="15" customHeight="1" outlineLevel="1">
      <c r="A58" s="522" t="str">
        <f t="shared" si="1"/>
        <v>1</v>
      </c>
      <c r="B58" s="65" t="s">
        <v>1306</v>
      </c>
      <c r="C58" s="65" t="s">
        <v>1308</v>
      </c>
      <c r="D58" s="65" t="str">
        <f>M58&amp;"::"&amp;N58</f>
        <v>Водонапорные башни::ед.</v>
      </c>
      <c r="L58" s="142">
        <v>4</v>
      </c>
      <c r="M58" s="140" t="s">
        <v>277</v>
      </c>
      <c r="N58" s="66" t="s">
        <v>274</v>
      </c>
      <c r="O58" s="147"/>
      <c r="P58" s="146"/>
      <c r="Q58" s="146"/>
      <c r="R58" s="146"/>
      <c r="S58" s="149"/>
    </row>
    <row r="59" spans="1:28" s="65" customFormat="1" ht="15" customHeight="1" outlineLevel="1">
      <c r="A59" s="522" t="str">
        <f t="shared" si="1"/>
        <v>1</v>
      </c>
      <c r="B59" s="65" t="s">
        <v>1306</v>
      </c>
      <c r="C59" s="65" t="s">
        <v>1308</v>
      </c>
      <c r="D59" s="65" t="str">
        <f>M59&amp;"::"&amp;N59</f>
        <v>Водопроводные сети::км</v>
      </c>
      <c r="L59" s="142">
        <v>5</v>
      </c>
      <c r="M59" s="140" t="s">
        <v>278</v>
      </c>
      <c r="N59" s="66" t="s">
        <v>279</v>
      </c>
      <c r="O59" s="148"/>
      <c r="P59" s="144"/>
      <c r="Q59" s="144"/>
      <c r="R59" s="144"/>
      <c r="S59" s="149"/>
    </row>
    <row r="60" spans="1:28" s="65" customFormat="1" ht="15" customHeight="1" outlineLevel="1">
      <c r="A60" s="522" t="str">
        <f t="shared" si="1"/>
        <v>1</v>
      </c>
      <c r="B60" s="65" t="str">
        <f>A60&amp;"pIns"</f>
        <v>1pIns</v>
      </c>
      <c r="L60" s="133"/>
      <c r="M60" s="352" t="s">
        <v>356</v>
      </c>
      <c r="N60" s="134"/>
      <c r="O60" s="134"/>
      <c r="P60" s="134"/>
      <c r="Q60" s="134"/>
      <c r="R60" s="134"/>
      <c r="S60" s="145"/>
    </row>
    <row r="61" spans="1:28" s="65" customFormat="1" ht="15" customHeight="1" outlineLevel="1">
      <c r="A61" s="522" t="str">
        <f t="shared" si="1"/>
        <v>1</v>
      </c>
      <c r="B61" s="65" t="s">
        <v>1307</v>
      </c>
      <c r="C61" s="65" t="s">
        <v>1308</v>
      </c>
      <c r="D61" s="565" t="str">
        <f>M61</f>
        <v>Краткое описание технологического процесса</v>
      </c>
      <c r="L61" s="142"/>
      <c r="M61" s="140" t="s">
        <v>995</v>
      </c>
      <c r="N61" s="66"/>
      <c r="O61" s="1082"/>
      <c r="P61" s="1083"/>
      <c r="Q61" s="1083"/>
      <c r="R61" s="1083"/>
      <c r="S61" s="1084"/>
    </row>
    <row r="62" spans="1:28">
      <c r="A62" s="127" t="s">
        <v>837</v>
      </c>
      <c r="B62" s="423"/>
      <c r="C62" s="423"/>
      <c r="D62" s="423"/>
      <c r="E62" s="423"/>
    </row>
    <row r="63" spans="1:28" s="65" customFormat="1" ht="15" customHeight="1">
      <c r="A63" s="521" t="s">
        <v>17</v>
      </c>
      <c r="L63" s="141" t="str">
        <f>INDEX('Общие сведения'!$J$111:$J$124,MATCH($A63,'Общие сведения'!$D$111:$D$124,0))</f>
        <v>Тариф 1 (Водоотведение) - тариф на водоотведение</v>
      </c>
      <c r="M63" s="137"/>
      <c r="N63" s="132"/>
      <c r="O63" s="132"/>
      <c r="P63" s="132"/>
      <c r="Q63" s="132"/>
      <c r="R63" s="132"/>
      <c r="S63" s="132"/>
    </row>
    <row r="64" spans="1:28" s="65" customFormat="1" ht="15" customHeight="1" outlineLevel="1">
      <c r="A64" s="522" t="str">
        <f>A63</f>
        <v>1</v>
      </c>
      <c r="B64" s="65" t="s">
        <v>1306</v>
      </c>
      <c r="C64" s="65" t="s">
        <v>1308</v>
      </c>
      <c r="D64" s="65" t="str">
        <f>M64&amp;"::"&amp;N64</f>
        <v>Биологические очистные сооружения::ед.</v>
      </c>
      <c r="L64" s="142">
        <v>1</v>
      </c>
      <c r="M64" s="140" t="s">
        <v>280</v>
      </c>
      <c r="N64" s="66" t="s">
        <v>274</v>
      </c>
      <c r="O64" s="147"/>
      <c r="P64" s="146"/>
      <c r="Q64" s="146"/>
      <c r="R64" s="146"/>
      <c r="S64" s="149"/>
    </row>
    <row r="65" spans="1:27" s="65" customFormat="1" ht="15" customHeight="1" outlineLevel="1">
      <c r="A65" s="522" t="str">
        <f>A64</f>
        <v>1</v>
      </c>
      <c r="B65" s="65" t="s">
        <v>1306</v>
      </c>
      <c r="C65" s="65" t="s">
        <v>1308</v>
      </c>
      <c r="D65" s="65" t="str">
        <f>M65&amp;"::"&amp;N65</f>
        <v>Канализационные насосные станции::ед.</v>
      </c>
      <c r="L65" s="142">
        <v>2</v>
      </c>
      <c r="M65" s="140" t="s">
        <v>281</v>
      </c>
      <c r="N65" s="66" t="s">
        <v>274</v>
      </c>
      <c r="O65" s="147"/>
      <c r="P65" s="146"/>
      <c r="Q65" s="146"/>
      <c r="R65" s="146"/>
      <c r="S65" s="149"/>
    </row>
    <row r="66" spans="1:27" s="65" customFormat="1" ht="15" customHeight="1" outlineLevel="1">
      <c r="A66" s="522" t="str">
        <f>A65</f>
        <v>1</v>
      </c>
      <c r="B66" s="65" t="s">
        <v>1306</v>
      </c>
      <c r="C66" s="65" t="s">
        <v>1308</v>
      </c>
      <c r="D66" s="65" t="str">
        <f>M66&amp;"::"&amp;N66</f>
        <v>Канализационные сети::км</v>
      </c>
      <c r="L66" s="142">
        <v>3</v>
      </c>
      <c r="M66" s="140" t="s">
        <v>282</v>
      </c>
      <c r="N66" s="66" t="s">
        <v>279</v>
      </c>
      <c r="O66" s="148"/>
      <c r="P66" s="144"/>
      <c r="Q66" s="144"/>
      <c r="R66" s="144"/>
      <c r="S66" s="149"/>
    </row>
    <row r="67" spans="1:27" s="65" customFormat="1" ht="15" customHeight="1" outlineLevel="1">
      <c r="A67" s="522" t="str">
        <f>A66</f>
        <v>1</v>
      </c>
      <c r="B67" s="65" t="str">
        <f>A67&amp;"pIns"</f>
        <v>1pIns</v>
      </c>
      <c r="L67" s="133"/>
      <c r="M67" s="352" t="s">
        <v>356</v>
      </c>
      <c r="N67" s="134"/>
      <c r="O67" s="134"/>
      <c r="P67" s="134"/>
      <c r="Q67" s="134"/>
      <c r="R67" s="134"/>
      <c r="S67" s="145"/>
    </row>
    <row r="68" spans="1:27" s="65" customFormat="1" ht="15" customHeight="1">
      <c r="A68" s="522" t="str">
        <f>A67</f>
        <v>1</v>
      </c>
      <c r="B68" s="65" t="s">
        <v>1307</v>
      </c>
      <c r="C68" s="65" t="s">
        <v>1308</v>
      </c>
      <c r="D68" s="565" t="str">
        <f>M68</f>
        <v>Краткое описание технологического процесса</v>
      </c>
      <c r="L68" s="142"/>
      <c r="M68" s="140" t="s">
        <v>995</v>
      </c>
      <c r="N68" s="66"/>
      <c r="O68" s="1082"/>
      <c r="P68" s="1083"/>
      <c r="Q68" s="1083"/>
      <c r="R68" s="1083"/>
      <c r="S68" s="1084"/>
    </row>
    <row r="69" spans="1:27">
      <c r="A69" s="127" t="s">
        <v>839</v>
      </c>
      <c r="B69" s="423"/>
      <c r="C69" s="423"/>
      <c r="D69" s="423"/>
      <c r="E69" s="423"/>
    </row>
    <row r="70" spans="1:27" s="68" customFormat="1" ht="14.25">
      <c r="C70" s="541"/>
      <c r="D70" s="541"/>
      <c r="F70" s="541"/>
      <c r="G70" s="541"/>
      <c r="K70" s="128" t="s">
        <v>268</v>
      </c>
      <c r="L70" s="143"/>
      <c r="M70" s="542" t="str">
        <f>F70&amp;" :: " &amp;G70&amp;" :: " &amp; H70</f>
        <v xml:space="preserve"> ::  :: </v>
      </c>
      <c r="N70" s="542"/>
      <c r="O70" s="542"/>
      <c r="P70" s="543"/>
      <c r="Q70" s="543"/>
      <c r="R70" s="149"/>
      <c r="S70" s="67"/>
    </row>
    <row r="71" spans="1:27">
      <c r="A71" s="127" t="s">
        <v>998</v>
      </c>
      <c r="B71" s="423"/>
      <c r="C71" s="423"/>
      <c r="D71" s="423"/>
      <c r="E71" s="423"/>
    </row>
    <row r="72" spans="1:27" s="65" customFormat="1" ht="15" customHeight="1" outlineLevel="1">
      <c r="A72" s="521" t="str">
        <f ca="1">OFFSET(B72,-1,-1)</f>
        <v>et_List02_1</v>
      </c>
      <c r="B72" s="65" t="s">
        <v>1306</v>
      </c>
      <c r="C72" s="65" t="s">
        <v>1308</v>
      </c>
      <c r="D72" s="65" t="str">
        <f>M72&amp;"::"&amp;N72</f>
        <v>::</v>
      </c>
      <c r="K72" s="128" t="s">
        <v>268</v>
      </c>
      <c r="L72" s="142">
        <v>1</v>
      </c>
      <c r="M72" s="150"/>
      <c r="N72" s="150"/>
      <c r="O72" s="148"/>
      <c r="P72" s="144"/>
      <c r="Q72" s="144"/>
      <c r="R72" s="144"/>
      <c r="S72" s="149"/>
    </row>
    <row r="73" spans="1:27" s="180" customFormat="1" ht="14.25">
      <c r="A73" s="523"/>
      <c r="B73" s="68"/>
      <c r="C73" s="68"/>
      <c r="D73" s="68"/>
      <c r="E73" s="68"/>
      <c r="K73" s="181"/>
      <c r="L73" s="182"/>
      <c r="M73" s="183"/>
      <c r="N73" s="184"/>
      <c r="O73" s="185"/>
      <c r="P73" s="185"/>
      <c r="Q73" s="185"/>
      <c r="R73" s="183"/>
      <c r="S73" s="183"/>
      <c r="T73" s="186"/>
    </row>
    <row r="74" spans="1:27" s="124" customFormat="1" ht="30" customHeight="1">
      <c r="A74" s="123" t="s">
        <v>898</v>
      </c>
      <c r="B74" s="566"/>
      <c r="C74" s="566"/>
      <c r="D74" s="566"/>
      <c r="E74" s="566"/>
      <c r="M74" s="125"/>
      <c r="N74" s="125"/>
      <c r="O74" s="125"/>
      <c r="P74" s="125"/>
      <c r="AA74" s="126"/>
    </row>
    <row r="75" spans="1:27">
      <c r="A75" s="127" t="s">
        <v>933</v>
      </c>
      <c r="B75" s="423"/>
      <c r="C75" s="423"/>
      <c r="D75" s="423"/>
      <c r="E75" s="423"/>
    </row>
    <row r="76" spans="1:27" s="88" customFormat="1">
      <c r="A76" s="521" t="s">
        <v>17</v>
      </c>
      <c r="L76" s="141" t="str">
        <f>INDEX('Общие сведения'!$J$111:$J$124,MATCH($A76,'Общие сведения'!$D$111:$D$124,0))</f>
        <v>Тариф 1 (Водоотведение) - тариф на водоотведение</v>
      </c>
      <c r="M76" s="137"/>
      <c r="N76" s="132"/>
      <c r="O76" s="132"/>
      <c r="P76" s="132"/>
      <c r="Q76" s="132"/>
      <c r="R76" s="132"/>
      <c r="S76" s="132"/>
      <c r="T76" s="132"/>
      <c r="U76" s="132"/>
      <c r="V76" s="132"/>
      <c r="W76" s="132"/>
      <c r="X76" s="132"/>
    </row>
    <row r="77" spans="1:27" s="70" customFormat="1" outlineLevel="1">
      <c r="A77" s="524" t="str">
        <f>A76</f>
        <v>1</v>
      </c>
      <c r="B77" s="70" t="s">
        <v>994</v>
      </c>
      <c r="L77" s="295"/>
      <c r="M77" s="296" t="s">
        <v>150</v>
      </c>
      <c r="N77" s="297"/>
      <c r="O77" s="297"/>
      <c r="P77" s="297"/>
      <c r="Q77" s="297"/>
      <c r="R77" s="297"/>
      <c r="S77" s="350">
        <f>(1-S78/100)*(1+S79/100)*(1+S81/100)</f>
        <v>1</v>
      </c>
      <c r="T77" s="350">
        <f>(1-T78/100)*(1+T79/100)*(1+T81/100)</f>
        <v>1</v>
      </c>
      <c r="U77" s="350">
        <f>(1-U78/100)*(1+U79/100)*(1+U81/100)</f>
        <v>1</v>
      </c>
      <c r="V77" s="297"/>
      <c r="W77" s="297"/>
      <c r="X77" s="297"/>
    </row>
    <row r="78" spans="1:27" s="70" customFormat="1" outlineLevel="1">
      <c r="A78" s="524" t="str">
        <f t="shared" ref="A78:A93" si="2">A77</f>
        <v>1</v>
      </c>
      <c r="B78" s="70" t="s">
        <v>991</v>
      </c>
      <c r="C78" s="70" t="s">
        <v>1352</v>
      </c>
      <c r="G78" s="70" t="b">
        <v>0</v>
      </c>
      <c r="L78" s="72">
        <v>1</v>
      </c>
      <c r="M78" s="73" t="s">
        <v>292</v>
      </c>
      <c r="N78" s="75" t="s">
        <v>142</v>
      </c>
      <c r="O78" s="305"/>
      <c r="P78" s="305"/>
      <c r="Q78" s="305"/>
      <c r="R78" s="317"/>
      <c r="S78" s="305"/>
      <c r="T78" s="305"/>
      <c r="U78" s="305"/>
      <c r="V78" s="314">
        <f>IF(S78&lt;&gt;0,U78/S78,0)</f>
        <v>0</v>
      </c>
      <c r="W78" s="310">
        <f>U78-T78</f>
        <v>0</v>
      </c>
      <c r="X78" s="317"/>
    </row>
    <row r="79" spans="1:27" s="70" customFormat="1" outlineLevel="1">
      <c r="A79" s="524" t="str">
        <f t="shared" si="2"/>
        <v>1</v>
      </c>
      <c r="B79" s="70" t="s">
        <v>992</v>
      </c>
      <c r="C79" s="70" t="s">
        <v>1353</v>
      </c>
      <c r="L79" s="72">
        <v>2</v>
      </c>
      <c r="M79" s="74" t="s">
        <v>151</v>
      </c>
      <c r="N79" s="75" t="s">
        <v>142</v>
      </c>
      <c r="O79" s="305"/>
      <c r="P79" s="305"/>
      <c r="Q79" s="305"/>
      <c r="R79" s="317"/>
      <c r="S79" s="305"/>
      <c r="T79" s="305"/>
      <c r="U79" s="305"/>
      <c r="V79" s="314">
        <f>IF(S79&lt;&gt;0,U79/S79,0)</f>
        <v>0</v>
      </c>
      <c r="W79" s="310">
        <f>U79-T79</f>
        <v>0</v>
      </c>
      <c r="X79" s="317"/>
    </row>
    <row r="80" spans="1:27" s="70" customFormat="1" outlineLevel="1">
      <c r="A80" s="524" t="str">
        <f t="shared" si="2"/>
        <v>1</v>
      </c>
      <c r="C80" s="70" t="s">
        <v>1354</v>
      </c>
      <c r="L80" s="72">
        <v>3</v>
      </c>
      <c r="M80" s="76" t="s">
        <v>293</v>
      </c>
      <c r="N80" s="75" t="s">
        <v>142</v>
      </c>
      <c r="O80" s="305"/>
      <c r="P80" s="305"/>
      <c r="Q80" s="305"/>
      <c r="R80" s="317"/>
      <c r="S80" s="305"/>
      <c r="T80" s="305"/>
      <c r="U80" s="305"/>
      <c r="V80" s="314">
        <f>IF(S80&lt;&gt;0,U80/S80,0)</f>
        <v>0</v>
      </c>
      <c r="W80" s="310">
        <f>U80-T80</f>
        <v>0</v>
      </c>
      <c r="X80" s="317"/>
    </row>
    <row r="81" spans="1:27" s="70" customFormat="1" outlineLevel="1">
      <c r="A81" s="524" t="str">
        <f t="shared" si="2"/>
        <v>1</v>
      </c>
      <c r="B81" s="70" t="s">
        <v>993</v>
      </c>
      <c r="C81" s="70" t="s">
        <v>1355</v>
      </c>
      <c r="G81" s="70" t="b">
        <v>0</v>
      </c>
      <c r="L81" s="72">
        <v>4</v>
      </c>
      <c r="M81" s="74" t="s">
        <v>294</v>
      </c>
      <c r="N81" s="75" t="s">
        <v>142</v>
      </c>
      <c r="O81" s="502"/>
      <c r="P81" s="503"/>
      <c r="Q81" s="504"/>
      <c r="R81" s="505"/>
      <c r="S81" s="502"/>
      <c r="T81" s="503"/>
      <c r="U81" s="503"/>
      <c r="V81" s="314">
        <f>IF(S81&lt;&gt;0,U81/S81,0)</f>
        <v>0</v>
      </c>
      <c r="W81" s="310">
        <f>U81-T81</f>
        <v>0</v>
      </c>
      <c r="X81" s="505"/>
    </row>
    <row r="82" spans="1:27" s="70" customFormat="1" outlineLevel="1">
      <c r="A82" s="524" t="str">
        <f t="shared" si="2"/>
        <v>1</v>
      </c>
      <c r="L82" s="295"/>
      <c r="M82" s="296" t="s">
        <v>295</v>
      </c>
      <c r="N82" s="297"/>
      <c r="O82" s="306"/>
      <c r="P82" s="306"/>
      <c r="Q82" s="306"/>
      <c r="R82" s="298"/>
      <c r="S82" s="306"/>
      <c r="T82" s="306"/>
      <c r="U82" s="306"/>
      <c r="V82" s="315"/>
      <c r="W82" s="306"/>
      <c r="X82" s="298"/>
    </row>
    <row r="83" spans="1:27" s="70" customFormat="1" outlineLevel="1">
      <c r="A83" s="524" t="str">
        <f t="shared" si="2"/>
        <v>1</v>
      </c>
      <c r="B83" s="70" t="s">
        <v>996</v>
      </c>
      <c r="C83" s="70" t="s">
        <v>1356</v>
      </c>
      <c r="L83" s="72">
        <v>1</v>
      </c>
      <c r="M83" s="74" t="s">
        <v>296</v>
      </c>
      <c r="N83" s="75" t="s">
        <v>142</v>
      </c>
      <c r="O83" s="307"/>
      <c r="P83" s="305"/>
      <c r="Q83" s="305"/>
      <c r="R83" s="317"/>
      <c r="S83" s="307"/>
      <c r="T83" s="305"/>
      <c r="U83" s="305"/>
      <c r="V83" s="314">
        <f>IF(S83&lt;&gt;0,U83/S83,0)</f>
        <v>0</v>
      </c>
      <c r="W83" s="310">
        <f>U83-T83</f>
        <v>0</v>
      </c>
      <c r="X83" s="317"/>
    </row>
    <row r="84" spans="1:27" s="70" customFormat="1" outlineLevel="1">
      <c r="A84" s="524" t="str">
        <f t="shared" si="2"/>
        <v>1</v>
      </c>
      <c r="C84" s="70" t="s">
        <v>1357</v>
      </c>
      <c r="L84" s="72">
        <v>2</v>
      </c>
      <c r="M84" s="74" t="s">
        <v>297</v>
      </c>
      <c r="N84" s="75" t="s">
        <v>142</v>
      </c>
      <c r="O84" s="307"/>
      <c r="P84" s="305"/>
      <c r="Q84" s="307"/>
      <c r="R84" s="317"/>
      <c r="S84" s="307"/>
      <c r="T84" s="307"/>
      <c r="U84" s="307"/>
      <c r="V84" s="314">
        <f t="shared" ref="V84:V93" si="3">IF(S84&lt;&gt;0,U84/S84,0)</f>
        <v>0</v>
      </c>
      <c r="W84" s="310">
        <f t="shared" ref="W84:W93" si="4">U84-T84</f>
        <v>0</v>
      </c>
      <c r="X84" s="317"/>
    </row>
    <row r="85" spans="1:27" s="70" customFormat="1" outlineLevel="1">
      <c r="A85" s="524" t="str">
        <f t="shared" si="2"/>
        <v>1</v>
      </c>
      <c r="L85" s="156">
        <v>3</v>
      </c>
      <c r="M85" s="157" t="s">
        <v>298</v>
      </c>
      <c r="N85" s="78"/>
      <c r="O85" s="308"/>
      <c r="P85" s="311"/>
      <c r="Q85" s="313"/>
      <c r="R85" s="300"/>
      <c r="S85" s="308"/>
      <c r="T85" s="311"/>
      <c r="U85" s="311"/>
      <c r="V85" s="316"/>
      <c r="W85" s="311"/>
      <c r="X85" s="300"/>
    </row>
    <row r="86" spans="1:27" s="70" customFormat="1" ht="22.5" outlineLevel="1">
      <c r="A86" s="524" t="str">
        <f t="shared" si="2"/>
        <v>1</v>
      </c>
      <c r="C86" s="70" t="s">
        <v>1358</v>
      </c>
      <c r="L86" s="158" t="s">
        <v>840</v>
      </c>
      <c r="M86" s="159" t="s">
        <v>299</v>
      </c>
      <c r="N86" s="78" t="s">
        <v>300</v>
      </c>
      <c r="O86" s="305"/>
      <c r="P86" s="307"/>
      <c r="Q86" s="312"/>
      <c r="R86" s="317"/>
      <c r="S86" s="305"/>
      <c r="T86" s="307"/>
      <c r="U86" s="307"/>
      <c r="V86" s="314">
        <f t="shared" si="3"/>
        <v>0</v>
      </c>
      <c r="W86" s="310">
        <f t="shared" si="4"/>
        <v>0</v>
      </c>
      <c r="X86" s="317"/>
    </row>
    <row r="87" spans="1:27" s="70" customFormat="1" ht="22.5" outlineLevel="1">
      <c r="A87" s="524" t="str">
        <f t="shared" si="2"/>
        <v>1</v>
      </c>
      <c r="C87" s="70" t="s">
        <v>1359</v>
      </c>
      <c r="L87" s="158" t="s">
        <v>841</v>
      </c>
      <c r="M87" s="159" t="s">
        <v>301</v>
      </c>
      <c r="N87" s="78" t="s">
        <v>300</v>
      </c>
      <c r="O87" s="305"/>
      <c r="P87" s="307"/>
      <c r="Q87" s="312"/>
      <c r="R87" s="317"/>
      <c r="S87" s="305"/>
      <c r="T87" s="307"/>
      <c r="U87" s="307"/>
      <c r="V87" s="314">
        <f t="shared" si="3"/>
        <v>0</v>
      </c>
      <c r="W87" s="310">
        <f t="shared" si="4"/>
        <v>0</v>
      </c>
      <c r="X87" s="317"/>
    </row>
    <row r="88" spans="1:27" s="70" customFormat="1" outlineLevel="1">
      <c r="A88" s="524" t="str">
        <f t="shared" si="2"/>
        <v>1</v>
      </c>
      <c r="C88" s="70" t="s">
        <v>1360</v>
      </c>
      <c r="L88" s="158" t="s">
        <v>842</v>
      </c>
      <c r="M88" s="159" t="s">
        <v>302</v>
      </c>
      <c r="N88" s="78" t="s">
        <v>300</v>
      </c>
      <c r="O88" s="305"/>
      <c r="P88" s="307"/>
      <c r="Q88" s="312"/>
      <c r="R88" s="317"/>
      <c r="S88" s="305"/>
      <c r="T88" s="307"/>
      <c r="U88" s="307"/>
      <c r="V88" s="314">
        <f t="shared" si="3"/>
        <v>0</v>
      </c>
      <c r="W88" s="310">
        <f t="shared" si="4"/>
        <v>0</v>
      </c>
      <c r="X88" s="317"/>
    </row>
    <row r="89" spans="1:27" s="70" customFormat="1" ht="22.5" outlineLevel="1">
      <c r="A89" s="524" t="str">
        <f t="shared" si="2"/>
        <v>1</v>
      </c>
      <c r="C89" s="70" t="s">
        <v>1361</v>
      </c>
      <c r="L89" s="158" t="s">
        <v>843</v>
      </c>
      <c r="M89" s="159" t="s">
        <v>303</v>
      </c>
      <c r="N89" s="78" t="s">
        <v>300</v>
      </c>
      <c r="O89" s="305"/>
      <c r="P89" s="307"/>
      <c r="Q89" s="312"/>
      <c r="R89" s="317"/>
      <c r="S89" s="305"/>
      <c r="T89" s="307"/>
      <c r="U89" s="307"/>
      <c r="V89" s="314">
        <f t="shared" si="3"/>
        <v>0</v>
      </c>
      <c r="W89" s="310">
        <f t="shared" si="4"/>
        <v>0</v>
      </c>
      <c r="X89" s="317"/>
    </row>
    <row r="90" spans="1:27" s="70" customFormat="1" outlineLevel="1">
      <c r="A90" s="524" t="str">
        <f t="shared" si="2"/>
        <v>1</v>
      </c>
      <c r="C90" s="70" t="s">
        <v>1362</v>
      </c>
      <c r="L90" s="72">
        <v>4</v>
      </c>
      <c r="M90" s="79" t="s">
        <v>304</v>
      </c>
      <c r="N90" s="75" t="s">
        <v>142</v>
      </c>
      <c r="O90" s="305"/>
      <c r="P90" s="307"/>
      <c r="Q90" s="312"/>
      <c r="R90" s="317"/>
      <c r="S90" s="305"/>
      <c r="T90" s="307"/>
      <c r="U90" s="307"/>
      <c r="V90" s="314">
        <f t="shared" si="3"/>
        <v>0</v>
      </c>
      <c r="W90" s="310">
        <f t="shared" si="4"/>
        <v>0</v>
      </c>
      <c r="X90" s="317"/>
    </row>
    <row r="91" spans="1:27" s="70" customFormat="1" outlineLevel="1">
      <c r="A91" s="524" t="str">
        <f t="shared" si="2"/>
        <v>1</v>
      </c>
      <c r="C91" s="70" t="s">
        <v>1311</v>
      </c>
      <c r="L91" s="72">
        <v>5</v>
      </c>
      <c r="M91" s="79" t="s">
        <v>305</v>
      </c>
      <c r="N91" s="75" t="s">
        <v>142</v>
      </c>
      <c r="O91" s="305"/>
      <c r="P91" s="307"/>
      <c r="Q91" s="312"/>
      <c r="R91" s="317"/>
      <c r="S91" s="305"/>
      <c r="T91" s="307"/>
      <c r="U91" s="307"/>
      <c r="V91" s="314">
        <f t="shared" si="3"/>
        <v>0</v>
      </c>
      <c r="W91" s="310">
        <f t="shared" si="4"/>
        <v>0</v>
      </c>
      <c r="X91" s="317"/>
    </row>
    <row r="92" spans="1:27" s="80" customFormat="1" outlineLevel="1">
      <c r="A92" s="524" t="str">
        <f t="shared" si="2"/>
        <v>1</v>
      </c>
      <c r="C92" s="80" t="s">
        <v>1363</v>
      </c>
      <c r="L92" s="81" t="s">
        <v>123</v>
      </c>
      <c r="M92" s="77" t="s">
        <v>306</v>
      </c>
      <c r="N92" s="75"/>
      <c r="O92" s="309"/>
      <c r="P92" s="309"/>
      <c r="Q92" s="309"/>
      <c r="R92" s="318"/>
      <c r="S92" s="309"/>
      <c r="T92" s="309"/>
      <c r="U92" s="309"/>
      <c r="V92" s="314">
        <f t="shared" si="3"/>
        <v>0</v>
      </c>
      <c r="W92" s="310">
        <f t="shared" si="4"/>
        <v>0</v>
      </c>
      <c r="X92" s="318"/>
    </row>
    <row r="93" spans="1:27" s="80" customFormat="1" outlineLevel="1">
      <c r="A93" s="524" t="str">
        <f t="shared" si="2"/>
        <v>1</v>
      </c>
      <c r="C93" s="80" t="s">
        <v>1364</v>
      </c>
      <c r="L93" s="81" t="s">
        <v>124</v>
      </c>
      <c r="M93" s="76" t="s">
        <v>307</v>
      </c>
      <c r="N93" s="75"/>
      <c r="O93" s="309"/>
      <c r="P93" s="309"/>
      <c r="Q93" s="309"/>
      <c r="R93" s="318"/>
      <c r="S93" s="309"/>
      <c r="T93" s="309"/>
      <c r="U93" s="309"/>
      <c r="V93" s="314">
        <f t="shared" si="3"/>
        <v>0</v>
      </c>
      <c r="W93" s="310">
        <f t="shared" si="4"/>
        <v>0</v>
      </c>
      <c r="X93" s="318"/>
    </row>
    <row r="94" spans="1:27">
      <c r="A94" s="299"/>
    </row>
    <row r="95" spans="1:27" s="124" customFormat="1" ht="30" customHeight="1">
      <c r="A95" s="123" t="s">
        <v>844</v>
      </c>
      <c r="M95" s="125"/>
      <c r="N95" s="125"/>
      <c r="O95" s="125"/>
      <c r="P95" s="125"/>
      <c r="AA95" s="126"/>
    </row>
    <row r="96" spans="1:27">
      <c r="A96" s="127" t="s">
        <v>845</v>
      </c>
      <c r="Z96" s="5"/>
      <c r="AA96" s="1"/>
    </row>
    <row r="97" spans="1:21" s="86" customFormat="1" ht="15" customHeight="1">
      <c r="A97" s="164" t="s">
        <v>17</v>
      </c>
      <c r="L97" s="141" t="str">
        <f>INDEX('Общие сведения'!$J$111:$J$124,MATCH($A97,'Общие сведения'!$D$111:$D$124,0))</f>
        <v>Тариф 1 (Водоотведение) - тариф на водоотведение</v>
      </c>
      <c r="M97" s="137"/>
      <c r="N97" s="137"/>
      <c r="O97" s="137"/>
      <c r="P97" s="137"/>
      <c r="Q97" s="137"/>
      <c r="R97" s="137"/>
      <c r="S97" s="137"/>
      <c r="T97" s="137"/>
      <c r="U97" s="137"/>
    </row>
    <row r="98" spans="1:21" s="86" customFormat="1" outlineLevel="1">
      <c r="A98" s="165" t="str">
        <f t="shared" ref="A98:A134" si="5">A97</f>
        <v>1</v>
      </c>
      <c r="L98" s="366" t="s">
        <v>17</v>
      </c>
      <c r="M98" s="368" t="s">
        <v>313</v>
      </c>
      <c r="N98" s="131"/>
      <c r="O98" s="506" t="str">
        <f>INDEX('Общие сведения'!$K$111:$K$124,MATCH($A98,'Общие сведения'!$D$111:$D$124,0))</f>
        <v>хозяйственно-бытовые сточные воды</v>
      </c>
      <c r="P98" s="507"/>
      <c r="Q98" s="507"/>
      <c r="R98" s="507"/>
      <c r="S98" s="507" t="str">
        <f>IF(Баланс!$O$7=FALSE,O98,"")</f>
        <v/>
      </c>
      <c r="T98" s="508"/>
      <c r="U98" s="421"/>
    </row>
    <row r="99" spans="1:21" s="86" customFormat="1" outlineLevel="1">
      <c r="A99" s="165" t="str">
        <f t="shared" si="5"/>
        <v>1</v>
      </c>
      <c r="C99" s="86" t="s">
        <v>1307</v>
      </c>
      <c r="L99" s="366" t="s">
        <v>101</v>
      </c>
      <c r="M99" s="367" t="s">
        <v>310</v>
      </c>
      <c r="N99" s="131" t="s">
        <v>311</v>
      </c>
      <c r="O99" s="413"/>
      <c r="P99" s="413"/>
      <c r="Q99" s="413"/>
      <c r="R99" s="413"/>
      <c r="S99" s="413"/>
      <c r="T99" s="413"/>
      <c r="U99" s="421"/>
    </row>
    <row r="100" spans="1:21" s="86" customFormat="1" outlineLevel="1">
      <c r="A100" s="165" t="str">
        <f t="shared" si="5"/>
        <v>1</v>
      </c>
      <c r="C100" s="86" t="s">
        <v>1308</v>
      </c>
      <c r="L100" s="366" t="s">
        <v>102</v>
      </c>
      <c r="M100" s="367" t="s">
        <v>312</v>
      </c>
      <c r="N100" s="131" t="s">
        <v>311</v>
      </c>
      <c r="O100" s="413"/>
      <c r="P100" s="413"/>
      <c r="Q100" s="413"/>
      <c r="R100" s="413"/>
      <c r="S100" s="413"/>
      <c r="T100" s="413"/>
      <c r="U100" s="421"/>
    </row>
    <row r="101" spans="1:21" s="86" customFormat="1" outlineLevel="1">
      <c r="A101" s="165" t="str">
        <f t="shared" si="5"/>
        <v>1</v>
      </c>
      <c r="C101" s="86" t="s">
        <v>1362</v>
      </c>
      <c r="L101" s="366">
        <v>4</v>
      </c>
      <c r="M101" s="369" t="s">
        <v>950</v>
      </c>
      <c r="N101" s="129" t="s">
        <v>314</v>
      </c>
      <c r="O101" s="414">
        <f t="shared" ref="O101:T101" si="6">O110+O105-O108</f>
        <v>0</v>
      </c>
      <c r="P101" s="414">
        <f t="shared" si="6"/>
        <v>0</v>
      </c>
      <c r="Q101" s="414">
        <f>Q110+Q105-Q108</f>
        <v>0</v>
      </c>
      <c r="R101" s="414">
        <f t="shared" si="6"/>
        <v>0</v>
      </c>
      <c r="S101" s="414">
        <f t="shared" si="6"/>
        <v>0</v>
      </c>
      <c r="T101" s="414">
        <f t="shared" si="6"/>
        <v>0</v>
      </c>
      <c r="U101" s="421"/>
    </row>
    <row r="102" spans="1:21" s="86" customFormat="1" outlineLevel="1">
      <c r="A102" s="165" t="str">
        <f t="shared" si="5"/>
        <v>1</v>
      </c>
      <c r="C102" s="86" t="s">
        <v>1309</v>
      </c>
      <c r="L102" s="366" t="s">
        <v>145</v>
      </c>
      <c r="M102" s="159" t="s">
        <v>315</v>
      </c>
      <c r="N102" s="129" t="s">
        <v>314</v>
      </c>
      <c r="O102" s="309"/>
      <c r="P102" s="309"/>
      <c r="Q102" s="309"/>
      <c r="R102" s="309"/>
      <c r="S102" s="309"/>
      <c r="T102" s="309"/>
      <c r="U102" s="422"/>
    </row>
    <row r="103" spans="1:21" s="86" customFormat="1" outlineLevel="1">
      <c r="A103" s="165" t="str">
        <f t="shared" si="5"/>
        <v>1</v>
      </c>
      <c r="C103" s="86" t="s">
        <v>1310</v>
      </c>
      <c r="L103" s="366" t="s">
        <v>376</v>
      </c>
      <c r="M103" s="159" t="s">
        <v>316</v>
      </c>
      <c r="N103" s="129" t="s">
        <v>314</v>
      </c>
      <c r="O103" s="309"/>
      <c r="P103" s="309"/>
      <c r="Q103" s="309"/>
      <c r="R103" s="309"/>
      <c r="S103" s="309"/>
      <c r="T103" s="309"/>
      <c r="U103" s="422"/>
    </row>
    <row r="104" spans="1:21" s="86" customFormat="1" ht="22.5" outlineLevel="1">
      <c r="A104" s="165" t="str">
        <f t="shared" si="5"/>
        <v>1</v>
      </c>
      <c r="C104" s="86" t="s">
        <v>1327</v>
      </c>
      <c r="L104" s="366" t="s">
        <v>377</v>
      </c>
      <c r="M104" s="369" t="s">
        <v>946</v>
      </c>
      <c r="N104" s="129" t="s">
        <v>314</v>
      </c>
      <c r="O104" s="309"/>
      <c r="P104" s="309"/>
      <c r="Q104" s="309"/>
      <c r="R104" s="309"/>
      <c r="S104" s="309"/>
      <c r="T104" s="309"/>
      <c r="U104" s="422"/>
    </row>
    <row r="105" spans="1:21" s="86" customFormat="1" outlineLevel="1">
      <c r="A105" s="165" t="str">
        <f t="shared" si="5"/>
        <v>1</v>
      </c>
      <c r="C105" s="86" t="s">
        <v>1311</v>
      </c>
      <c r="L105" s="366" t="s">
        <v>119</v>
      </c>
      <c r="M105" s="369" t="s">
        <v>317</v>
      </c>
      <c r="N105" s="129" t="s">
        <v>314</v>
      </c>
      <c r="O105" s="414">
        <f t="shared" ref="O105:T105" si="7">SUM(O106:O107)</f>
        <v>0</v>
      </c>
      <c r="P105" s="414">
        <f t="shared" si="7"/>
        <v>0</v>
      </c>
      <c r="Q105" s="414">
        <f t="shared" si="7"/>
        <v>0</v>
      </c>
      <c r="R105" s="414">
        <f t="shared" si="7"/>
        <v>0</v>
      </c>
      <c r="S105" s="414">
        <f t="shared" si="7"/>
        <v>0</v>
      </c>
      <c r="T105" s="414">
        <f t="shared" si="7"/>
        <v>0</v>
      </c>
      <c r="U105" s="422"/>
    </row>
    <row r="106" spans="1:21" s="86" customFormat="1" outlineLevel="1">
      <c r="A106" s="165" t="str">
        <f t="shared" si="5"/>
        <v>1</v>
      </c>
      <c r="C106" s="86" t="s">
        <v>1337</v>
      </c>
      <c r="L106" s="366" t="s">
        <v>121</v>
      </c>
      <c r="M106" s="159" t="s">
        <v>910</v>
      </c>
      <c r="N106" s="129" t="s">
        <v>314</v>
      </c>
      <c r="O106" s="309"/>
      <c r="P106" s="309"/>
      <c r="Q106" s="309"/>
      <c r="R106" s="309"/>
      <c r="S106" s="309"/>
      <c r="T106" s="309"/>
      <c r="U106" s="422"/>
    </row>
    <row r="107" spans="1:21" s="86" customFormat="1" outlineLevel="1">
      <c r="A107" s="165" t="str">
        <f t="shared" si="5"/>
        <v>1</v>
      </c>
      <c r="C107" s="86" t="s">
        <v>1338</v>
      </c>
      <c r="L107" s="366" t="s">
        <v>122</v>
      </c>
      <c r="M107" s="159" t="s">
        <v>318</v>
      </c>
      <c r="N107" s="129" t="s">
        <v>314</v>
      </c>
      <c r="O107" s="309"/>
      <c r="P107" s="309"/>
      <c r="Q107" s="309"/>
      <c r="R107" s="309"/>
      <c r="S107" s="309"/>
      <c r="T107" s="309"/>
      <c r="U107" s="422"/>
    </row>
    <row r="108" spans="1:21" s="86" customFormat="1" outlineLevel="1">
      <c r="A108" s="165" t="str">
        <f t="shared" si="5"/>
        <v>1</v>
      </c>
      <c r="C108" s="86" t="s">
        <v>1363</v>
      </c>
      <c r="L108" s="366" t="s">
        <v>123</v>
      </c>
      <c r="M108" s="368" t="s">
        <v>319</v>
      </c>
      <c r="N108" s="129" t="s">
        <v>314</v>
      </c>
      <c r="O108" s="413"/>
      <c r="P108" s="413"/>
      <c r="Q108" s="413"/>
      <c r="R108" s="413"/>
      <c r="S108" s="413"/>
      <c r="T108" s="413"/>
      <c r="U108" s="422"/>
    </row>
    <row r="109" spans="1:21" s="86" customFormat="1" outlineLevel="1">
      <c r="A109" s="165" t="str">
        <f t="shared" si="5"/>
        <v>1</v>
      </c>
      <c r="C109" s="86" t="s">
        <v>1364</v>
      </c>
      <c r="L109" s="366" t="s">
        <v>124</v>
      </c>
      <c r="M109" s="368" t="s">
        <v>320</v>
      </c>
      <c r="N109" s="129" t="s">
        <v>314</v>
      </c>
      <c r="O109" s="309"/>
      <c r="P109" s="309"/>
      <c r="Q109" s="309"/>
      <c r="R109" s="309"/>
      <c r="S109" s="309"/>
      <c r="T109" s="309"/>
      <c r="U109" s="422"/>
    </row>
    <row r="110" spans="1:21" s="86" customFormat="1" outlineLevel="1">
      <c r="A110" s="165" t="str">
        <f t="shared" si="5"/>
        <v>1</v>
      </c>
      <c r="C110" s="86" t="s">
        <v>1365</v>
      </c>
      <c r="L110" s="366" t="s">
        <v>125</v>
      </c>
      <c r="M110" s="369" t="s">
        <v>321</v>
      </c>
      <c r="N110" s="129" t="s">
        <v>314</v>
      </c>
      <c r="O110" s="414">
        <f t="shared" ref="O110:T110" si="8">O116+O114</f>
        <v>0</v>
      </c>
      <c r="P110" s="414">
        <f t="shared" si="8"/>
        <v>0</v>
      </c>
      <c r="Q110" s="414">
        <f t="shared" si="8"/>
        <v>0</v>
      </c>
      <c r="R110" s="414">
        <f t="shared" si="8"/>
        <v>0</v>
      </c>
      <c r="S110" s="414">
        <f t="shared" si="8"/>
        <v>0</v>
      </c>
      <c r="T110" s="414">
        <f t="shared" si="8"/>
        <v>0</v>
      </c>
      <c r="U110" s="422"/>
    </row>
    <row r="111" spans="1:21" s="86" customFormat="1" outlineLevel="1">
      <c r="A111" s="165" t="str">
        <f t="shared" si="5"/>
        <v>1</v>
      </c>
      <c r="C111" s="86" t="s">
        <v>1366</v>
      </c>
      <c r="L111" s="366" t="s">
        <v>146</v>
      </c>
      <c r="M111" s="159" t="s">
        <v>322</v>
      </c>
      <c r="N111" s="129" t="s">
        <v>314</v>
      </c>
      <c r="O111" s="309"/>
      <c r="P111" s="309"/>
      <c r="Q111" s="309"/>
      <c r="R111" s="309"/>
      <c r="S111" s="309"/>
      <c r="T111" s="309"/>
      <c r="U111" s="422"/>
    </row>
    <row r="112" spans="1:21" s="86" customFormat="1" outlineLevel="1">
      <c r="A112" s="165" t="str">
        <f t="shared" si="5"/>
        <v>1</v>
      </c>
      <c r="C112" s="86" t="s">
        <v>1367</v>
      </c>
      <c r="L112" s="366" t="s">
        <v>187</v>
      </c>
      <c r="M112" s="159" t="s">
        <v>323</v>
      </c>
      <c r="N112" s="129" t="s">
        <v>314</v>
      </c>
      <c r="O112" s="309"/>
      <c r="P112" s="309"/>
      <c r="Q112" s="309"/>
      <c r="R112" s="309"/>
      <c r="S112" s="309"/>
      <c r="T112" s="309"/>
      <c r="U112" s="422"/>
    </row>
    <row r="113" spans="1:21" s="86" customFormat="1" ht="22.5" outlineLevel="1">
      <c r="A113" s="165" t="str">
        <f t="shared" si="5"/>
        <v>1</v>
      </c>
      <c r="C113" s="86" t="s">
        <v>1368</v>
      </c>
      <c r="L113" s="366" t="s">
        <v>393</v>
      </c>
      <c r="M113" s="159" t="s">
        <v>947</v>
      </c>
      <c r="N113" s="129" t="s">
        <v>314</v>
      </c>
      <c r="O113" s="309"/>
      <c r="P113" s="309"/>
      <c r="Q113" s="309"/>
      <c r="R113" s="309"/>
      <c r="S113" s="309"/>
      <c r="T113" s="309"/>
      <c r="U113" s="422"/>
    </row>
    <row r="114" spans="1:21" s="86" customFormat="1" outlineLevel="1">
      <c r="A114" s="165" t="str">
        <f t="shared" si="5"/>
        <v>1</v>
      </c>
      <c r="C114" s="86" t="s">
        <v>1369</v>
      </c>
      <c r="L114" s="366" t="s">
        <v>126</v>
      </c>
      <c r="M114" s="368" t="s">
        <v>963</v>
      </c>
      <c r="N114" s="129" t="s">
        <v>314</v>
      </c>
      <c r="O114" s="309"/>
      <c r="P114" s="309"/>
      <c r="Q114" s="309"/>
      <c r="R114" s="309"/>
      <c r="S114" s="309"/>
      <c r="T114" s="309"/>
      <c r="U114" s="422"/>
    </row>
    <row r="115" spans="1:21" s="86" customFormat="1" outlineLevel="1">
      <c r="A115" s="165" t="str">
        <f t="shared" si="5"/>
        <v>1</v>
      </c>
      <c r="C115" s="86" t="s">
        <v>1370</v>
      </c>
      <c r="L115" s="366" t="s">
        <v>1039</v>
      </c>
      <c r="M115" s="370" t="s">
        <v>325</v>
      </c>
      <c r="N115" s="166" t="s">
        <v>142</v>
      </c>
      <c r="O115" s="415">
        <f t="shared" ref="O115:T115" si="9">IF(O110=0,0,O114/O110*100)</f>
        <v>0</v>
      </c>
      <c r="P115" s="415">
        <f t="shared" si="9"/>
        <v>0</v>
      </c>
      <c r="Q115" s="415">
        <f t="shared" si="9"/>
        <v>0</v>
      </c>
      <c r="R115" s="415">
        <f t="shared" si="9"/>
        <v>0</v>
      </c>
      <c r="S115" s="415">
        <f t="shared" si="9"/>
        <v>0</v>
      </c>
      <c r="T115" s="415">
        <f t="shared" si="9"/>
        <v>0</v>
      </c>
      <c r="U115" s="422"/>
    </row>
    <row r="116" spans="1:21" s="86" customFormat="1" outlineLevel="1">
      <c r="A116" s="165" t="str">
        <f t="shared" si="5"/>
        <v>1</v>
      </c>
      <c r="C116" s="86" t="s">
        <v>1371</v>
      </c>
      <c r="L116" s="366" t="s">
        <v>127</v>
      </c>
      <c r="M116" s="368" t="s">
        <v>326</v>
      </c>
      <c r="N116" s="129" t="s">
        <v>314</v>
      </c>
      <c r="O116" s="414">
        <f t="shared" ref="O116:T116" si="10">O117+O121+O124+O134</f>
        <v>0</v>
      </c>
      <c r="P116" s="414">
        <f t="shared" si="10"/>
        <v>0</v>
      </c>
      <c r="Q116" s="414">
        <f t="shared" si="10"/>
        <v>0</v>
      </c>
      <c r="R116" s="414">
        <f t="shared" si="10"/>
        <v>0</v>
      </c>
      <c r="S116" s="414">
        <f t="shared" si="10"/>
        <v>0</v>
      </c>
      <c r="T116" s="414">
        <f t="shared" si="10"/>
        <v>0</v>
      </c>
      <c r="U116" s="422"/>
    </row>
    <row r="117" spans="1:21" s="86" customFormat="1" outlineLevel="1">
      <c r="A117" s="165" t="str">
        <f t="shared" si="5"/>
        <v>1</v>
      </c>
      <c r="B117" s="86" t="str">
        <f>IF(OwnNeedsInPO="да","ПО","")</f>
        <v/>
      </c>
      <c r="C117" s="86" t="s">
        <v>1372</v>
      </c>
      <c r="L117" s="366" t="s">
        <v>999</v>
      </c>
      <c r="M117" s="159" t="s">
        <v>327</v>
      </c>
      <c r="N117" s="129" t="s">
        <v>314</v>
      </c>
      <c r="O117" s="414">
        <f t="shared" ref="O117:T117" si="11">SUM(O118:O120)</f>
        <v>0</v>
      </c>
      <c r="P117" s="414">
        <f t="shared" si="11"/>
        <v>0</v>
      </c>
      <c r="Q117" s="414">
        <f t="shared" si="11"/>
        <v>0</v>
      </c>
      <c r="R117" s="414">
        <f t="shared" si="11"/>
        <v>0</v>
      </c>
      <c r="S117" s="414">
        <f t="shared" si="11"/>
        <v>0</v>
      </c>
      <c r="T117" s="414">
        <f t="shared" si="11"/>
        <v>0</v>
      </c>
      <c r="U117" s="422"/>
    </row>
    <row r="118" spans="1:21" s="86" customFormat="1" outlineLevel="1">
      <c r="A118" s="165" t="str">
        <f t="shared" si="5"/>
        <v>1</v>
      </c>
      <c r="C118" s="86" t="s">
        <v>1373</v>
      </c>
      <c r="L118" s="366" t="s">
        <v>1040</v>
      </c>
      <c r="M118" s="371" t="s">
        <v>328</v>
      </c>
      <c r="N118" s="129" t="s">
        <v>314</v>
      </c>
      <c r="O118" s="309"/>
      <c r="P118" s="309"/>
      <c r="Q118" s="309"/>
      <c r="R118" s="309"/>
      <c r="S118" s="309"/>
      <c r="T118" s="309"/>
      <c r="U118" s="422"/>
    </row>
    <row r="119" spans="1:21" s="86" customFormat="1" outlineLevel="1">
      <c r="A119" s="165" t="str">
        <f t="shared" si="5"/>
        <v>1</v>
      </c>
      <c r="C119" s="86" t="s">
        <v>1374</v>
      </c>
      <c r="L119" s="366" t="s">
        <v>1041</v>
      </c>
      <c r="M119" s="371" t="s">
        <v>329</v>
      </c>
      <c r="N119" s="129" t="s">
        <v>314</v>
      </c>
      <c r="O119" s="309"/>
      <c r="P119" s="309"/>
      <c r="Q119" s="309"/>
      <c r="R119" s="309"/>
      <c r="S119" s="309"/>
      <c r="T119" s="309"/>
      <c r="U119" s="422"/>
    </row>
    <row r="120" spans="1:21" s="86" customFormat="1" outlineLevel="1">
      <c r="A120" s="165" t="str">
        <f t="shared" si="5"/>
        <v>1</v>
      </c>
      <c r="C120" s="86" t="s">
        <v>1375</v>
      </c>
      <c r="L120" s="366" t="s">
        <v>1042</v>
      </c>
      <c r="M120" s="371" t="s">
        <v>330</v>
      </c>
      <c r="N120" s="129" t="s">
        <v>314</v>
      </c>
      <c r="O120" s="309"/>
      <c r="P120" s="309"/>
      <c r="Q120" s="309"/>
      <c r="R120" s="309"/>
      <c r="S120" s="309"/>
      <c r="T120" s="309"/>
      <c r="U120" s="422"/>
    </row>
    <row r="121" spans="1:21" s="86" customFormat="1" outlineLevel="1">
      <c r="A121" s="165" t="str">
        <f t="shared" si="5"/>
        <v>1</v>
      </c>
      <c r="B121" s="86" t="s">
        <v>944</v>
      </c>
      <c r="C121" s="86" t="s">
        <v>1376</v>
      </c>
      <c r="L121" s="366" t="s">
        <v>1043</v>
      </c>
      <c r="M121" s="159" t="s">
        <v>331</v>
      </c>
      <c r="N121" s="129" t="s">
        <v>314</v>
      </c>
      <c r="O121" s="414">
        <f t="shared" ref="O121:T121" si="12">SUM(O122:O123)</f>
        <v>0</v>
      </c>
      <c r="P121" s="414">
        <f t="shared" si="12"/>
        <v>0</v>
      </c>
      <c r="Q121" s="414">
        <f t="shared" si="12"/>
        <v>0</v>
      </c>
      <c r="R121" s="414">
        <f t="shared" si="12"/>
        <v>0</v>
      </c>
      <c r="S121" s="414">
        <f t="shared" si="12"/>
        <v>0</v>
      </c>
      <c r="T121" s="414">
        <f t="shared" si="12"/>
        <v>0</v>
      </c>
      <c r="U121" s="422"/>
    </row>
    <row r="122" spans="1:21" s="86" customFormat="1" outlineLevel="1">
      <c r="A122" s="165" t="str">
        <f t="shared" si="5"/>
        <v>1</v>
      </c>
      <c r="C122" s="86" t="s">
        <v>1377</v>
      </c>
      <c r="L122" s="366" t="s">
        <v>1044</v>
      </c>
      <c r="M122" s="371" t="s">
        <v>332</v>
      </c>
      <c r="N122" s="129" t="s">
        <v>314</v>
      </c>
      <c r="O122" s="309"/>
      <c r="P122" s="309"/>
      <c r="Q122" s="309"/>
      <c r="R122" s="309"/>
      <c r="S122" s="309"/>
      <c r="T122" s="309"/>
      <c r="U122" s="422"/>
    </row>
    <row r="123" spans="1:21" s="86" customFormat="1" outlineLevel="1">
      <c r="A123" s="165" t="str">
        <f t="shared" si="5"/>
        <v>1</v>
      </c>
      <c r="C123" s="86" t="s">
        <v>1378</v>
      </c>
      <c r="L123" s="366" t="s">
        <v>1045</v>
      </c>
      <c r="M123" s="371" t="s">
        <v>333</v>
      </c>
      <c r="N123" s="129" t="s">
        <v>314</v>
      </c>
      <c r="O123" s="309"/>
      <c r="P123" s="309"/>
      <c r="Q123" s="309"/>
      <c r="R123" s="309"/>
      <c r="S123" s="309"/>
      <c r="T123" s="309"/>
      <c r="U123" s="422"/>
    </row>
    <row r="124" spans="1:21" s="86" customFormat="1" outlineLevel="1">
      <c r="A124" s="165" t="str">
        <f t="shared" si="5"/>
        <v>1</v>
      </c>
      <c r="B124" s="86" t="s">
        <v>944</v>
      </c>
      <c r="C124" s="86" t="s">
        <v>1379</v>
      </c>
      <c r="L124" s="366" t="s">
        <v>1046</v>
      </c>
      <c r="M124" s="159" t="s">
        <v>964</v>
      </c>
      <c r="N124" s="129" t="s">
        <v>314</v>
      </c>
      <c r="O124" s="414">
        <f t="shared" ref="O124:T124" si="13">O125+O128+O131</f>
        <v>0</v>
      </c>
      <c r="P124" s="414">
        <f t="shared" si="13"/>
        <v>0</v>
      </c>
      <c r="Q124" s="414">
        <f t="shared" si="13"/>
        <v>0</v>
      </c>
      <c r="R124" s="414">
        <f t="shared" si="13"/>
        <v>0</v>
      </c>
      <c r="S124" s="414">
        <f t="shared" si="13"/>
        <v>0</v>
      </c>
      <c r="T124" s="414">
        <f t="shared" si="13"/>
        <v>0</v>
      </c>
      <c r="U124" s="422"/>
    </row>
    <row r="125" spans="1:21" s="86" customFormat="1" outlineLevel="1">
      <c r="A125" s="165" t="str">
        <f t="shared" si="5"/>
        <v>1</v>
      </c>
      <c r="C125" s="86" t="s">
        <v>1380</v>
      </c>
      <c r="L125" s="366" t="s">
        <v>1047</v>
      </c>
      <c r="M125" s="371" t="s">
        <v>334</v>
      </c>
      <c r="N125" s="129" t="s">
        <v>314</v>
      </c>
      <c r="O125" s="414">
        <f t="shared" ref="O125:T125" si="14">SUM(O126:O127)</f>
        <v>0</v>
      </c>
      <c r="P125" s="414">
        <f t="shared" si="14"/>
        <v>0</v>
      </c>
      <c r="Q125" s="414">
        <f t="shared" si="14"/>
        <v>0</v>
      </c>
      <c r="R125" s="414">
        <f t="shared" si="14"/>
        <v>0</v>
      </c>
      <c r="S125" s="414">
        <f t="shared" si="14"/>
        <v>0</v>
      </c>
      <c r="T125" s="414">
        <f t="shared" si="14"/>
        <v>0</v>
      </c>
      <c r="U125" s="422"/>
    </row>
    <row r="126" spans="1:21" s="86" customFormat="1" outlineLevel="1">
      <c r="A126" s="165" t="str">
        <f t="shared" si="5"/>
        <v>1</v>
      </c>
      <c r="C126" s="86" t="s">
        <v>1381</v>
      </c>
      <c r="L126" s="366" t="s">
        <v>1048</v>
      </c>
      <c r="M126" s="372" t="s">
        <v>332</v>
      </c>
      <c r="N126" s="129" t="s">
        <v>314</v>
      </c>
      <c r="O126" s="309"/>
      <c r="P126" s="309"/>
      <c r="Q126" s="309"/>
      <c r="R126" s="309"/>
      <c r="S126" s="309"/>
      <c r="T126" s="309"/>
      <c r="U126" s="422"/>
    </row>
    <row r="127" spans="1:21" s="86" customFormat="1" outlineLevel="1">
      <c r="A127" s="165" t="str">
        <f t="shared" si="5"/>
        <v>1</v>
      </c>
      <c r="C127" s="86" t="s">
        <v>1382</v>
      </c>
      <c r="L127" s="366" t="s">
        <v>1049</v>
      </c>
      <c r="M127" s="372" t="s">
        <v>333</v>
      </c>
      <c r="N127" s="129" t="s">
        <v>314</v>
      </c>
      <c r="O127" s="309"/>
      <c r="P127" s="309"/>
      <c r="Q127" s="309"/>
      <c r="R127" s="309"/>
      <c r="S127" s="309"/>
      <c r="T127" s="309"/>
      <c r="U127" s="422"/>
    </row>
    <row r="128" spans="1:21" s="86" customFormat="1" outlineLevel="1">
      <c r="A128" s="165" t="str">
        <f t="shared" si="5"/>
        <v>1</v>
      </c>
      <c r="B128" s="86" t="s">
        <v>945</v>
      </c>
      <c r="C128" s="86" t="s">
        <v>1383</v>
      </c>
      <c r="L128" s="366" t="s">
        <v>1050</v>
      </c>
      <c r="M128" s="371" t="s">
        <v>335</v>
      </c>
      <c r="N128" s="129" t="s">
        <v>314</v>
      </c>
      <c r="O128" s="414">
        <f t="shared" ref="O128:T128" si="15">SUM(O129:O130)</f>
        <v>0</v>
      </c>
      <c r="P128" s="414">
        <f t="shared" si="15"/>
        <v>0</v>
      </c>
      <c r="Q128" s="414">
        <f t="shared" si="15"/>
        <v>0</v>
      </c>
      <c r="R128" s="414">
        <f t="shared" si="15"/>
        <v>0</v>
      </c>
      <c r="S128" s="414">
        <f t="shared" si="15"/>
        <v>0</v>
      </c>
      <c r="T128" s="414">
        <f t="shared" si="15"/>
        <v>0</v>
      </c>
      <c r="U128" s="422"/>
    </row>
    <row r="129" spans="1:21" s="86" customFormat="1" outlineLevel="1">
      <c r="A129" s="165" t="str">
        <f t="shared" si="5"/>
        <v>1</v>
      </c>
      <c r="C129" s="86" t="s">
        <v>1384</v>
      </c>
      <c r="L129" s="366" t="s">
        <v>1051</v>
      </c>
      <c r="M129" s="372" t="s">
        <v>332</v>
      </c>
      <c r="N129" s="129" t="s">
        <v>314</v>
      </c>
      <c r="O129" s="309"/>
      <c r="P129" s="309"/>
      <c r="Q129" s="309"/>
      <c r="R129" s="309"/>
      <c r="S129" s="309"/>
      <c r="T129" s="309"/>
      <c r="U129" s="422"/>
    </row>
    <row r="130" spans="1:21" s="86" customFormat="1" outlineLevel="1">
      <c r="A130" s="165" t="str">
        <f t="shared" si="5"/>
        <v>1</v>
      </c>
      <c r="C130" s="86" t="s">
        <v>1385</v>
      </c>
      <c r="L130" s="366" t="s">
        <v>1052</v>
      </c>
      <c r="M130" s="372" t="s">
        <v>333</v>
      </c>
      <c r="N130" s="129" t="s">
        <v>314</v>
      </c>
      <c r="O130" s="309"/>
      <c r="P130" s="309"/>
      <c r="Q130" s="309"/>
      <c r="R130" s="309"/>
      <c r="S130" s="309"/>
      <c r="T130" s="309"/>
      <c r="U130" s="422"/>
    </row>
    <row r="131" spans="1:21" s="86" customFormat="1" outlineLevel="1">
      <c r="A131" s="165" t="str">
        <f t="shared" si="5"/>
        <v>1</v>
      </c>
      <c r="C131" s="86" t="s">
        <v>1386</v>
      </c>
      <c r="L131" s="366" t="s">
        <v>1053</v>
      </c>
      <c r="M131" s="371" t="s">
        <v>336</v>
      </c>
      <c r="N131" s="129" t="s">
        <v>314</v>
      </c>
      <c r="O131" s="414">
        <f t="shared" ref="O131:T131" si="16">SUM(O132:O133)</f>
        <v>0</v>
      </c>
      <c r="P131" s="414">
        <f t="shared" si="16"/>
        <v>0</v>
      </c>
      <c r="Q131" s="414">
        <f t="shared" si="16"/>
        <v>0</v>
      </c>
      <c r="R131" s="414">
        <f t="shared" si="16"/>
        <v>0</v>
      </c>
      <c r="S131" s="414">
        <f t="shared" si="16"/>
        <v>0</v>
      </c>
      <c r="T131" s="414">
        <f t="shared" si="16"/>
        <v>0</v>
      </c>
      <c r="U131" s="422"/>
    </row>
    <row r="132" spans="1:21" s="86" customFormat="1" outlineLevel="1">
      <c r="A132" s="165" t="str">
        <f t="shared" si="5"/>
        <v>1</v>
      </c>
      <c r="C132" s="86" t="s">
        <v>1387</v>
      </c>
      <c r="L132" s="366" t="s">
        <v>1054</v>
      </c>
      <c r="M132" s="372" t="s">
        <v>332</v>
      </c>
      <c r="N132" s="129" t="s">
        <v>314</v>
      </c>
      <c r="O132" s="309"/>
      <c r="P132" s="309"/>
      <c r="Q132" s="309"/>
      <c r="R132" s="309"/>
      <c r="S132" s="309"/>
      <c r="T132" s="309"/>
      <c r="U132" s="422"/>
    </row>
    <row r="133" spans="1:21" s="86" customFormat="1" outlineLevel="1">
      <c r="A133" s="165" t="str">
        <f t="shared" si="5"/>
        <v>1</v>
      </c>
      <c r="C133" s="86" t="s">
        <v>1388</v>
      </c>
      <c r="L133" s="366" t="s">
        <v>1055</v>
      </c>
      <c r="M133" s="372" t="s">
        <v>333</v>
      </c>
      <c r="N133" s="129" t="s">
        <v>314</v>
      </c>
      <c r="O133" s="309"/>
      <c r="P133" s="309"/>
      <c r="Q133" s="309"/>
      <c r="R133" s="309"/>
      <c r="S133" s="309"/>
      <c r="T133" s="309"/>
      <c r="U133" s="421"/>
    </row>
    <row r="134" spans="1:21" s="86" customFormat="1" ht="22.5" outlineLevel="1">
      <c r="A134" s="165" t="str">
        <f t="shared" si="5"/>
        <v>1</v>
      </c>
      <c r="C134" s="86" t="s">
        <v>1389</v>
      </c>
      <c r="L134" s="366" t="s">
        <v>1056</v>
      </c>
      <c r="M134" s="373" t="s">
        <v>935</v>
      </c>
      <c r="N134" s="347" t="s">
        <v>314</v>
      </c>
      <c r="O134" s="413"/>
      <c r="P134" s="413"/>
      <c r="Q134" s="413"/>
      <c r="R134" s="413"/>
      <c r="S134" s="413"/>
      <c r="T134" s="413"/>
      <c r="U134" s="421"/>
    </row>
    <row r="135" spans="1:21" s="169" customFormat="1">
      <c r="A135" s="168" t="s">
        <v>846</v>
      </c>
      <c r="C135" s="423"/>
      <c r="M135" s="3"/>
      <c r="N135" s="3"/>
      <c r="T135" s="5"/>
      <c r="U135" s="423"/>
    </row>
    <row r="136" spans="1:21" s="86" customFormat="1" ht="15" customHeight="1">
      <c r="A136" s="164" t="s">
        <v>17</v>
      </c>
      <c r="L136" s="141" t="str">
        <f>INDEX('Общие сведения'!$J$111:$J$124,MATCH($A136,'Общие сведения'!$D$111:$D$124,0))</f>
        <v>Тариф 1 (Водоотведение) - тариф на водоотведение</v>
      </c>
      <c r="M136" s="137"/>
      <c r="N136" s="137"/>
      <c r="O136" s="137"/>
      <c r="P136" s="137"/>
      <c r="Q136" s="137"/>
      <c r="R136" s="137"/>
      <c r="S136" s="137"/>
      <c r="T136" s="137"/>
      <c r="U136" s="137"/>
    </row>
    <row r="137" spans="1:21" s="86" customFormat="1" outlineLevel="1">
      <c r="A137" s="165" t="str">
        <f>A139</f>
        <v>et_List04_tariff_vo</v>
      </c>
      <c r="L137" s="374" t="s">
        <v>17</v>
      </c>
      <c r="M137" s="375" t="s">
        <v>313</v>
      </c>
      <c r="N137" s="170"/>
      <c r="O137" s="506" t="e">
        <f>INDEX('Общие сведения'!$K$111:$K$124,MATCH($A137,'Общие сведения'!$D$111:$D$124,0))</f>
        <v>#N/A</v>
      </c>
      <c r="P137" s="507"/>
      <c r="Q137" s="507"/>
      <c r="R137" s="507"/>
      <c r="S137" s="507" t="str">
        <f>IF(Баланс!$O$7=FALSE,O137,"")</f>
        <v/>
      </c>
      <c r="T137" s="508"/>
      <c r="U137" s="421"/>
    </row>
    <row r="138" spans="1:21" s="86" customFormat="1" outlineLevel="1">
      <c r="A138" s="165" t="str">
        <f t="shared" ref="A138:A152" si="17">A140</f>
        <v>1</v>
      </c>
      <c r="C138" s="86" t="s">
        <v>1307</v>
      </c>
      <c r="L138" s="374" t="s">
        <v>101</v>
      </c>
      <c r="M138" s="375" t="s">
        <v>310</v>
      </c>
      <c r="N138" s="131" t="s">
        <v>311</v>
      </c>
      <c r="O138" s="413"/>
      <c r="P138" s="413"/>
      <c r="Q138" s="413"/>
      <c r="R138" s="413"/>
      <c r="S138" s="413"/>
      <c r="T138" s="413"/>
      <c r="U138" s="421"/>
    </row>
    <row r="139" spans="1:21" s="86" customFormat="1" outlineLevel="1">
      <c r="A139" s="165" t="str">
        <f t="shared" si="17"/>
        <v>et_List04_tariff_vo</v>
      </c>
      <c r="C139" s="86" t="s">
        <v>1308</v>
      </c>
      <c r="L139" s="374" t="s">
        <v>102</v>
      </c>
      <c r="M139" s="375" t="s">
        <v>312</v>
      </c>
      <c r="N139" s="131" t="s">
        <v>311</v>
      </c>
      <c r="O139" s="413"/>
      <c r="P139" s="413"/>
      <c r="Q139" s="413"/>
      <c r="R139" s="413"/>
      <c r="S139" s="413"/>
      <c r="T139" s="413"/>
      <c r="U139" s="421"/>
    </row>
    <row r="140" spans="1:21" s="86" customFormat="1" outlineLevel="1">
      <c r="A140" s="165" t="str">
        <f t="shared" si="17"/>
        <v>1</v>
      </c>
      <c r="C140" s="86" t="s">
        <v>1362</v>
      </c>
      <c r="L140" s="374">
        <v>4</v>
      </c>
      <c r="M140" s="376" t="s">
        <v>339</v>
      </c>
      <c r="N140" s="129" t="s">
        <v>314</v>
      </c>
      <c r="O140" s="416">
        <f t="shared" ref="O140:T140" si="18">O144+O146+O149+O152</f>
        <v>0</v>
      </c>
      <c r="P140" s="416">
        <f t="shared" si="18"/>
        <v>0</v>
      </c>
      <c r="Q140" s="416">
        <f t="shared" si="18"/>
        <v>0</v>
      </c>
      <c r="R140" s="416">
        <f t="shared" si="18"/>
        <v>0</v>
      </c>
      <c r="S140" s="416">
        <f t="shared" si="18"/>
        <v>0</v>
      </c>
      <c r="T140" s="416">
        <f t="shared" si="18"/>
        <v>0</v>
      </c>
      <c r="U140" s="421"/>
    </row>
    <row r="141" spans="1:21" s="86" customFormat="1" outlineLevel="1">
      <c r="A141" s="165" t="str">
        <f t="shared" si="17"/>
        <v>et_List04_tariff_vo</v>
      </c>
      <c r="C141" s="86" t="s">
        <v>1309</v>
      </c>
      <c r="L141" s="374" t="s">
        <v>145</v>
      </c>
      <c r="M141" s="377" t="s">
        <v>337</v>
      </c>
      <c r="N141" s="129" t="s">
        <v>314</v>
      </c>
      <c r="O141" s="413"/>
      <c r="P141" s="413"/>
      <c r="Q141" s="413"/>
      <c r="R141" s="413"/>
      <c r="S141" s="413"/>
      <c r="T141" s="413"/>
      <c r="U141" s="421"/>
    </row>
    <row r="142" spans="1:21" s="86" customFormat="1" outlineLevel="1">
      <c r="A142" s="165" t="str">
        <f t="shared" si="17"/>
        <v>1</v>
      </c>
      <c r="C142" s="86" t="s">
        <v>1310</v>
      </c>
      <c r="L142" s="374" t="s">
        <v>376</v>
      </c>
      <c r="M142" s="377" t="s">
        <v>338</v>
      </c>
      <c r="N142" s="129" t="s">
        <v>314</v>
      </c>
      <c r="O142" s="413"/>
      <c r="P142" s="413"/>
      <c r="Q142" s="413"/>
      <c r="R142" s="413"/>
      <c r="S142" s="413"/>
      <c r="T142" s="413"/>
      <c r="U142" s="421"/>
    </row>
    <row r="143" spans="1:21" s="86" customFormat="1" ht="22.5" outlineLevel="1">
      <c r="A143" s="165" t="str">
        <f t="shared" si="17"/>
        <v>et_List04_tariff_vo</v>
      </c>
      <c r="C143" s="86" t="s">
        <v>1327</v>
      </c>
      <c r="L143" s="374" t="s">
        <v>377</v>
      </c>
      <c r="M143" s="377" t="s">
        <v>324</v>
      </c>
      <c r="N143" s="129" t="s">
        <v>314</v>
      </c>
      <c r="O143" s="413"/>
      <c r="P143" s="413"/>
      <c r="Q143" s="413"/>
      <c r="R143" s="413"/>
      <c r="S143" s="413"/>
      <c r="T143" s="413"/>
      <c r="U143" s="421"/>
    </row>
    <row r="144" spans="1:21" s="86" customFormat="1" outlineLevel="1">
      <c r="A144" s="165" t="str">
        <f t="shared" si="17"/>
        <v>1</v>
      </c>
      <c r="C144" s="86" t="s">
        <v>1311</v>
      </c>
      <c r="L144" s="374" t="s">
        <v>119</v>
      </c>
      <c r="M144" s="375" t="s">
        <v>963</v>
      </c>
      <c r="N144" s="129" t="s">
        <v>314</v>
      </c>
      <c r="O144" s="413"/>
      <c r="P144" s="413"/>
      <c r="Q144" s="413"/>
      <c r="R144" s="413"/>
      <c r="S144" s="413"/>
      <c r="T144" s="413"/>
      <c r="U144" s="421"/>
    </row>
    <row r="145" spans="1:39" s="86" customFormat="1" outlineLevel="1">
      <c r="A145" s="165" t="str">
        <f t="shared" si="17"/>
        <v>et_List04_tariff_vo</v>
      </c>
      <c r="C145" s="86" t="s">
        <v>1337</v>
      </c>
      <c r="L145" s="366" t="s">
        <v>121</v>
      </c>
      <c r="M145" s="370" t="s">
        <v>325</v>
      </c>
      <c r="N145" s="166" t="s">
        <v>142</v>
      </c>
      <c r="O145" s="415">
        <f t="shared" ref="O145:AL145" si="19">IF(O140=0,0,O144/O140*100)</f>
        <v>0</v>
      </c>
      <c r="P145" s="415">
        <f t="shared" si="19"/>
        <v>0</v>
      </c>
      <c r="Q145" s="415">
        <f t="shared" si="19"/>
        <v>0</v>
      </c>
      <c r="R145" s="415">
        <f t="shared" si="19"/>
        <v>0</v>
      </c>
      <c r="S145" s="415">
        <f t="shared" si="19"/>
        <v>0</v>
      </c>
      <c r="T145" s="415">
        <f t="shared" si="19"/>
        <v>0</v>
      </c>
      <c r="U145" s="415">
        <f t="shared" si="19"/>
        <v>0</v>
      </c>
      <c r="V145" s="415">
        <f t="shared" si="19"/>
        <v>0</v>
      </c>
      <c r="W145" s="415">
        <f t="shared" si="19"/>
        <v>0</v>
      </c>
      <c r="X145" s="415">
        <f t="shared" si="19"/>
        <v>0</v>
      </c>
      <c r="Y145" s="415">
        <f t="shared" si="19"/>
        <v>0</v>
      </c>
      <c r="Z145" s="415">
        <f t="shared" si="19"/>
        <v>0</v>
      </c>
      <c r="AA145" s="415">
        <f t="shared" si="19"/>
        <v>0</v>
      </c>
      <c r="AB145" s="415">
        <f t="shared" si="19"/>
        <v>0</v>
      </c>
      <c r="AC145" s="415">
        <f t="shared" si="19"/>
        <v>0</v>
      </c>
      <c r="AD145" s="415">
        <f t="shared" si="19"/>
        <v>0</v>
      </c>
      <c r="AE145" s="415">
        <f t="shared" si="19"/>
        <v>0</v>
      </c>
      <c r="AF145" s="415">
        <f t="shared" si="19"/>
        <v>0</v>
      </c>
      <c r="AG145" s="415">
        <f t="shared" si="19"/>
        <v>0</v>
      </c>
      <c r="AH145" s="415">
        <f t="shared" si="19"/>
        <v>0</v>
      </c>
      <c r="AI145" s="415">
        <f t="shared" si="19"/>
        <v>0</v>
      </c>
      <c r="AJ145" s="415">
        <f t="shared" si="19"/>
        <v>0</v>
      </c>
      <c r="AK145" s="415">
        <f t="shared" si="19"/>
        <v>0</v>
      </c>
      <c r="AL145" s="415">
        <f t="shared" si="19"/>
        <v>0</v>
      </c>
      <c r="AM145" s="318"/>
    </row>
    <row r="146" spans="1:39" s="86" customFormat="1" outlineLevel="1">
      <c r="A146" s="165" t="str">
        <f t="shared" si="17"/>
        <v>1</v>
      </c>
      <c r="C146" s="86" t="s">
        <v>1363</v>
      </c>
      <c r="L146" s="374" t="s">
        <v>123</v>
      </c>
      <c r="M146" s="376" t="s">
        <v>327</v>
      </c>
      <c r="N146" s="129" t="s">
        <v>314</v>
      </c>
      <c r="O146" s="416">
        <f t="shared" ref="O146:T146" si="20">O147+O148</f>
        <v>0</v>
      </c>
      <c r="P146" s="416">
        <f t="shared" si="20"/>
        <v>0</v>
      </c>
      <c r="Q146" s="416">
        <f t="shared" si="20"/>
        <v>0</v>
      </c>
      <c r="R146" s="416">
        <f t="shared" si="20"/>
        <v>0</v>
      </c>
      <c r="S146" s="416">
        <f t="shared" si="20"/>
        <v>0</v>
      </c>
      <c r="T146" s="416">
        <f t="shared" si="20"/>
        <v>0</v>
      </c>
      <c r="U146" s="421"/>
    </row>
    <row r="147" spans="1:39" s="86" customFormat="1" outlineLevel="1">
      <c r="A147" s="165" t="str">
        <f t="shared" si="17"/>
        <v>et_List04_tariff_vo</v>
      </c>
      <c r="C147" s="86" t="s">
        <v>1341</v>
      </c>
      <c r="L147" s="374" t="s">
        <v>183</v>
      </c>
      <c r="M147" s="377" t="s">
        <v>328</v>
      </c>
      <c r="N147" s="129" t="s">
        <v>314</v>
      </c>
      <c r="O147" s="413"/>
      <c r="P147" s="413"/>
      <c r="Q147" s="413"/>
      <c r="R147" s="413"/>
      <c r="S147" s="413"/>
      <c r="T147" s="413"/>
      <c r="U147" s="421"/>
    </row>
    <row r="148" spans="1:39" s="86" customFormat="1" outlineLevel="1">
      <c r="A148" s="165" t="str">
        <f t="shared" si="17"/>
        <v>1</v>
      </c>
      <c r="C148" s="86" t="s">
        <v>1342</v>
      </c>
      <c r="L148" s="374" t="s">
        <v>184</v>
      </c>
      <c r="M148" s="377" t="s">
        <v>329</v>
      </c>
      <c r="N148" s="129" t="s">
        <v>314</v>
      </c>
      <c r="O148" s="413"/>
      <c r="P148" s="413"/>
      <c r="Q148" s="413"/>
      <c r="R148" s="413"/>
      <c r="S148" s="413"/>
      <c r="T148" s="413"/>
      <c r="U148" s="421"/>
    </row>
    <row r="149" spans="1:39" s="86" customFormat="1" outlineLevel="1">
      <c r="A149" s="165" t="str">
        <f t="shared" si="17"/>
        <v>et_List04_tariff_vo</v>
      </c>
      <c r="B149" s="86" t="s">
        <v>944</v>
      </c>
      <c r="C149" s="86" t="s">
        <v>1364</v>
      </c>
      <c r="L149" s="374" t="s">
        <v>124</v>
      </c>
      <c r="M149" s="376" t="s">
        <v>331</v>
      </c>
      <c r="N149" s="129" t="s">
        <v>314</v>
      </c>
      <c r="O149" s="416">
        <f t="shared" ref="O149:T149" si="21">O150+O151</f>
        <v>0</v>
      </c>
      <c r="P149" s="416">
        <f t="shared" si="21"/>
        <v>0</v>
      </c>
      <c r="Q149" s="416">
        <f t="shared" si="21"/>
        <v>0</v>
      </c>
      <c r="R149" s="416">
        <f t="shared" si="21"/>
        <v>0</v>
      </c>
      <c r="S149" s="416">
        <f t="shared" si="21"/>
        <v>0</v>
      </c>
      <c r="T149" s="416">
        <f t="shared" si="21"/>
        <v>0</v>
      </c>
      <c r="U149" s="421"/>
    </row>
    <row r="150" spans="1:39" s="86" customFormat="1" outlineLevel="1">
      <c r="A150" s="165" t="str">
        <f t="shared" si="17"/>
        <v>1</v>
      </c>
      <c r="C150" s="86" t="s">
        <v>1390</v>
      </c>
      <c r="L150" s="374" t="s">
        <v>185</v>
      </c>
      <c r="M150" s="377" t="s">
        <v>332</v>
      </c>
      <c r="N150" s="129" t="s">
        <v>314</v>
      </c>
      <c r="O150" s="413"/>
      <c r="P150" s="413"/>
      <c r="Q150" s="413"/>
      <c r="R150" s="413"/>
      <c r="S150" s="413"/>
      <c r="T150" s="413"/>
      <c r="U150" s="421"/>
    </row>
    <row r="151" spans="1:39" s="86" customFormat="1" outlineLevel="1">
      <c r="A151" s="165" t="str">
        <f t="shared" si="17"/>
        <v>et_List04_tariff_vo</v>
      </c>
      <c r="C151" s="86" t="s">
        <v>1345</v>
      </c>
      <c r="L151" s="374" t="s">
        <v>186</v>
      </c>
      <c r="M151" s="377" t="s">
        <v>333</v>
      </c>
      <c r="N151" s="129" t="s">
        <v>314</v>
      </c>
      <c r="O151" s="413"/>
      <c r="P151" s="413"/>
      <c r="Q151" s="413"/>
      <c r="R151" s="413"/>
      <c r="S151" s="413"/>
      <c r="T151" s="413"/>
      <c r="U151" s="421"/>
    </row>
    <row r="152" spans="1:39" s="86" customFormat="1" outlineLevel="1">
      <c r="A152" s="165" t="str">
        <f t="shared" si="17"/>
        <v>1</v>
      </c>
      <c r="C152" s="86" t="s">
        <v>1365</v>
      </c>
      <c r="L152" s="374" t="s">
        <v>125</v>
      </c>
      <c r="M152" s="378" t="s">
        <v>935</v>
      </c>
      <c r="N152" s="129" t="s">
        <v>314</v>
      </c>
      <c r="O152" s="413"/>
      <c r="P152" s="413"/>
      <c r="Q152" s="413"/>
      <c r="R152" s="413"/>
      <c r="S152" s="413"/>
      <c r="T152" s="413"/>
      <c r="U152" s="421"/>
    </row>
    <row r="153" spans="1:39" s="169" customFormat="1">
      <c r="A153" s="168" t="s">
        <v>847</v>
      </c>
      <c r="C153" s="423"/>
      <c r="M153" s="3"/>
      <c r="N153" s="3"/>
      <c r="O153" s="417"/>
      <c r="P153" s="417"/>
      <c r="Q153" s="417"/>
      <c r="R153" s="417"/>
      <c r="S153" s="417"/>
      <c r="T153" s="418"/>
      <c r="U153" s="423"/>
    </row>
    <row r="154" spans="1:39" s="86" customFormat="1" ht="15" customHeight="1">
      <c r="A154" s="164" t="s">
        <v>17</v>
      </c>
      <c r="L154" s="141" t="str">
        <f>INDEX('Общие сведения'!$J$111:$J$124,MATCH($A154,'Общие сведения'!$D$111:$D$124,0))</f>
        <v>Тариф 1 (Водоотведение) - тариф на водоотведение</v>
      </c>
      <c r="M154" s="137"/>
      <c r="N154" s="137"/>
      <c r="O154" s="419"/>
      <c r="P154" s="419"/>
      <c r="Q154" s="419"/>
      <c r="R154" s="419"/>
      <c r="S154" s="419"/>
      <c r="T154" s="419"/>
      <c r="U154" s="137"/>
    </row>
    <row r="155" spans="1:39" s="86" customFormat="1" outlineLevel="1">
      <c r="A155" s="165" t="str">
        <f>A157</f>
        <v>1</v>
      </c>
      <c r="L155" s="374" t="s">
        <v>17</v>
      </c>
      <c r="M155" s="380" t="s">
        <v>340</v>
      </c>
      <c r="N155" s="167"/>
      <c r="O155" s="506" t="str">
        <f>INDEX('Общие сведения'!$K$111:$K$124,MATCH($A155,'Общие сведения'!$D$111:$D$124,0))</f>
        <v>хозяйственно-бытовые сточные воды</v>
      </c>
      <c r="P155" s="507"/>
      <c r="Q155" s="507"/>
      <c r="R155" s="507"/>
      <c r="S155" s="507" t="str">
        <f>IF(Баланс!$O$7=FALSE,O155,"")</f>
        <v/>
      </c>
      <c r="T155" s="508"/>
      <c r="U155" s="421"/>
    </row>
    <row r="156" spans="1:39" s="86" customFormat="1" outlineLevel="1">
      <c r="A156" s="165" t="str">
        <f>A154</f>
        <v>1</v>
      </c>
      <c r="C156" s="86" t="s">
        <v>1307</v>
      </c>
      <c r="L156" s="374" t="s">
        <v>101</v>
      </c>
      <c r="M156" s="379" t="s">
        <v>310</v>
      </c>
      <c r="N156" s="131" t="s">
        <v>311</v>
      </c>
      <c r="O156" s="413"/>
      <c r="P156" s="413"/>
      <c r="Q156" s="413"/>
      <c r="R156" s="413"/>
      <c r="S156" s="413"/>
      <c r="T156" s="413"/>
      <c r="U156" s="421"/>
    </row>
    <row r="157" spans="1:39" s="86" customFormat="1" outlineLevel="1">
      <c r="A157" s="165" t="str">
        <f t="shared" ref="A157:A179" si="22">A156</f>
        <v>1</v>
      </c>
      <c r="C157" s="86" t="s">
        <v>1308</v>
      </c>
      <c r="L157" s="374" t="s">
        <v>102</v>
      </c>
      <c r="M157" s="379" t="s">
        <v>312</v>
      </c>
      <c r="N157" s="131" t="s">
        <v>311</v>
      </c>
      <c r="O157" s="413"/>
      <c r="P157" s="413"/>
      <c r="Q157" s="413"/>
      <c r="R157" s="413"/>
      <c r="S157" s="413"/>
      <c r="T157" s="413"/>
      <c r="U157" s="421"/>
    </row>
    <row r="158" spans="1:39" s="86" customFormat="1" outlineLevel="1">
      <c r="A158" s="165" t="str">
        <f>A155</f>
        <v>1</v>
      </c>
      <c r="C158" s="86" t="s">
        <v>1362</v>
      </c>
      <c r="L158" s="374" t="s">
        <v>103</v>
      </c>
      <c r="M158" s="380" t="s">
        <v>341</v>
      </c>
      <c r="N158" s="129" t="s">
        <v>314</v>
      </c>
      <c r="O158" s="420">
        <f t="shared" ref="O158:T158" si="23">O159+O160+O173</f>
        <v>0</v>
      </c>
      <c r="P158" s="420">
        <f t="shared" si="23"/>
        <v>0</v>
      </c>
      <c r="Q158" s="420">
        <f t="shared" si="23"/>
        <v>0</v>
      </c>
      <c r="R158" s="420">
        <f t="shared" si="23"/>
        <v>0</v>
      </c>
      <c r="S158" s="420">
        <f t="shared" si="23"/>
        <v>0</v>
      </c>
      <c r="T158" s="420">
        <f t="shared" si="23"/>
        <v>0</v>
      </c>
      <c r="U158" s="421"/>
    </row>
    <row r="159" spans="1:39" s="86" customFormat="1" outlineLevel="1">
      <c r="A159" s="165" t="str">
        <f t="shared" si="22"/>
        <v>1</v>
      </c>
      <c r="B159" s="86" t="str">
        <f>IF(OwnNeedsInPO="да","ПО","")</f>
        <v/>
      </c>
      <c r="C159" s="86" t="s">
        <v>1311</v>
      </c>
      <c r="L159" s="374" t="s">
        <v>119</v>
      </c>
      <c r="M159" s="380" t="s">
        <v>342</v>
      </c>
      <c r="N159" s="129" t="s">
        <v>314</v>
      </c>
      <c r="O159" s="413"/>
      <c r="P159" s="413"/>
      <c r="Q159" s="413"/>
      <c r="R159" s="413"/>
      <c r="S159" s="413"/>
      <c r="T159" s="413"/>
      <c r="U159" s="421"/>
    </row>
    <row r="160" spans="1:39" s="86" customFormat="1" outlineLevel="1">
      <c r="A160" s="165" t="str">
        <f t="shared" si="22"/>
        <v>1</v>
      </c>
      <c r="B160" s="86" t="s">
        <v>944</v>
      </c>
      <c r="C160" s="86" t="s">
        <v>1363</v>
      </c>
      <c r="L160" s="374" t="s">
        <v>123</v>
      </c>
      <c r="M160" s="77" t="s">
        <v>343</v>
      </c>
      <c r="N160" s="129" t="s">
        <v>314</v>
      </c>
      <c r="O160" s="416">
        <f t="shared" ref="O160:T160" si="24">O161+O164+O167+O170</f>
        <v>0</v>
      </c>
      <c r="P160" s="416">
        <f t="shared" si="24"/>
        <v>0</v>
      </c>
      <c r="Q160" s="416">
        <f t="shared" si="24"/>
        <v>0</v>
      </c>
      <c r="R160" s="416">
        <f t="shared" si="24"/>
        <v>0</v>
      </c>
      <c r="S160" s="416">
        <f t="shared" si="24"/>
        <v>0</v>
      </c>
      <c r="T160" s="416">
        <f t="shared" si="24"/>
        <v>0</v>
      </c>
      <c r="U160" s="421"/>
    </row>
    <row r="161" spans="1:21" s="86" customFormat="1" outlineLevel="1">
      <c r="A161" s="165" t="str">
        <f t="shared" si="22"/>
        <v>1</v>
      </c>
      <c r="C161" s="86" t="s">
        <v>1341</v>
      </c>
      <c r="L161" s="374" t="s">
        <v>183</v>
      </c>
      <c r="M161" s="159" t="s">
        <v>334</v>
      </c>
      <c r="N161" s="129" t="s">
        <v>314</v>
      </c>
      <c r="O161" s="416">
        <f t="shared" ref="O161:T161" si="25">O162+O163</f>
        <v>0</v>
      </c>
      <c r="P161" s="416">
        <f t="shared" si="25"/>
        <v>0</v>
      </c>
      <c r="Q161" s="416">
        <f t="shared" si="25"/>
        <v>0</v>
      </c>
      <c r="R161" s="416">
        <f t="shared" si="25"/>
        <v>0</v>
      </c>
      <c r="S161" s="416">
        <f t="shared" si="25"/>
        <v>0</v>
      </c>
      <c r="T161" s="416">
        <f t="shared" si="25"/>
        <v>0</v>
      </c>
      <c r="U161" s="421"/>
    </row>
    <row r="162" spans="1:21" s="86" customFormat="1" outlineLevel="1">
      <c r="A162" s="165" t="str">
        <f t="shared" si="22"/>
        <v>1</v>
      </c>
      <c r="C162" s="86" t="s">
        <v>1391</v>
      </c>
      <c r="L162" s="374" t="s">
        <v>1057</v>
      </c>
      <c r="M162" s="381" t="s">
        <v>332</v>
      </c>
      <c r="N162" s="129" t="s">
        <v>314</v>
      </c>
      <c r="O162" s="413"/>
      <c r="P162" s="413"/>
      <c r="Q162" s="413"/>
      <c r="R162" s="413"/>
      <c r="S162" s="413"/>
      <c r="T162" s="413"/>
      <c r="U162" s="421"/>
    </row>
    <row r="163" spans="1:21" s="86" customFormat="1" outlineLevel="1">
      <c r="A163" s="165" t="str">
        <f t="shared" si="22"/>
        <v>1</v>
      </c>
      <c r="C163" s="86" t="s">
        <v>1392</v>
      </c>
      <c r="L163" s="374" t="s">
        <v>1058</v>
      </c>
      <c r="M163" s="381" t="s">
        <v>333</v>
      </c>
      <c r="N163" s="129" t="s">
        <v>314</v>
      </c>
      <c r="O163" s="413"/>
      <c r="P163" s="413"/>
      <c r="Q163" s="413"/>
      <c r="R163" s="413"/>
      <c r="S163" s="413"/>
      <c r="T163" s="413"/>
      <c r="U163" s="421"/>
    </row>
    <row r="164" spans="1:21" s="86" customFormat="1" outlineLevel="1">
      <c r="A164" s="165" t="str">
        <f t="shared" si="22"/>
        <v>1</v>
      </c>
      <c r="B164" s="86" t="s">
        <v>945</v>
      </c>
      <c r="C164" s="86" t="s">
        <v>1342</v>
      </c>
      <c r="L164" s="374" t="s">
        <v>184</v>
      </c>
      <c r="M164" s="159" t="s">
        <v>335</v>
      </c>
      <c r="N164" s="129" t="s">
        <v>314</v>
      </c>
      <c r="O164" s="416">
        <f t="shared" ref="O164:T164" si="26">O165+O166</f>
        <v>0</v>
      </c>
      <c r="P164" s="416">
        <f t="shared" si="26"/>
        <v>0</v>
      </c>
      <c r="Q164" s="416">
        <f t="shared" si="26"/>
        <v>0</v>
      </c>
      <c r="R164" s="416">
        <f t="shared" si="26"/>
        <v>0</v>
      </c>
      <c r="S164" s="416">
        <f t="shared" si="26"/>
        <v>0</v>
      </c>
      <c r="T164" s="416">
        <f t="shared" si="26"/>
        <v>0</v>
      </c>
      <c r="U164" s="421"/>
    </row>
    <row r="165" spans="1:21" s="86" customFormat="1" outlineLevel="1">
      <c r="A165" s="165" t="str">
        <f t="shared" si="22"/>
        <v>1</v>
      </c>
      <c r="C165" s="86" t="s">
        <v>1393</v>
      </c>
      <c r="L165" s="374" t="s">
        <v>1059</v>
      </c>
      <c r="M165" s="381" t="s">
        <v>332</v>
      </c>
      <c r="N165" s="129" t="s">
        <v>314</v>
      </c>
      <c r="O165" s="413"/>
      <c r="P165" s="413"/>
      <c r="Q165" s="413"/>
      <c r="R165" s="413"/>
      <c r="S165" s="413"/>
      <c r="T165" s="413"/>
      <c r="U165" s="421"/>
    </row>
    <row r="166" spans="1:21" s="86" customFormat="1" outlineLevel="1">
      <c r="A166" s="165" t="str">
        <f t="shared" si="22"/>
        <v>1</v>
      </c>
      <c r="C166" s="86" t="s">
        <v>1394</v>
      </c>
      <c r="L166" s="374" t="s">
        <v>1060</v>
      </c>
      <c r="M166" s="381" t="s">
        <v>333</v>
      </c>
      <c r="N166" s="129" t="s">
        <v>314</v>
      </c>
      <c r="O166" s="413"/>
      <c r="P166" s="413"/>
      <c r="Q166" s="413"/>
      <c r="R166" s="413"/>
      <c r="S166" s="413"/>
      <c r="T166" s="413"/>
      <c r="U166" s="421"/>
    </row>
    <row r="167" spans="1:21" s="86" customFormat="1" outlineLevel="1">
      <c r="A167" s="165" t="str">
        <f t="shared" si="22"/>
        <v>1</v>
      </c>
      <c r="C167" s="86" t="s">
        <v>1343</v>
      </c>
      <c r="L167" s="374" t="s">
        <v>385</v>
      </c>
      <c r="M167" s="159" t="s">
        <v>336</v>
      </c>
      <c r="N167" s="129" t="s">
        <v>314</v>
      </c>
      <c r="O167" s="416">
        <f t="shared" ref="O167:T167" si="27">O168+O169</f>
        <v>0</v>
      </c>
      <c r="P167" s="416">
        <f t="shared" si="27"/>
        <v>0</v>
      </c>
      <c r="Q167" s="416">
        <f t="shared" si="27"/>
        <v>0</v>
      </c>
      <c r="R167" s="416">
        <f t="shared" si="27"/>
        <v>0</v>
      </c>
      <c r="S167" s="416">
        <f t="shared" si="27"/>
        <v>0</v>
      </c>
      <c r="T167" s="416">
        <f t="shared" si="27"/>
        <v>0</v>
      </c>
      <c r="U167" s="421"/>
    </row>
    <row r="168" spans="1:21" s="86" customFormat="1" outlineLevel="1">
      <c r="A168" s="165" t="str">
        <f t="shared" si="22"/>
        <v>1</v>
      </c>
      <c r="C168" s="86" t="s">
        <v>1395</v>
      </c>
      <c r="L168" s="374" t="s">
        <v>1061</v>
      </c>
      <c r="M168" s="381" t="s">
        <v>332</v>
      </c>
      <c r="N168" s="129" t="s">
        <v>314</v>
      </c>
      <c r="O168" s="413"/>
      <c r="P168" s="413"/>
      <c r="Q168" s="413"/>
      <c r="R168" s="413"/>
      <c r="S168" s="413"/>
      <c r="T168" s="413"/>
      <c r="U168" s="421"/>
    </row>
    <row r="169" spans="1:21" s="86" customFormat="1" outlineLevel="1">
      <c r="A169" s="165" t="str">
        <f t="shared" si="22"/>
        <v>1</v>
      </c>
      <c r="C169" s="86" t="s">
        <v>1396</v>
      </c>
      <c r="L169" s="374" t="s">
        <v>1062</v>
      </c>
      <c r="M169" s="381" t="s">
        <v>333</v>
      </c>
      <c r="N169" s="129" t="s">
        <v>314</v>
      </c>
      <c r="O169" s="413"/>
      <c r="P169" s="413"/>
      <c r="Q169" s="413"/>
      <c r="R169" s="413"/>
      <c r="S169" s="413"/>
      <c r="T169" s="413"/>
      <c r="U169" s="421"/>
    </row>
    <row r="170" spans="1:21" s="86" customFormat="1" outlineLevel="1">
      <c r="A170" s="165" t="str">
        <f t="shared" si="22"/>
        <v>1</v>
      </c>
      <c r="C170" s="86" t="s">
        <v>1344</v>
      </c>
      <c r="L170" s="374" t="s">
        <v>386</v>
      </c>
      <c r="M170" s="159" t="s">
        <v>344</v>
      </c>
      <c r="N170" s="129" t="s">
        <v>314</v>
      </c>
      <c r="O170" s="416">
        <f t="shared" ref="O170:T170" si="28">O171+O172</f>
        <v>0</v>
      </c>
      <c r="P170" s="416">
        <f t="shared" si="28"/>
        <v>0</v>
      </c>
      <c r="Q170" s="416">
        <f t="shared" si="28"/>
        <v>0</v>
      </c>
      <c r="R170" s="416">
        <f t="shared" si="28"/>
        <v>0</v>
      </c>
      <c r="S170" s="416">
        <f t="shared" si="28"/>
        <v>0</v>
      </c>
      <c r="T170" s="416">
        <f t="shared" si="28"/>
        <v>0</v>
      </c>
      <c r="U170" s="421"/>
    </row>
    <row r="171" spans="1:21" s="86" customFormat="1" outlineLevel="1">
      <c r="A171" s="165" t="str">
        <f t="shared" si="22"/>
        <v>1</v>
      </c>
      <c r="C171" s="86" t="s">
        <v>1397</v>
      </c>
      <c r="L171" s="374" t="s">
        <v>1063</v>
      </c>
      <c r="M171" s="371" t="s">
        <v>332</v>
      </c>
      <c r="N171" s="129" t="s">
        <v>314</v>
      </c>
      <c r="O171" s="413"/>
      <c r="P171" s="413"/>
      <c r="Q171" s="413"/>
      <c r="R171" s="413"/>
      <c r="S171" s="413"/>
      <c r="T171" s="413"/>
      <c r="U171" s="421"/>
    </row>
    <row r="172" spans="1:21" s="86" customFormat="1" outlineLevel="1">
      <c r="A172" s="165" t="str">
        <f t="shared" si="22"/>
        <v>1</v>
      </c>
      <c r="C172" s="86" t="s">
        <v>1398</v>
      </c>
      <c r="L172" s="374" t="s">
        <v>1064</v>
      </c>
      <c r="M172" s="371" t="s">
        <v>333</v>
      </c>
      <c r="N172" s="129" t="s">
        <v>314</v>
      </c>
      <c r="O172" s="413"/>
      <c r="P172" s="413"/>
      <c r="Q172" s="413"/>
      <c r="R172" s="413"/>
      <c r="S172" s="413"/>
      <c r="T172" s="413"/>
      <c r="U172" s="421"/>
    </row>
    <row r="173" spans="1:21" s="86" customFormat="1" ht="22.5" outlineLevel="1">
      <c r="A173" s="165" t="str">
        <f>A171</f>
        <v>1</v>
      </c>
      <c r="C173" s="86" t="s">
        <v>1399</v>
      </c>
      <c r="L173" s="374" t="s">
        <v>387</v>
      </c>
      <c r="M173" s="382" t="s">
        <v>947</v>
      </c>
      <c r="N173" s="347" t="s">
        <v>314</v>
      </c>
      <c r="O173" s="413"/>
      <c r="P173" s="413"/>
      <c r="Q173" s="413"/>
      <c r="R173" s="413"/>
      <c r="S173" s="413"/>
      <c r="T173" s="413"/>
      <c r="U173" s="421"/>
    </row>
    <row r="174" spans="1:21" s="86" customFormat="1" outlineLevel="1">
      <c r="A174" s="165" t="str">
        <f>A172</f>
        <v>1</v>
      </c>
      <c r="C174" s="86" t="s">
        <v>1364</v>
      </c>
      <c r="L174" s="374" t="s">
        <v>124</v>
      </c>
      <c r="M174" s="380" t="s">
        <v>345</v>
      </c>
      <c r="N174" s="129" t="s">
        <v>314</v>
      </c>
      <c r="O174" s="413"/>
      <c r="P174" s="413"/>
      <c r="Q174" s="413"/>
      <c r="R174" s="413"/>
      <c r="S174" s="413"/>
      <c r="T174" s="413"/>
      <c r="U174" s="421"/>
    </row>
    <row r="175" spans="1:21" s="86" customFormat="1" outlineLevel="1">
      <c r="A175" s="165" t="str">
        <f t="shared" si="22"/>
        <v>1</v>
      </c>
      <c r="C175" s="86" t="s">
        <v>1365</v>
      </c>
      <c r="L175" s="374" t="s">
        <v>125</v>
      </c>
      <c r="M175" s="380" t="s">
        <v>346</v>
      </c>
      <c r="N175" s="129" t="s">
        <v>314</v>
      </c>
      <c r="O175" s="413"/>
      <c r="P175" s="413"/>
      <c r="Q175" s="413"/>
      <c r="R175" s="413"/>
      <c r="S175" s="413"/>
      <c r="T175" s="413"/>
      <c r="U175" s="421"/>
    </row>
    <row r="176" spans="1:21" s="86" customFormat="1" outlineLevel="1">
      <c r="A176" s="165" t="str">
        <f t="shared" si="22"/>
        <v>1</v>
      </c>
      <c r="C176" s="86" t="s">
        <v>1369</v>
      </c>
      <c r="L176" s="374" t="s">
        <v>126</v>
      </c>
      <c r="M176" s="380" t="s">
        <v>911</v>
      </c>
      <c r="N176" s="129" t="s">
        <v>314</v>
      </c>
      <c r="O176" s="413"/>
      <c r="P176" s="413"/>
      <c r="Q176" s="413"/>
      <c r="R176" s="413"/>
      <c r="S176" s="413"/>
      <c r="T176" s="413"/>
      <c r="U176" s="421"/>
    </row>
    <row r="177" spans="1:21" s="86" customFormat="1" outlineLevel="1">
      <c r="A177" s="165" t="str">
        <f t="shared" si="22"/>
        <v>1</v>
      </c>
      <c r="C177" s="86" t="s">
        <v>1371</v>
      </c>
      <c r="L177" s="374" t="s">
        <v>127</v>
      </c>
      <c r="M177" s="77" t="s">
        <v>347</v>
      </c>
      <c r="N177" s="129" t="s">
        <v>314</v>
      </c>
      <c r="O177" s="416">
        <f t="shared" ref="O177:T177" si="29">O178+O179</f>
        <v>0</v>
      </c>
      <c r="P177" s="416">
        <f t="shared" si="29"/>
        <v>0</v>
      </c>
      <c r="Q177" s="416">
        <f t="shared" si="29"/>
        <v>0</v>
      </c>
      <c r="R177" s="416">
        <f t="shared" si="29"/>
        <v>0</v>
      </c>
      <c r="S177" s="416">
        <f t="shared" si="29"/>
        <v>0</v>
      </c>
      <c r="T177" s="416">
        <f t="shared" si="29"/>
        <v>0</v>
      </c>
      <c r="U177" s="421"/>
    </row>
    <row r="178" spans="1:21" s="86" customFormat="1" outlineLevel="1">
      <c r="A178" s="165" t="str">
        <f t="shared" si="22"/>
        <v>1</v>
      </c>
      <c r="C178" s="86" t="s">
        <v>1372</v>
      </c>
      <c r="L178" s="374" t="s">
        <v>999</v>
      </c>
      <c r="M178" s="159" t="s">
        <v>348</v>
      </c>
      <c r="N178" s="129" t="s">
        <v>314</v>
      </c>
      <c r="O178" s="413"/>
      <c r="P178" s="413"/>
      <c r="Q178" s="413"/>
      <c r="R178" s="413"/>
      <c r="S178" s="413"/>
      <c r="T178" s="413"/>
      <c r="U178" s="421"/>
    </row>
    <row r="179" spans="1:21" s="86" customFormat="1" outlineLevel="1">
      <c r="A179" s="165" t="str">
        <f t="shared" si="22"/>
        <v>1</v>
      </c>
      <c r="C179" s="86" t="s">
        <v>1376</v>
      </c>
      <c r="L179" s="374" t="s">
        <v>1043</v>
      </c>
      <c r="M179" s="159" t="s">
        <v>349</v>
      </c>
      <c r="N179" s="129" t="s">
        <v>314</v>
      </c>
      <c r="O179" s="413"/>
      <c r="P179" s="413"/>
      <c r="Q179" s="413"/>
      <c r="R179" s="413"/>
      <c r="S179" s="413"/>
      <c r="T179" s="413"/>
      <c r="U179" s="421"/>
    </row>
    <row r="180" spans="1:21" s="86" customFormat="1" outlineLevel="1">
      <c r="A180" s="165" t="str">
        <f>A178</f>
        <v>1</v>
      </c>
      <c r="C180" s="86" t="s">
        <v>1400</v>
      </c>
      <c r="L180" s="374" t="s">
        <v>128</v>
      </c>
      <c r="M180" s="383" t="s">
        <v>935</v>
      </c>
      <c r="N180" s="347" t="s">
        <v>314</v>
      </c>
      <c r="O180" s="413"/>
      <c r="P180" s="413"/>
      <c r="Q180" s="413"/>
      <c r="R180" s="413"/>
      <c r="S180" s="413"/>
      <c r="T180" s="413"/>
      <c r="U180" s="421"/>
    </row>
    <row r="181" spans="1:21" s="86" customFormat="1" outlineLevel="1">
      <c r="A181" s="165" t="str">
        <f>A179</f>
        <v>1</v>
      </c>
      <c r="C181" s="86" t="s">
        <v>1401</v>
      </c>
      <c r="L181" s="374" t="s">
        <v>129</v>
      </c>
      <c r="M181" s="380" t="s">
        <v>350</v>
      </c>
      <c r="N181" s="129" t="s">
        <v>314</v>
      </c>
      <c r="O181" s="413"/>
      <c r="P181" s="413"/>
      <c r="Q181" s="413"/>
      <c r="R181" s="413"/>
      <c r="S181" s="413"/>
      <c r="T181" s="413"/>
      <c r="U181" s="421"/>
    </row>
    <row r="182" spans="1:21" s="169" customFormat="1">
      <c r="A182" s="168" t="s">
        <v>848</v>
      </c>
      <c r="C182" s="423"/>
      <c r="M182" s="3"/>
      <c r="N182" s="3"/>
      <c r="T182" s="5"/>
      <c r="U182" s="423"/>
    </row>
    <row r="183" spans="1:21" s="86" customFormat="1" ht="15" customHeight="1">
      <c r="A183" s="164" t="s">
        <v>17</v>
      </c>
      <c r="L183" s="141" t="str">
        <f>INDEX('Общие сведения'!$J$111:$J$124,MATCH($A183,'Общие сведения'!$D$111:$D$124,0))</f>
        <v>Тариф 1 (Водоотведение) - тариф на водоотведение</v>
      </c>
      <c r="M183" s="137"/>
      <c r="N183" s="137"/>
      <c r="O183" s="137"/>
      <c r="P183" s="137"/>
      <c r="Q183" s="137"/>
      <c r="R183" s="137"/>
      <c r="S183" s="137"/>
      <c r="T183" s="137"/>
      <c r="U183" s="137"/>
    </row>
    <row r="184" spans="1:21" s="86" customFormat="1" outlineLevel="1">
      <c r="A184" s="165" t="str">
        <f>A186</f>
        <v>1</v>
      </c>
      <c r="L184" s="374" t="s">
        <v>17</v>
      </c>
      <c r="M184" s="385" t="s">
        <v>340</v>
      </c>
      <c r="N184" s="167"/>
      <c r="O184" s="506" t="str">
        <f>INDEX('Общие сведения'!$K$111:$K$124,MATCH($A184,'Общие сведения'!$D$111:$D$124,0))</f>
        <v>хозяйственно-бытовые сточные воды</v>
      </c>
      <c r="P184" s="507"/>
      <c r="Q184" s="507"/>
      <c r="R184" s="507"/>
      <c r="S184" s="507" t="str">
        <f>IF(Баланс!$O$7=FALSE,O184,"")</f>
        <v/>
      </c>
      <c r="T184" s="508"/>
      <c r="U184" s="421"/>
    </row>
    <row r="185" spans="1:21" s="86" customFormat="1" outlineLevel="1">
      <c r="A185" s="165" t="str">
        <f>A183</f>
        <v>1</v>
      </c>
      <c r="C185" s="86" t="s">
        <v>1307</v>
      </c>
      <c r="L185" s="374" t="s">
        <v>101</v>
      </c>
      <c r="M185" s="384" t="s">
        <v>310</v>
      </c>
      <c r="N185" s="131" t="s">
        <v>311</v>
      </c>
      <c r="O185" s="413"/>
      <c r="P185" s="413"/>
      <c r="Q185" s="413"/>
      <c r="R185" s="413"/>
      <c r="S185" s="413"/>
      <c r="T185" s="413"/>
      <c r="U185" s="421"/>
    </row>
    <row r="186" spans="1:21" s="86" customFormat="1" outlineLevel="1">
      <c r="A186" s="165" t="str">
        <f t="shared" ref="A186:A195" si="30">A185</f>
        <v>1</v>
      </c>
      <c r="C186" s="86" t="s">
        <v>1308</v>
      </c>
      <c r="L186" s="374" t="s">
        <v>102</v>
      </c>
      <c r="M186" s="384" t="s">
        <v>312</v>
      </c>
      <c r="N186" s="131" t="s">
        <v>311</v>
      </c>
      <c r="O186" s="413"/>
      <c r="P186" s="413"/>
      <c r="Q186" s="413"/>
      <c r="R186" s="413"/>
      <c r="S186" s="413"/>
      <c r="T186" s="413"/>
      <c r="U186" s="421"/>
    </row>
    <row r="187" spans="1:21" s="86" customFormat="1" outlineLevel="1">
      <c r="A187" s="165" t="str">
        <f>A184</f>
        <v>1</v>
      </c>
      <c r="C187" s="86" t="s">
        <v>1362</v>
      </c>
      <c r="L187" s="374" t="s">
        <v>103</v>
      </c>
      <c r="M187" s="386" t="s">
        <v>351</v>
      </c>
      <c r="N187" s="129" t="s">
        <v>314</v>
      </c>
      <c r="O187" s="416">
        <f t="shared" ref="O187:T187" si="31">O188+O190+O189</f>
        <v>0</v>
      </c>
      <c r="P187" s="416">
        <f t="shared" si="31"/>
        <v>0</v>
      </c>
      <c r="Q187" s="416">
        <f t="shared" si="31"/>
        <v>0</v>
      </c>
      <c r="R187" s="416">
        <f t="shared" si="31"/>
        <v>0</v>
      </c>
      <c r="S187" s="416">
        <f t="shared" si="31"/>
        <v>0</v>
      </c>
      <c r="T187" s="416">
        <f t="shared" si="31"/>
        <v>0</v>
      </c>
      <c r="U187" s="421"/>
    </row>
    <row r="188" spans="1:21" s="86" customFormat="1" outlineLevel="1">
      <c r="A188" s="165" t="str">
        <f t="shared" si="30"/>
        <v>1</v>
      </c>
      <c r="C188" s="86" t="s">
        <v>1309</v>
      </c>
      <c r="L188" s="374" t="s">
        <v>145</v>
      </c>
      <c r="M188" s="387" t="s">
        <v>948</v>
      </c>
      <c r="N188" s="129" t="s">
        <v>314</v>
      </c>
      <c r="O188" s="309"/>
      <c r="P188" s="309"/>
      <c r="Q188" s="309"/>
      <c r="R188" s="309"/>
      <c r="S188" s="309"/>
      <c r="T188" s="309"/>
      <c r="U188" s="421"/>
    </row>
    <row r="189" spans="1:21" s="86" customFormat="1" outlineLevel="1">
      <c r="A189" s="165" t="str">
        <f>A187</f>
        <v>1</v>
      </c>
      <c r="C189" s="86" t="s">
        <v>1310</v>
      </c>
      <c r="L189" s="374" t="s">
        <v>376</v>
      </c>
      <c r="M189" s="387" t="s">
        <v>949</v>
      </c>
      <c r="N189" s="347" t="s">
        <v>314</v>
      </c>
      <c r="O189" s="309"/>
      <c r="P189" s="309"/>
      <c r="Q189" s="309"/>
      <c r="R189" s="309"/>
      <c r="S189" s="309"/>
      <c r="T189" s="309"/>
      <c r="U189" s="421"/>
    </row>
    <row r="190" spans="1:21" s="86" customFormat="1" ht="22.5" outlineLevel="1">
      <c r="A190" s="165" t="str">
        <f>A188</f>
        <v>1</v>
      </c>
      <c r="C190" s="86" t="s">
        <v>1327</v>
      </c>
      <c r="L190" s="374" t="s">
        <v>377</v>
      </c>
      <c r="M190" s="387" t="s">
        <v>935</v>
      </c>
      <c r="N190" s="129" t="s">
        <v>314</v>
      </c>
      <c r="O190" s="309"/>
      <c r="P190" s="309"/>
      <c r="Q190" s="309"/>
      <c r="R190" s="309"/>
      <c r="S190" s="309"/>
      <c r="T190" s="309"/>
      <c r="U190" s="421"/>
    </row>
    <row r="191" spans="1:21" s="86" customFormat="1" outlineLevel="1">
      <c r="A191" s="165" t="str">
        <f t="shared" si="30"/>
        <v>1</v>
      </c>
      <c r="B191" s="86" t="s">
        <v>944</v>
      </c>
      <c r="C191" s="86" t="s">
        <v>1311</v>
      </c>
      <c r="L191" s="374" t="s">
        <v>119</v>
      </c>
      <c r="M191" s="386" t="s">
        <v>352</v>
      </c>
      <c r="N191" s="129" t="s">
        <v>314</v>
      </c>
      <c r="O191" s="416">
        <f t="shared" ref="O191:T191" si="32">O192+O193+O196</f>
        <v>0</v>
      </c>
      <c r="P191" s="416">
        <f t="shared" si="32"/>
        <v>0</v>
      </c>
      <c r="Q191" s="416">
        <f t="shared" si="32"/>
        <v>0</v>
      </c>
      <c r="R191" s="416">
        <f t="shared" si="32"/>
        <v>0</v>
      </c>
      <c r="S191" s="416">
        <f t="shared" si="32"/>
        <v>0</v>
      </c>
      <c r="T191" s="416">
        <f t="shared" si="32"/>
        <v>0</v>
      </c>
      <c r="U191" s="421"/>
    </row>
    <row r="192" spans="1:21" s="86" customFormat="1" outlineLevel="1">
      <c r="A192" s="165" t="str">
        <f t="shared" si="30"/>
        <v>1</v>
      </c>
      <c r="C192" s="86" t="s">
        <v>1337</v>
      </c>
      <c r="L192" s="374" t="s">
        <v>121</v>
      </c>
      <c r="M192" s="387" t="s">
        <v>353</v>
      </c>
      <c r="N192" s="129" t="s">
        <v>314</v>
      </c>
      <c r="O192" s="309"/>
      <c r="P192" s="309"/>
      <c r="Q192" s="309"/>
      <c r="R192" s="309"/>
      <c r="S192" s="309"/>
      <c r="T192" s="309"/>
      <c r="U192" s="421"/>
    </row>
    <row r="193" spans="1:27" s="86" customFormat="1" outlineLevel="1">
      <c r="A193" s="165" t="str">
        <f t="shared" si="30"/>
        <v>1</v>
      </c>
      <c r="C193" s="86" t="s">
        <v>1338</v>
      </c>
      <c r="L193" s="374" t="s">
        <v>122</v>
      </c>
      <c r="M193" s="388" t="s">
        <v>354</v>
      </c>
      <c r="N193" s="129" t="s">
        <v>314</v>
      </c>
      <c r="O193" s="416">
        <f t="shared" ref="O193:T193" si="33">O194+O195</f>
        <v>0</v>
      </c>
      <c r="P193" s="416">
        <f t="shared" si="33"/>
        <v>0</v>
      </c>
      <c r="Q193" s="416">
        <f t="shared" si="33"/>
        <v>0</v>
      </c>
      <c r="R193" s="416">
        <f t="shared" si="33"/>
        <v>0</v>
      </c>
      <c r="S193" s="416">
        <f t="shared" si="33"/>
        <v>0</v>
      </c>
      <c r="T193" s="416">
        <f t="shared" si="33"/>
        <v>0</v>
      </c>
      <c r="U193" s="421"/>
    </row>
    <row r="194" spans="1:27" s="86" customFormat="1" outlineLevel="1">
      <c r="A194" s="165" t="str">
        <f t="shared" si="30"/>
        <v>1</v>
      </c>
      <c r="C194" s="86" t="s">
        <v>1402</v>
      </c>
      <c r="L194" s="374" t="s">
        <v>1065</v>
      </c>
      <c r="M194" s="389" t="s">
        <v>332</v>
      </c>
      <c r="N194" s="129" t="s">
        <v>314</v>
      </c>
      <c r="O194" s="309"/>
      <c r="P194" s="309"/>
      <c r="Q194" s="309"/>
      <c r="R194" s="309"/>
      <c r="S194" s="309"/>
      <c r="T194" s="309"/>
      <c r="U194" s="421"/>
    </row>
    <row r="195" spans="1:27" s="86" customFormat="1" outlineLevel="1">
      <c r="A195" s="165" t="str">
        <f t="shared" si="30"/>
        <v>1</v>
      </c>
      <c r="C195" s="86" t="s">
        <v>1403</v>
      </c>
      <c r="L195" s="374" t="s">
        <v>1066</v>
      </c>
      <c r="M195" s="389" t="s">
        <v>333</v>
      </c>
      <c r="N195" s="129" t="s">
        <v>314</v>
      </c>
      <c r="O195" s="309"/>
      <c r="P195" s="309"/>
      <c r="Q195" s="309"/>
      <c r="R195" s="309"/>
      <c r="S195" s="309"/>
      <c r="T195" s="309"/>
      <c r="U195" s="421"/>
    </row>
    <row r="196" spans="1:27" s="86" customFormat="1" ht="22.5" outlineLevel="1">
      <c r="A196" s="165" t="str">
        <f>A194</f>
        <v>1</v>
      </c>
      <c r="C196" s="86" t="s">
        <v>1339</v>
      </c>
      <c r="L196" s="374" t="s">
        <v>381</v>
      </c>
      <c r="M196" s="390" t="s">
        <v>947</v>
      </c>
      <c r="N196" s="347" t="s">
        <v>314</v>
      </c>
      <c r="O196" s="413"/>
      <c r="P196" s="413"/>
      <c r="Q196" s="413"/>
      <c r="R196" s="413"/>
      <c r="S196" s="413"/>
      <c r="T196" s="413"/>
      <c r="U196" s="421"/>
    </row>
    <row r="197" spans="1:27">
      <c r="C197" s="86"/>
      <c r="O197" s="1"/>
      <c r="P197" s="1"/>
      <c r="T197" s="5"/>
      <c r="AA197" s="1"/>
    </row>
    <row r="198" spans="1:27" s="124" customFormat="1" ht="30" customHeight="1">
      <c r="A198" s="123" t="s">
        <v>851</v>
      </c>
      <c r="M198" s="125"/>
      <c r="N198" s="125"/>
      <c r="O198" s="125"/>
      <c r="P198" s="125"/>
      <c r="Z198" s="126"/>
    </row>
    <row r="199" spans="1:27">
      <c r="A199" s="127" t="s">
        <v>852</v>
      </c>
      <c r="AA199" s="1"/>
    </row>
    <row r="200" spans="1:27" s="88" customFormat="1" ht="15" customHeight="1">
      <c r="A200" s="164" t="s">
        <v>17</v>
      </c>
      <c r="L200" s="141" t="str">
        <f>INDEX('Общие сведения'!$J$111:$J$124,MATCH($A200,'Общие сведения'!$D$111:$D$124,0))</f>
        <v>Тариф 1 (Водоотведение) - тариф на водоотведение</v>
      </c>
      <c r="M200" s="137"/>
      <c r="N200" s="132"/>
      <c r="O200" s="132"/>
      <c r="P200" s="132"/>
      <c r="Q200" s="132"/>
      <c r="R200" s="132"/>
      <c r="S200" s="132"/>
      <c r="T200" s="132"/>
      <c r="U200" s="132"/>
    </row>
    <row r="201" spans="1:27" s="90" customFormat="1" ht="15" customHeight="1" outlineLevel="1">
      <c r="A201" s="245" t="str">
        <f>A200</f>
        <v>1</v>
      </c>
      <c r="B201" s="90" t="s">
        <v>1306</v>
      </c>
      <c r="C201" s="90" t="s">
        <v>1307</v>
      </c>
      <c r="L201" s="89"/>
      <c r="M201" s="171" t="s">
        <v>850</v>
      </c>
      <c r="N201" s="153" t="s">
        <v>355</v>
      </c>
      <c r="O201" s="85">
        <f t="shared" ref="O201:T201" si="34">SUM(O202:O203)</f>
        <v>0</v>
      </c>
      <c r="P201" s="85">
        <f t="shared" si="34"/>
        <v>0</v>
      </c>
      <c r="Q201" s="85">
        <f t="shared" si="34"/>
        <v>0</v>
      </c>
      <c r="R201" s="85">
        <f t="shared" si="34"/>
        <v>0</v>
      </c>
      <c r="S201" s="85">
        <f t="shared" si="34"/>
        <v>0</v>
      </c>
      <c r="T201" s="85">
        <f t="shared" si="34"/>
        <v>0</v>
      </c>
      <c r="U201" s="175"/>
    </row>
    <row r="202" spans="1:27" s="90" customFormat="1" ht="0.2" customHeight="1" outlineLevel="1">
      <c r="A202" s="245" t="str">
        <f>A201</f>
        <v>1</v>
      </c>
      <c r="L202" s="89" t="s">
        <v>849</v>
      </c>
      <c r="M202" s="171"/>
      <c r="N202" s="153"/>
      <c r="O202" s="173"/>
      <c r="P202" s="173"/>
      <c r="Q202" s="173"/>
      <c r="R202" s="173"/>
      <c r="S202" s="173"/>
      <c r="T202" s="173"/>
      <c r="U202" s="174"/>
    </row>
    <row r="203" spans="1:27" s="87" customFormat="1" ht="15" customHeight="1" outlineLevel="1">
      <c r="A203" s="245" t="str">
        <f>A202</f>
        <v>1</v>
      </c>
      <c r="B203" s="87" t="str">
        <f>A203&amp;"pIns"</f>
        <v>1pIns</v>
      </c>
      <c r="L203" s="133"/>
      <c r="M203" s="136" t="s">
        <v>356</v>
      </c>
      <c r="N203" s="134"/>
      <c r="O203" s="134"/>
      <c r="P203" s="134"/>
      <c r="Q203" s="134"/>
      <c r="R203" s="134"/>
      <c r="S203" s="134"/>
      <c r="T203" s="134"/>
      <c r="U203" s="145"/>
    </row>
    <row r="204" spans="1:27">
      <c r="A204" s="127" t="s">
        <v>853</v>
      </c>
      <c r="B204" s="423"/>
      <c r="C204" s="423"/>
      <c r="AA204" s="1"/>
    </row>
    <row r="205" spans="1:27" s="90" customFormat="1" ht="14.25" outlineLevel="1">
      <c r="A205" s="138" t="str">
        <f ca="1">OFFSET(A205,-1,0)</f>
        <v>et_List05_reagent</v>
      </c>
      <c r="B205" s="90" t="s">
        <v>1306</v>
      </c>
      <c r="C205" s="90" t="s">
        <v>1307</v>
      </c>
      <c r="K205" s="128" t="s">
        <v>268</v>
      </c>
      <c r="L205" s="89">
        <v>1</v>
      </c>
      <c r="M205" s="172"/>
      <c r="N205" s="153" t="s">
        <v>355</v>
      </c>
      <c r="O205" s="84"/>
      <c r="P205" s="84"/>
      <c r="Q205" s="84"/>
      <c r="R205" s="84"/>
      <c r="S205" s="84"/>
      <c r="T205" s="84"/>
      <c r="U205" s="175"/>
    </row>
    <row r="206" spans="1:27">
      <c r="B206" s="423"/>
      <c r="C206" s="423"/>
      <c r="AA206" s="1"/>
    </row>
    <row r="207" spans="1:27" s="124" customFormat="1" ht="30" customHeight="1">
      <c r="A207" s="123" t="s">
        <v>965</v>
      </c>
      <c r="B207" s="566"/>
      <c r="C207" s="566"/>
      <c r="M207" s="125"/>
      <c r="N207" s="125"/>
      <c r="O207" s="125"/>
      <c r="P207" s="125"/>
    </row>
    <row r="208" spans="1:27">
      <c r="A208" s="127" t="s">
        <v>862</v>
      </c>
      <c r="B208" s="423"/>
      <c r="C208" s="423"/>
      <c r="AA208" s="1"/>
    </row>
    <row r="209" spans="1:27" s="88" customFormat="1" ht="15" customHeight="1">
      <c r="A209" s="164" t="s">
        <v>17</v>
      </c>
      <c r="B209" s="86"/>
      <c r="C209" s="86"/>
      <c r="L209" s="141" t="str">
        <f>INDEX('Общие сведения'!$J$111:$J$124,MATCH($A209,'Общие сведения'!$D$111:$D$124,0))</f>
        <v>Тариф 1 (Водоотведение) - тариф на водоотведение</v>
      </c>
      <c r="M209" s="137"/>
      <c r="N209" s="132"/>
      <c r="O209" s="132"/>
      <c r="P209" s="132"/>
      <c r="Q209" s="132"/>
      <c r="R209" s="132"/>
      <c r="S209" s="132"/>
      <c r="T209" s="132"/>
      <c r="U209" s="192"/>
    </row>
    <row r="210" spans="1:27" s="90" customFormat="1" ht="11.25" customHeight="1" outlineLevel="1">
      <c r="A210" s="430" t="str">
        <f t="shared" ref="A210:A221" si="35">A209</f>
        <v>1</v>
      </c>
      <c r="B210" s="567" t="s">
        <v>1306</v>
      </c>
      <c r="C210" s="567"/>
      <c r="L210" s="89" t="s">
        <v>17</v>
      </c>
      <c r="M210" s="171" t="s">
        <v>850</v>
      </c>
      <c r="N210" s="130" t="s">
        <v>355</v>
      </c>
      <c r="O210" s="155">
        <f>SUMIF(N215:N221,N210,O215:O221)</f>
        <v>0</v>
      </c>
      <c r="P210" s="155">
        <f>SUMIF(N215:N221,N210,P215:P221)</f>
        <v>0</v>
      </c>
      <c r="Q210" s="155">
        <f>SUMIF(N215:N221,N210,Q215:Q221)</f>
        <v>0</v>
      </c>
      <c r="R210" s="155">
        <f>SUMIF(N215:N221,N210,R215:R221)</f>
        <v>0</v>
      </c>
      <c r="S210" s="155">
        <f>SUMIF(N215:N221,N210,S215:S221)</f>
        <v>0</v>
      </c>
      <c r="T210" s="155">
        <f>SUMIF(N215:N221,N210,T215:T221)</f>
        <v>0</v>
      </c>
      <c r="U210" s="175"/>
    </row>
    <row r="211" spans="1:27" s="90" customFormat="1" ht="11.25" customHeight="1" outlineLevel="1">
      <c r="A211" s="430" t="str">
        <f t="shared" si="35"/>
        <v>1</v>
      </c>
      <c r="B211" s="567" t="s">
        <v>1307</v>
      </c>
      <c r="C211" s="567"/>
      <c r="L211" s="89" t="s">
        <v>101</v>
      </c>
      <c r="M211" s="171" t="s">
        <v>951</v>
      </c>
      <c r="N211" s="131" t="s">
        <v>1004</v>
      </c>
      <c r="O211" s="155">
        <f>SUMIF(N215:N221,N211,O215:O221)</f>
        <v>0</v>
      </c>
      <c r="P211" s="155">
        <f>SUMIF(N215:N221,N211,P215:P221)</f>
        <v>0</v>
      </c>
      <c r="Q211" s="155">
        <f>SUMIF(N215:N221,N211,Q215:Q221)</f>
        <v>0</v>
      </c>
      <c r="R211" s="155">
        <f>SUMIF(N215:N221,N211,R215:R221)</f>
        <v>0</v>
      </c>
      <c r="S211" s="155">
        <f>SUMIF(N215:N221,N211,S215:S221)</f>
        <v>0</v>
      </c>
      <c r="T211" s="155">
        <f>SUMIF(N215:N221,N211,T215:T221)</f>
        <v>0</v>
      </c>
      <c r="U211" s="175"/>
    </row>
    <row r="212" spans="1:27" s="90" customFormat="1" ht="11.25" customHeight="1" outlineLevel="1">
      <c r="A212" s="430" t="str">
        <f t="shared" si="35"/>
        <v>1</v>
      </c>
      <c r="B212" s="567" t="s">
        <v>1308</v>
      </c>
      <c r="C212" s="567"/>
      <c r="L212" s="89" t="s">
        <v>102</v>
      </c>
      <c r="M212" s="171" t="s">
        <v>952</v>
      </c>
      <c r="N212" s="131" t="s">
        <v>1218</v>
      </c>
      <c r="O212" s="341"/>
      <c r="P212" s="341"/>
      <c r="Q212" s="341"/>
      <c r="R212" s="341"/>
      <c r="S212" s="341"/>
      <c r="T212" s="341"/>
      <c r="U212" s="175"/>
    </row>
    <row r="213" spans="1:27" s="90" customFormat="1" ht="11.25" customHeight="1" outlineLevel="1">
      <c r="A213" s="430" t="str">
        <f t="shared" si="35"/>
        <v>1</v>
      </c>
      <c r="B213" s="567" t="s">
        <v>1362</v>
      </c>
      <c r="C213" s="567"/>
      <c r="L213" s="89" t="s">
        <v>103</v>
      </c>
      <c r="M213" s="171" t="s">
        <v>357</v>
      </c>
      <c r="N213" s="131" t="s">
        <v>449</v>
      </c>
      <c r="O213" s="155">
        <f>IF(O211=0,0,O210/O211)</f>
        <v>0</v>
      </c>
      <c r="P213" s="155">
        <f t="shared" ref="P213:T214" si="36">IF(P211=0,0,P210/P211)</f>
        <v>0</v>
      </c>
      <c r="Q213" s="155">
        <f t="shared" si="36"/>
        <v>0</v>
      </c>
      <c r="R213" s="155">
        <f t="shared" si="36"/>
        <v>0</v>
      </c>
      <c r="S213" s="155">
        <f t="shared" si="36"/>
        <v>0</v>
      </c>
      <c r="T213" s="155">
        <f t="shared" si="36"/>
        <v>0</v>
      </c>
      <c r="U213" s="175"/>
    </row>
    <row r="214" spans="1:27" s="90" customFormat="1" ht="11.25" customHeight="1" outlineLevel="1">
      <c r="A214" s="430" t="str">
        <f t="shared" si="35"/>
        <v>1</v>
      </c>
      <c r="B214" s="567" t="s">
        <v>1311</v>
      </c>
      <c r="C214" s="567"/>
      <c r="L214" s="89" t="s">
        <v>119</v>
      </c>
      <c r="M214" s="171" t="s">
        <v>358</v>
      </c>
      <c r="N214" s="131" t="s">
        <v>448</v>
      </c>
      <c r="O214" s="353">
        <f>IF(O212=0,0,O211/O212)</f>
        <v>0</v>
      </c>
      <c r="P214" s="353">
        <f t="shared" si="36"/>
        <v>0</v>
      </c>
      <c r="Q214" s="353">
        <f t="shared" si="36"/>
        <v>0</v>
      </c>
      <c r="R214" s="353">
        <f t="shared" si="36"/>
        <v>0</v>
      </c>
      <c r="S214" s="353">
        <f t="shared" si="36"/>
        <v>0</v>
      </c>
      <c r="T214" s="353">
        <f t="shared" si="36"/>
        <v>0</v>
      </c>
      <c r="U214" s="175"/>
    </row>
    <row r="215" spans="1:27" s="90" customFormat="1" ht="12.95" customHeight="1" outlineLevel="1">
      <c r="A215" s="430" t="str">
        <f t="shared" si="35"/>
        <v>1</v>
      </c>
      <c r="B215" s="567"/>
      <c r="C215" s="567"/>
      <c r="J215" s="285" t="s">
        <v>854</v>
      </c>
      <c r="L215" s="293"/>
      <c r="M215" s="290" t="s">
        <v>942</v>
      </c>
      <c r="N215" s="291"/>
      <c r="O215" s="292"/>
      <c r="P215" s="292"/>
      <c r="Q215" s="292"/>
      <c r="R215" s="292"/>
      <c r="S215" s="292"/>
      <c r="T215" s="292"/>
      <c r="U215" s="294"/>
    </row>
    <row r="216" spans="1:27" s="90" customFormat="1" ht="11.25" customHeight="1" outlineLevel="1">
      <c r="A216" s="138" t="str">
        <f ca="1">OFFSET(A216,-1,0)</f>
        <v>1</v>
      </c>
      <c r="B216" s="567" t="s">
        <v>1363</v>
      </c>
      <c r="C216" s="567" t="str">
        <f>M216</f>
        <v>Без разбивки</v>
      </c>
      <c r="J216" s="1074" t="s">
        <v>183</v>
      </c>
      <c r="K216" s="128" t="s">
        <v>268</v>
      </c>
      <c r="L216" s="89" t="str">
        <f>J216</f>
        <v>6.1</v>
      </c>
      <c r="M216" s="191" t="str">
        <f>"Без разбивки"</f>
        <v>Без разбивки</v>
      </c>
      <c r="N216" s="348" t="s">
        <v>355</v>
      </c>
      <c r="O216" s="84"/>
      <c r="P216" s="84"/>
      <c r="Q216" s="84"/>
      <c r="R216" s="84"/>
      <c r="S216" s="84"/>
      <c r="T216" s="84"/>
      <c r="U216" s="175"/>
    </row>
    <row r="217" spans="1:27" s="90" customFormat="1" ht="11.25" customHeight="1" outlineLevel="1">
      <c r="A217" s="138" t="str">
        <f ca="1">A216</f>
        <v>1</v>
      </c>
      <c r="B217" s="567" t="s">
        <v>1341</v>
      </c>
      <c r="C217" s="567" t="str">
        <f>C216</f>
        <v>Без разбивки</v>
      </c>
      <c r="J217" s="1074"/>
      <c r="L217" s="189" t="str">
        <f>L216&amp;".1"</f>
        <v>6.1.1</v>
      </c>
      <c r="M217" s="190" t="s">
        <v>855</v>
      </c>
      <c r="N217" s="349" t="s">
        <v>449</v>
      </c>
      <c r="O217" s="155">
        <f t="shared" ref="O217:T217" si="37">IF(OR(AND(O216&lt;&gt;0,O218=0),AND(O216=0,O218&lt;&gt;0)),"Ошибка",IF(O218=0,0,O216/O218))</f>
        <v>0</v>
      </c>
      <c r="P217" s="155">
        <f t="shared" si="37"/>
        <v>0</v>
      </c>
      <c r="Q217" s="155">
        <f t="shared" si="37"/>
        <v>0</v>
      </c>
      <c r="R217" s="155">
        <f t="shared" si="37"/>
        <v>0</v>
      </c>
      <c r="S217" s="155">
        <f t="shared" si="37"/>
        <v>0</v>
      </c>
      <c r="T217" s="155">
        <f t="shared" si="37"/>
        <v>0</v>
      </c>
      <c r="U217" s="175"/>
    </row>
    <row r="218" spans="1:27" s="90" customFormat="1" ht="11.25" customHeight="1" outlineLevel="1">
      <c r="A218" s="138" t="str">
        <f ca="1">A217</f>
        <v>1</v>
      </c>
      <c r="B218" s="567" t="s">
        <v>1342</v>
      </c>
      <c r="C218" s="567" t="str">
        <f>C217</f>
        <v>Без разбивки</v>
      </c>
      <c r="J218" s="1074"/>
      <c r="L218" s="189" t="str">
        <f>L216&amp;".2"</f>
        <v>6.1.2</v>
      </c>
      <c r="M218" s="190" t="s">
        <v>953</v>
      </c>
      <c r="N218" s="349" t="s">
        <v>1004</v>
      </c>
      <c r="O218" s="84"/>
      <c r="P218" s="84"/>
      <c r="Q218" s="84"/>
      <c r="R218" s="84"/>
      <c r="S218" s="84"/>
      <c r="T218" s="84"/>
      <c r="U218" s="175"/>
    </row>
    <row r="219" spans="1:27" s="87" customFormat="1" ht="15" customHeight="1" outlineLevel="1">
      <c r="A219" s="430" t="str">
        <f>A215</f>
        <v>1</v>
      </c>
      <c r="B219" s="87" t="str">
        <f>A219&amp;"pIns1"</f>
        <v>1pIns1</v>
      </c>
      <c r="L219" s="133"/>
      <c r="M219" s="136" t="s">
        <v>356</v>
      </c>
      <c r="N219" s="134"/>
      <c r="O219" s="134"/>
      <c r="P219" s="134"/>
      <c r="Q219" s="134"/>
      <c r="R219" s="134"/>
      <c r="S219" s="134"/>
      <c r="T219" s="134"/>
      <c r="U219" s="145"/>
    </row>
    <row r="220" spans="1:27" s="90" customFormat="1" ht="12.95" customHeight="1" outlineLevel="1">
      <c r="A220" s="430" t="str">
        <f t="shared" si="35"/>
        <v>1</v>
      </c>
      <c r="B220" s="567"/>
      <c r="C220" s="567"/>
      <c r="J220" s="285" t="s">
        <v>927</v>
      </c>
      <c r="L220" s="293"/>
      <c r="M220" s="290" t="s">
        <v>943</v>
      </c>
      <c r="N220" s="291"/>
      <c r="O220" s="292"/>
      <c r="P220" s="292"/>
      <c r="Q220" s="292"/>
      <c r="R220" s="292"/>
      <c r="S220" s="292"/>
      <c r="T220" s="292"/>
      <c r="U220" s="294"/>
    </row>
    <row r="221" spans="1:27" s="87" customFormat="1" ht="15" customHeight="1" outlineLevel="1">
      <c r="A221" s="430" t="str">
        <f t="shared" si="35"/>
        <v>1</v>
      </c>
      <c r="B221" s="87" t="str">
        <f>A221&amp;"pIns2"</f>
        <v>1pIns2</v>
      </c>
      <c r="L221" s="133"/>
      <c r="M221" s="136" t="s">
        <v>928</v>
      </c>
      <c r="N221" s="134"/>
      <c r="O221" s="134"/>
      <c r="P221" s="134"/>
      <c r="Q221" s="134"/>
      <c r="R221" s="134"/>
      <c r="S221" s="134"/>
      <c r="T221" s="134"/>
      <c r="U221" s="145"/>
    </row>
    <row r="222" spans="1:27">
      <c r="A222" s="127" t="s">
        <v>863</v>
      </c>
      <c r="B222" s="423"/>
      <c r="C222" s="423"/>
      <c r="AA222" s="1"/>
    </row>
    <row r="223" spans="1:27" s="90" customFormat="1" ht="11.25" customHeight="1" outlineLevel="1">
      <c r="A223" s="138" t="str">
        <f ca="1">OFFSET(A223,-1,0)</f>
        <v>et_List06_voltage</v>
      </c>
      <c r="B223" s="567" t="s">
        <v>1363</v>
      </c>
      <c r="C223" s="567">
        <f>M223</f>
        <v>0</v>
      </c>
      <c r="J223" s="1074"/>
      <c r="K223" s="128" t="s">
        <v>268</v>
      </c>
      <c r="L223" s="89">
        <f>J223</f>
        <v>0</v>
      </c>
      <c r="M223" s="191"/>
      <c r="N223" s="130" t="s">
        <v>355</v>
      </c>
      <c r="O223" s="84"/>
      <c r="P223" s="84"/>
      <c r="Q223" s="84"/>
      <c r="R223" s="84"/>
      <c r="S223" s="84"/>
      <c r="T223" s="84"/>
      <c r="U223" s="175"/>
    </row>
    <row r="224" spans="1:27" s="90" customFormat="1" ht="11.25" customHeight="1" outlineLevel="1">
      <c r="A224" s="138" t="str">
        <f ca="1">A223</f>
        <v>et_List06_voltage</v>
      </c>
      <c r="B224" s="567" t="s">
        <v>1341</v>
      </c>
      <c r="C224" s="567">
        <f>C223</f>
        <v>0</v>
      </c>
      <c r="J224" s="1074"/>
      <c r="L224" s="189" t="str">
        <f>L223&amp;".1"</f>
        <v>0.1</v>
      </c>
      <c r="M224" s="190" t="s">
        <v>855</v>
      </c>
      <c r="N224" s="131" t="s">
        <v>449</v>
      </c>
      <c r="O224" s="155">
        <f t="shared" ref="O224:T224" si="38">IF(OR(AND(O223&lt;&gt;0,O225=0),AND(O223=0,O225&lt;&gt;0)),"Ошибка",IF(O225=0,0,O223/O225))</f>
        <v>0</v>
      </c>
      <c r="P224" s="155">
        <f t="shared" si="38"/>
        <v>0</v>
      </c>
      <c r="Q224" s="155">
        <f t="shared" si="38"/>
        <v>0</v>
      </c>
      <c r="R224" s="155">
        <f t="shared" si="38"/>
        <v>0</v>
      </c>
      <c r="S224" s="155">
        <f t="shared" si="38"/>
        <v>0</v>
      </c>
      <c r="T224" s="155">
        <f t="shared" si="38"/>
        <v>0</v>
      </c>
      <c r="U224" s="175"/>
    </row>
    <row r="225" spans="1:27" s="90" customFormat="1" ht="11.25" customHeight="1" outlineLevel="1">
      <c r="A225" s="138" t="str">
        <f ca="1">A224</f>
        <v>et_List06_voltage</v>
      </c>
      <c r="B225" s="567" t="s">
        <v>1342</v>
      </c>
      <c r="C225" s="567">
        <f>C224</f>
        <v>0</v>
      </c>
      <c r="J225" s="1074"/>
      <c r="L225" s="189" t="str">
        <f>L223&amp;".2"</f>
        <v>0.2</v>
      </c>
      <c r="M225" s="190" t="s">
        <v>953</v>
      </c>
      <c r="N225" s="131" t="s">
        <v>1004</v>
      </c>
      <c r="O225" s="84"/>
      <c r="P225" s="84"/>
      <c r="Q225" s="84"/>
      <c r="R225" s="84"/>
      <c r="S225" s="84"/>
      <c r="T225" s="84"/>
      <c r="U225" s="175"/>
    </row>
    <row r="226" spans="1:27">
      <c r="A226" s="127" t="s">
        <v>932</v>
      </c>
      <c r="B226" s="423"/>
      <c r="C226" s="423"/>
      <c r="AA226" s="1"/>
    </row>
    <row r="227" spans="1:27" s="90" customFormat="1" ht="11.25" customHeight="1" outlineLevel="1">
      <c r="A227" s="138" t="str">
        <f ca="1">OFFSET(A227,-1,0)</f>
        <v>et_List06_voltage2</v>
      </c>
      <c r="B227" s="567" t="s">
        <v>1364</v>
      </c>
      <c r="C227" s="567">
        <f>M227</f>
        <v>0</v>
      </c>
      <c r="J227" s="1074"/>
      <c r="K227" s="128" t="s">
        <v>268</v>
      </c>
      <c r="L227" s="89">
        <f>J227</f>
        <v>0</v>
      </c>
      <c r="M227" s="191"/>
      <c r="N227" s="284" t="s">
        <v>355</v>
      </c>
      <c r="O227" s="155">
        <f>O228+O231</f>
        <v>0</v>
      </c>
      <c r="P227" s="155">
        <f>P228+P231</f>
        <v>0</v>
      </c>
      <c r="Q227" s="155">
        <f>Q228+Q231</f>
        <v>0</v>
      </c>
      <c r="R227" s="155">
        <f>R228+R231</f>
        <v>0</v>
      </c>
      <c r="S227" s="155">
        <f>S228+S231</f>
        <v>0</v>
      </c>
      <c r="T227" s="155">
        <f>T229*T230+T232*T233/1000*12</f>
        <v>0</v>
      </c>
      <c r="U227" s="175"/>
    </row>
    <row r="228" spans="1:27" s="90" customFormat="1" ht="11.25" customHeight="1" outlineLevel="1">
      <c r="A228" s="138" t="str">
        <f t="shared" ref="A228:A233" ca="1" si="39">OFFSET(A228,-1,0)</f>
        <v>et_List06_voltage2</v>
      </c>
      <c r="B228" s="567" t="s">
        <v>1390</v>
      </c>
      <c r="C228" s="567">
        <f t="shared" ref="C228:C233" si="40">C227</f>
        <v>0</v>
      </c>
      <c r="J228" s="1074"/>
      <c r="L228" s="189" t="str">
        <f>L227&amp;".1"</f>
        <v>0.1</v>
      </c>
      <c r="M228" s="190" t="s">
        <v>1253</v>
      </c>
      <c r="N228" s="529" t="s">
        <v>1285</v>
      </c>
      <c r="O228" s="84"/>
      <c r="P228" s="84"/>
      <c r="Q228" s="84"/>
      <c r="R228" s="84"/>
      <c r="S228" s="84"/>
      <c r="T228" s="84"/>
      <c r="U228" s="175"/>
    </row>
    <row r="229" spans="1:27" s="90" customFormat="1" ht="11.25" customHeight="1" outlineLevel="1">
      <c r="A229" s="138" t="str">
        <f t="shared" ca="1" si="39"/>
        <v>et_List06_voltage2</v>
      </c>
      <c r="B229" s="567" t="s">
        <v>1404</v>
      </c>
      <c r="C229" s="567">
        <f t="shared" si="40"/>
        <v>0</v>
      </c>
      <c r="J229" s="1074"/>
      <c r="L229" s="189" t="str">
        <f>L227&amp;".1.1"</f>
        <v>0.1.1</v>
      </c>
      <c r="M229" s="530" t="s">
        <v>855</v>
      </c>
      <c r="N229" s="283" t="s">
        <v>449</v>
      </c>
      <c r="O229" s="155">
        <f t="shared" ref="O229:T229" si="41">IF(OR(AND(O228&lt;&gt;0,O230=0),AND(O228=0,O230&lt;&gt;0)),"Ошибка",IF(O230=0,0,O228/O230))</f>
        <v>0</v>
      </c>
      <c r="P229" s="155">
        <f t="shared" si="41"/>
        <v>0</v>
      </c>
      <c r="Q229" s="155">
        <f t="shared" si="41"/>
        <v>0</v>
      </c>
      <c r="R229" s="155">
        <f t="shared" si="41"/>
        <v>0</v>
      </c>
      <c r="S229" s="155">
        <f t="shared" si="41"/>
        <v>0</v>
      </c>
      <c r="T229" s="155">
        <f t="shared" si="41"/>
        <v>0</v>
      </c>
      <c r="U229" s="175"/>
    </row>
    <row r="230" spans="1:27" s="90" customFormat="1" ht="11.25" customHeight="1" outlineLevel="1">
      <c r="A230" s="138" t="str">
        <f t="shared" ca="1" si="39"/>
        <v>et_List06_voltage2</v>
      </c>
      <c r="B230" s="567" t="s">
        <v>1405</v>
      </c>
      <c r="C230" s="567">
        <f t="shared" si="40"/>
        <v>0</v>
      </c>
      <c r="J230" s="1074"/>
      <c r="L230" s="189" t="str">
        <f>L227&amp;".1.2"</f>
        <v>0.1.2</v>
      </c>
      <c r="M230" s="530" t="s">
        <v>953</v>
      </c>
      <c r="N230" s="283" t="s">
        <v>1004</v>
      </c>
      <c r="O230" s="84"/>
      <c r="P230" s="84"/>
      <c r="Q230" s="84"/>
      <c r="R230" s="84"/>
      <c r="S230" s="84"/>
      <c r="T230" s="84"/>
      <c r="U230" s="175"/>
    </row>
    <row r="231" spans="1:27" s="90" customFormat="1" ht="11.25" customHeight="1" outlineLevel="1">
      <c r="A231" s="138" t="str">
        <f t="shared" ca="1" si="39"/>
        <v>et_List06_voltage2</v>
      </c>
      <c r="B231" s="567" t="s">
        <v>1345</v>
      </c>
      <c r="C231" s="567">
        <f t="shared" si="40"/>
        <v>0</v>
      </c>
      <c r="J231" s="1074"/>
      <c r="L231" s="189" t="str">
        <f>L227&amp;".2"</f>
        <v>0.2</v>
      </c>
      <c r="M231" s="190" t="s">
        <v>1254</v>
      </c>
      <c r="N231" s="529" t="s">
        <v>1285</v>
      </c>
      <c r="O231" s="84"/>
      <c r="P231" s="84"/>
      <c r="Q231" s="84"/>
      <c r="R231" s="84"/>
      <c r="S231" s="84"/>
      <c r="T231" s="84"/>
      <c r="U231" s="175"/>
    </row>
    <row r="232" spans="1:27" s="90" customFormat="1" ht="11.25" customHeight="1" outlineLevel="1">
      <c r="A232" s="138" t="str">
        <f t="shared" ca="1" si="39"/>
        <v>et_List06_voltage2</v>
      </c>
      <c r="B232" s="567" t="s">
        <v>1406</v>
      </c>
      <c r="C232" s="567">
        <f t="shared" si="40"/>
        <v>0</v>
      </c>
      <c r="J232" s="1074"/>
      <c r="L232" s="189" t="str">
        <f>L227&amp;".2.1"</f>
        <v>0.2.1</v>
      </c>
      <c r="M232" s="530" t="s">
        <v>929</v>
      </c>
      <c r="N232" s="283" t="s">
        <v>931</v>
      </c>
      <c r="O232" s="155">
        <f t="shared" ref="O232:T232" si="42">IF(OR(AND(O231&lt;&gt;0,O233=0),AND(O231=0,O233&lt;&gt;0)),"Ошибка",IF(O233=0,0,O231/O233*1000/12))</f>
        <v>0</v>
      </c>
      <c r="P232" s="155">
        <f t="shared" si="42"/>
        <v>0</v>
      </c>
      <c r="Q232" s="155">
        <f t="shared" si="42"/>
        <v>0</v>
      </c>
      <c r="R232" s="155">
        <f t="shared" si="42"/>
        <v>0</v>
      </c>
      <c r="S232" s="155">
        <f t="shared" si="42"/>
        <v>0</v>
      </c>
      <c r="T232" s="155">
        <f t="shared" si="42"/>
        <v>0</v>
      </c>
      <c r="U232" s="175"/>
    </row>
    <row r="233" spans="1:27" s="90" customFormat="1" ht="11.25" customHeight="1" outlineLevel="1">
      <c r="A233" s="138" t="str">
        <f t="shared" ca="1" si="39"/>
        <v>et_List06_voltage2</v>
      </c>
      <c r="B233" s="567" t="s">
        <v>1407</v>
      </c>
      <c r="C233" s="567">
        <f t="shared" si="40"/>
        <v>0</v>
      </c>
      <c r="J233" s="1074"/>
      <c r="L233" s="189" t="str">
        <f>L227&amp;".2.2"</f>
        <v>0.2.2</v>
      </c>
      <c r="M233" s="530" t="s">
        <v>954</v>
      </c>
      <c r="N233" s="283" t="s">
        <v>930</v>
      </c>
      <c r="O233" s="84"/>
      <c r="P233" s="84"/>
      <c r="Q233" s="84"/>
      <c r="R233" s="84"/>
      <c r="S233" s="84"/>
      <c r="T233" s="84"/>
      <c r="U233" s="175"/>
    </row>
    <row r="234" spans="1:27">
      <c r="AA234" s="1"/>
    </row>
    <row r="235" spans="1:27" s="124" customFormat="1" ht="30" customHeight="1">
      <c r="A235" s="123" t="s">
        <v>864</v>
      </c>
      <c r="M235" s="125"/>
      <c r="N235" s="125"/>
      <c r="O235" s="125"/>
      <c r="P235" s="125"/>
    </row>
    <row r="236" spans="1:27">
      <c r="A236" s="127" t="s">
        <v>865</v>
      </c>
      <c r="AA236" s="1"/>
    </row>
    <row r="237" spans="1:27" s="91" customFormat="1" ht="15" customHeight="1">
      <c r="A237" s="164" t="s">
        <v>17</v>
      </c>
      <c r="L237" s="218" t="str">
        <f>INDEX('Общие сведения'!$J$111:$J$124,MATCH($A237,'Общие сведения'!$D$111:$D$124,0))</f>
        <v>Тариф 1 (Водоотведение) - тариф на водоотведение</v>
      </c>
      <c r="M237" s="137"/>
      <c r="N237" s="132"/>
      <c r="O237" s="132"/>
      <c r="P237" s="132"/>
      <c r="Q237" s="132"/>
      <c r="R237" s="132"/>
      <c r="S237" s="132"/>
      <c r="T237" s="132"/>
      <c r="U237" s="197"/>
    </row>
    <row r="238" spans="1:27" s="93" customFormat="1" ht="22.5" outlineLevel="1">
      <c r="A238" s="430" t="str">
        <f>A237</f>
        <v>1</v>
      </c>
      <c r="B238" s="91" t="s">
        <v>1306</v>
      </c>
      <c r="L238" s="198">
        <v>1</v>
      </c>
      <c r="M238" s="199" t="s">
        <v>360</v>
      </c>
      <c r="N238" s="130" t="s">
        <v>355</v>
      </c>
      <c r="O238" s="201">
        <f t="shared" ref="O238:T238" si="43">SUM(O239:O243)</f>
        <v>0</v>
      </c>
      <c r="P238" s="201">
        <f t="shared" si="43"/>
        <v>0</v>
      </c>
      <c r="Q238" s="201">
        <f t="shared" si="43"/>
        <v>0</v>
      </c>
      <c r="R238" s="201">
        <f t="shared" si="43"/>
        <v>0</v>
      </c>
      <c r="S238" s="201">
        <f t="shared" si="43"/>
        <v>0</v>
      </c>
      <c r="T238" s="201">
        <f t="shared" si="43"/>
        <v>0</v>
      </c>
      <c r="U238" s="175"/>
    </row>
    <row r="239" spans="1:27" s="91" customFormat="1" outlineLevel="1">
      <c r="A239" s="430" t="str">
        <f t="shared" ref="A239:A285" si="44">A238</f>
        <v>1</v>
      </c>
      <c r="B239" s="91" t="s">
        <v>1352</v>
      </c>
      <c r="L239" s="202" t="s">
        <v>154</v>
      </c>
      <c r="M239" s="203" t="s">
        <v>361</v>
      </c>
      <c r="N239" s="130" t="s">
        <v>355</v>
      </c>
      <c r="O239" s="204"/>
      <c r="P239" s="204"/>
      <c r="Q239" s="204"/>
      <c r="R239" s="204"/>
      <c r="S239" s="204"/>
      <c r="T239" s="204"/>
      <c r="U239" s="175"/>
    </row>
    <row r="240" spans="1:27" s="91" customFormat="1" outlineLevel="1">
      <c r="A240" s="430" t="str">
        <f t="shared" si="44"/>
        <v>1</v>
      </c>
      <c r="B240" s="91" t="s">
        <v>1353</v>
      </c>
      <c r="L240" s="202" t="s">
        <v>155</v>
      </c>
      <c r="M240" s="203" t="s">
        <v>362</v>
      </c>
      <c r="N240" s="130" t="s">
        <v>355</v>
      </c>
      <c r="O240" s="204"/>
      <c r="P240" s="204"/>
      <c r="Q240" s="204"/>
      <c r="R240" s="204"/>
      <c r="S240" s="204"/>
      <c r="T240" s="204"/>
      <c r="U240" s="175"/>
    </row>
    <row r="241" spans="1:21" s="91" customFormat="1" outlineLevel="1">
      <c r="A241" s="430" t="str">
        <f t="shared" si="44"/>
        <v>1</v>
      </c>
      <c r="B241" s="91" t="s">
        <v>1354</v>
      </c>
      <c r="L241" s="202" t="s">
        <v>363</v>
      </c>
      <c r="M241" s="203" t="s">
        <v>364</v>
      </c>
      <c r="N241" s="130" t="s">
        <v>355</v>
      </c>
      <c r="O241" s="204"/>
      <c r="P241" s="204"/>
      <c r="Q241" s="204"/>
      <c r="R241" s="204"/>
      <c r="S241" s="204"/>
      <c r="T241" s="204"/>
      <c r="U241" s="175"/>
    </row>
    <row r="242" spans="1:21" s="91" customFormat="1" outlineLevel="1">
      <c r="A242" s="430" t="str">
        <f t="shared" si="44"/>
        <v>1</v>
      </c>
      <c r="B242" s="91" t="s">
        <v>1355</v>
      </c>
      <c r="L242" s="202" t="s">
        <v>365</v>
      </c>
      <c r="M242" s="203" t="s">
        <v>366</v>
      </c>
      <c r="N242" s="130" t="s">
        <v>355</v>
      </c>
      <c r="O242" s="204"/>
      <c r="P242" s="204"/>
      <c r="Q242" s="204"/>
      <c r="R242" s="204"/>
      <c r="S242" s="204"/>
      <c r="T242" s="204"/>
      <c r="U242" s="175"/>
    </row>
    <row r="243" spans="1:21" s="91" customFormat="1" outlineLevel="1">
      <c r="A243" s="430" t="str">
        <f t="shared" si="44"/>
        <v>1</v>
      </c>
      <c r="B243" s="91" t="s">
        <v>1408</v>
      </c>
      <c r="L243" s="202" t="s">
        <v>367</v>
      </c>
      <c r="M243" s="203" t="s">
        <v>368</v>
      </c>
      <c r="N243" s="130" t="s">
        <v>355</v>
      </c>
      <c r="O243" s="204"/>
      <c r="P243" s="204"/>
      <c r="Q243" s="204"/>
      <c r="R243" s="204"/>
      <c r="S243" s="204"/>
      <c r="T243" s="204"/>
      <c r="U243" s="175"/>
    </row>
    <row r="244" spans="1:21" s="93" customFormat="1" outlineLevel="1">
      <c r="A244" s="430" t="str">
        <f t="shared" si="44"/>
        <v>1</v>
      </c>
      <c r="B244" s="91" t="s">
        <v>1307</v>
      </c>
      <c r="L244" s="198">
        <v>2</v>
      </c>
      <c r="M244" s="199" t="s">
        <v>369</v>
      </c>
      <c r="N244" s="130" t="s">
        <v>355</v>
      </c>
      <c r="O244" s="201">
        <f t="shared" ref="O244:T244" si="45">SUM(O245:O249)</f>
        <v>0</v>
      </c>
      <c r="P244" s="201">
        <f t="shared" si="45"/>
        <v>0</v>
      </c>
      <c r="Q244" s="201">
        <f t="shared" si="45"/>
        <v>0</v>
      </c>
      <c r="R244" s="201">
        <f t="shared" si="45"/>
        <v>0</v>
      </c>
      <c r="S244" s="201">
        <f t="shared" si="45"/>
        <v>0</v>
      </c>
      <c r="T244" s="201">
        <f t="shared" si="45"/>
        <v>0</v>
      </c>
      <c r="U244" s="175"/>
    </row>
    <row r="245" spans="1:21" s="91" customFormat="1" outlineLevel="1">
      <c r="A245" s="430" t="str">
        <f t="shared" si="44"/>
        <v>1</v>
      </c>
      <c r="B245" s="91" t="s">
        <v>1356</v>
      </c>
      <c r="L245" s="202" t="s">
        <v>16</v>
      </c>
      <c r="M245" s="203" t="s">
        <v>361</v>
      </c>
      <c r="N245" s="130" t="s">
        <v>355</v>
      </c>
      <c r="O245" s="204"/>
      <c r="P245" s="204"/>
      <c r="Q245" s="204"/>
      <c r="R245" s="204"/>
      <c r="S245" s="204"/>
      <c r="T245" s="204"/>
      <c r="U245" s="175"/>
    </row>
    <row r="246" spans="1:21" s="91" customFormat="1" outlineLevel="1">
      <c r="A246" s="430" t="str">
        <f t="shared" si="44"/>
        <v>1</v>
      </c>
      <c r="B246" s="91" t="s">
        <v>1357</v>
      </c>
      <c r="L246" s="202" t="s">
        <v>143</v>
      </c>
      <c r="M246" s="203" t="s">
        <v>362</v>
      </c>
      <c r="N246" s="130" t="s">
        <v>355</v>
      </c>
      <c r="O246" s="204"/>
      <c r="P246" s="204"/>
      <c r="Q246" s="204"/>
      <c r="R246" s="204"/>
      <c r="S246" s="204"/>
      <c r="T246" s="204"/>
      <c r="U246" s="175"/>
    </row>
    <row r="247" spans="1:21" s="91" customFormat="1" outlineLevel="1">
      <c r="A247" s="430" t="str">
        <f t="shared" si="44"/>
        <v>1</v>
      </c>
      <c r="B247" s="91" t="s">
        <v>1409</v>
      </c>
      <c r="L247" s="202" t="s">
        <v>156</v>
      </c>
      <c r="M247" s="203" t="s">
        <v>364</v>
      </c>
      <c r="N247" s="130" t="s">
        <v>355</v>
      </c>
      <c r="O247" s="204"/>
      <c r="P247" s="204"/>
      <c r="Q247" s="204"/>
      <c r="R247" s="204"/>
      <c r="S247" s="204"/>
      <c r="T247" s="204"/>
      <c r="U247" s="175"/>
    </row>
    <row r="248" spans="1:21" s="91" customFormat="1" outlineLevel="1">
      <c r="A248" s="430" t="str">
        <f t="shared" si="44"/>
        <v>1</v>
      </c>
      <c r="B248" s="91" t="s">
        <v>1410</v>
      </c>
      <c r="L248" s="202" t="s">
        <v>157</v>
      </c>
      <c r="M248" s="203" t="s">
        <v>366</v>
      </c>
      <c r="N248" s="130" t="s">
        <v>355</v>
      </c>
      <c r="O248" s="204"/>
      <c r="P248" s="204"/>
      <c r="Q248" s="204"/>
      <c r="R248" s="204"/>
      <c r="S248" s="204"/>
      <c r="T248" s="204"/>
      <c r="U248" s="175"/>
    </row>
    <row r="249" spans="1:21" s="91" customFormat="1" outlineLevel="1">
      <c r="A249" s="430" t="str">
        <f t="shared" si="44"/>
        <v>1</v>
      </c>
      <c r="B249" s="91" t="s">
        <v>1411</v>
      </c>
      <c r="L249" s="202" t="s">
        <v>370</v>
      </c>
      <c r="M249" s="203" t="s">
        <v>368</v>
      </c>
      <c r="N249" s="130" t="s">
        <v>355</v>
      </c>
      <c r="O249" s="204"/>
      <c r="P249" s="204"/>
      <c r="Q249" s="204"/>
      <c r="R249" s="204"/>
      <c r="S249" s="204"/>
      <c r="T249" s="204"/>
      <c r="U249" s="175"/>
    </row>
    <row r="250" spans="1:21" s="93" customFormat="1" outlineLevel="1">
      <c r="A250" s="430" t="str">
        <f t="shared" si="44"/>
        <v>1</v>
      </c>
      <c r="B250" s="91" t="s">
        <v>1308</v>
      </c>
      <c r="L250" s="198">
        <v>3</v>
      </c>
      <c r="M250" s="199" t="s">
        <v>371</v>
      </c>
      <c r="N250" s="130" t="s">
        <v>355</v>
      </c>
      <c r="O250" s="201">
        <f t="shared" ref="O250:T250" si="46">SUM(O251:O255)</f>
        <v>0</v>
      </c>
      <c r="P250" s="201">
        <f t="shared" si="46"/>
        <v>0</v>
      </c>
      <c r="Q250" s="201">
        <f t="shared" si="46"/>
        <v>0</v>
      </c>
      <c r="R250" s="201">
        <f t="shared" si="46"/>
        <v>0</v>
      </c>
      <c r="S250" s="201">
        <f t="shared" si="46"/>
        <v>0</v>
      </c>
      <c r="T250" s="201">
        <f t="shared" si="46"/>
        <v>0</v>
      </c>
      <c r="U250" s="175"/>
    </row>
    <row r="251" spans="1:21" s="91" customFormat="1" outlineLevel="1">
      <c r="A251" s="430" t="str">
        <f t="shared" si="44"/>
        <v>1</v>
      </c>
      <c r="B251" s="91" t="s">
        <v>1324</v>
      </c>
      <c r="L251" s="202" t="s">
        <v>158</v>
      </c>
      <c r="M251" s="203" t="s">
        <v>361</v>
      </c>
      <c r="N251" s="130" t="s">
        <v>355</v>
      </c>
      <c r="O251" s="204"/>
      <c r="P251" s="204"/>
      <c r="Q251" s="204"/>
      <c r="R251" s="204"/>
      <c r="S251" s="204"/>
      <c r="T251" s="204"/>
      <c r="U251" s="175"/>
    </row>
    <row r="252" spans="1:21" s="91" customFormat="1" outlineLevel="1">
      <c r="A252" s="430" t="str">
        <f t="shared" si="44"/>
        <v>1</v>
      </c>
      <c r="B252" s="91" t="s">
        <v>1325</v>
      </c>
      <c r="L252" s="202" t="s">
        <v>159</v>
      </c>
      <c r="M252" s="203" t="s">
        <v>362</v>
      </c>
      <c r="N252" s="130" t="s">
        <v>355</v>
      </c>
      <c r="O252" s="204"/>
      <c r="P252" s="204"/>
      <c r="Q252" s="204"/>
      <c r="R252" s="204"/>
      <c r="S252" s="204"/>
      <c r="T252" s="204"/>
      <c r="U252" s="175"/>
    </row>
    <row r="253" spans="1:21" s="91" customFormat="1" outlineLevel="1">
      <c r="A253" s="430" t="str">
        <f t="shared" si="44"/>
        <v>1</v>
      </c>
      <c r="B253" s="91" t="s">
        <v>1326</v>
      </c>
      <c r="L253" s="202" t="s">
        <v>372</v>
      </c>
      <c r="M253" s="203" t="s">
        <v>364</v>
      </c>
      <c r="N253" s="130" t="s">
        <v>355</v>
      </c>
      <c r="O253" s="204"/>
      <c r="P253" s="204"/>
      <c r="Q253" s="204"/>
      <c r="R253" s="204"/>
      <c r="S253" s="204"/>
      <c r="T253" s="204"/>
      <c r="U253" s="175"/>
    </row>
    <row r="254" spans="1:21" s="91" customFormat="1" outlineLevel="1">
      <c r="A254" s="430" t="str">
        <f t="shared" si="44"/>
        <v>1</v>
      </c>
      <c r="B254" s="91" t="s">
        <v>1412</v>
      </c>
      <c r="L254" s="202" t="s">
        <v>373</v>
      </c>
      <c r="M254" s="203" t="s">
        <v>366</v>
      </c>
      <c r="N254" s="130" t="s">
        <v>355</v>
      </c>
      <c r="O254" s="204"/>
      <c r="P254" s="204"/>
      <c r="Q254" s="204"/>
      <c r="R254" s="204"/>
      <c r="S254" s="204"/>
      <c r="T254" s="204"/>
      <c r="U254" s="175"/>
    </row>
    <row r="255" spans="1:21" s="91" customFormat="1" outlineLevel="1">
      <c r="A255" s="430" t="str">
        <f t="shared" si="44"/>
        <v>1</v>
      </c>
      <c r="B255" s="91" t="s">
        <v>1413</v>
      </c>
      <c r="L255" s="202" t="s">
        <v>374</v>
      </c>
      <c r="M255" s="203" t="s">
        <v>368</v>
      </c>
      <c r="N255" s="130" t="s">
        <v>355</v>
      </c>
      <c r="O255" s="204"/>
      <c r="P255" s="204"/>
      <c r="Q255" s="204"/>
      <c r="R255" s="204"/>
      <c r="S255" s="204"/>
      <c r="T255" s="204"/>
      <c r="U255" s="175"/>
    </row>
    <row r="256" spans="1:21" s="93" customFormat="1" ht="22.5" outlineLevel="1">
      <c r="A256" s="430" t="str">
        <f t="shared" si="44"/>
        <v>1</v>
      </c>
      <c r="B256" s="91" t="s">
        <v>1362</v>
      </c>
      <c r="L256" s="198">
        <v>4</v>
      </c>
      <c r="M256" s="199" t="s">
        <v>375</v>
      </c>
      <c r="N256" s="130" t="s">
        <v>355</v>
      </c>
      <c r="O256" s="201">
        <f t="shared" ref="O256:T256" si="47">SUM(O257:O261)</f>
        <v>0</v>
      </c>
      <c r="P256" s="201">
        <f t="shared" si="47"/>
        <v>0</v>
      </c>
      <c r="Q256" s="201">
        <f>SUM(Q257:Q261)</f>
        <v>0</v>
      </c>
      <c r="R256" s="201">
        <f t="shared" si="47"/>
        <v>0</v>
      </c>
      <c r="S256" s="201">
        <f t="shared" si="47"/>
        <v>0</v>
      </c>
      <c r="T256" s="201">
        <f t="shared" si="47"/>
        <v>0</v>
      </c>
      <c r="U256" s="175"/>
    </row>
    <row r="257" spans="1:21" s="91" customFormat="1" outlineLevel="1">
      <c r="A257" s="430" t="str">
        <f t="shared" si="44"/>
        <v>1</v>
      </c>
      <c r="B257" s="91" t="s">
        <v>1309</v>
      </c>
      <c r="L257" s="202" t="s">
        <v>145</v>
      </c>
      <c r="M257" s="203" t="s">
        <v>361</v>
      </c>
      <c r="N257" s="130" t="s">
        <v>355</v>
      </c>
      <c r="O257" s="204">
        <f t="shared" ref="O257:T261" si="48">O239+O245-O251</f>
        <v>0</v>
      </c>
      <c r="P257" s="204">
        <f t="shared" si="48"/>
        <v>0</v>
      </c>
      <c r="Q257" s="204">
        <f t="shared" si="48"/>
        <v>0</v>
      </c>
      <c r="R257" s="204">
        <f t="shared" si="48"/>
        <v>0</v>
      </c>
      <c r="S257" s="204">
        <f t="shared" si="48"/>
        <v>0</v>
      </c>
      <c r="T257" s="204">
        <f t="shared" si="48"/>
        <v>0</v>
      </c>
      <c r="U257" s="175"/>
    </row>
    <row r="258" spans="1:21" s="91" customFormat="1" outlineLevel="1">
      <c r="A258" s="430" t="str">
        <f t="shared" si="44"/>
        <v>1</v>
      </c>
      <c r="B258" s="91" t="s">
        <v>1310</v>
      </c>
      <c r="L258" s="202" t="s">
        <v>376</v>
      </c>
      <c r="M258" s="203" t="s">
        <v>362</v>
      </c>
      <c r="N258" s="130" t="s">
        <v>355</v>
      </c>
      <c r="O258" s="204">
        <f t="shared" si="48"/>
        <v>0</v>
      </c>
      <c r="P258" s="204">
        <f t="shared" si="48"/>
        <v>0</v>
      </c>
      <c r="Q258" s="204">
        <f t="shared" si="48"/>
        <v>0</v>
      </c>
      <c r="R258" s="204">
        <f t="shared" si="48"/>
        <v>0</v>
      </c>
      <c r="S258" s="204">
        <f t="shared" si="48"/>
        <v>0</v>
      </c>
      <c r="T258" s="204">
        <f t="shared" si="48"/>
        <v>0</v>
      </c>
      <c r="U258" s="175"/>
    </row>
    <row r="259" spans="1:21" s="91" customFormat="1" outlineLevel="1">
      <c r="A259" s="430" t="str">
        <f t="shared" si="44"/>
        <v>1</v>
      </c>
      <c r="B259" s="91" t="s">
        <v>1327</v>
      </c>
      <c r="L259" s="202" t="s">
        <v>377</v>
      </c>
      <c r="M259" s="203" t="s">
        <v>364</v>
      </c>
      <c r="N259" s="130" t="s">
        <v>355</v>
      </c>
      <c r="O259" s="204">
        <f t="shared" si="48"/>
        <v>0</v>
      </c>
      <c r="P259" s="204">
        <f t="shared" si="48"/>
        <v>0</v>
      </c>
      <c r="Q259" s="204">
        <f t="shared" si="48"/>
        <v>0</v>
      </c>
      <c r="R259" s="204">
        <f t="shared" si="48"/>
        <v>0</v>
      </c>
      <c r="S259" s="204">
        <f t="shared" si="48"/>
        <v>0</v>
      </c>
      <c r="T259" s="204">
        <f t="shared" si="48"/>
        <v>0</v>
      </c>
      <c r="U259" s="175"/>
    </row>
    <row r="260" spans="1:21" s="91" customFormat="1" outlineLevel="1">
      <c r="A260" s="430" t="str">
        <f t="shared" si="44"/>
        <v>1</v>
      </c>
      <c r="B260" s="91" t="s">
        <v>1328</v>
      </c>
      <c r="L260" s="202" t="s">
        <v>378</v>
      </c>
      <c r="M260" s="203" t="s">
        <v>366</v>
      </c>
      <c r="N260" s="130" t="s">
        <v>355</v>
      </c>
      <c r="O260" s="204">
        <f t="shared" si="48"/>
        <v>0</v>
      </c>
      <c r="P260" s="204">
        <f t="shared" si="48"/>
        <v>0</v>
      </c>
      <c r="Q260" s="204">
        <f t="shared" si="48"/>
        <v>0</v>
      </c>
      <c r="R260" s="204">
        <f t="shared" si="48"/>
        <v>0</v>
      </c>
      <c r="S260" s="204">
        <f t="shared" si="48"/>
        <v>0</v>
      </c>
      <c r="T260" s="204">
        <f t="shared" si="48"/>
        <v>0</v>
      </c>
      <c r="U260" s="175"/>
    </row>
    <row r="261" spans="1:21" s="91" customFormat="1" outlineLevel="1">
      <c r="A261" s="430" t="str">
        <f t="shared" si="44"/>
        <v>1</v>
      </c>
      <c r="B261" s="91" t="s">
        <v>1414</v>
      </c>
      <c r="L261" s="202" t="s">
        <v>379</v>
      </c>
      <c r="M261" s="203" t="s">
        <v>368</v>
      </c>
      <c r="N261" s="130" t="s">
        <v>355</v>
      </c>
      <c r="O261" s="204">
        <f t="shared" si="48"/>
        <v>0</v>
      </c>
      <c r="P261" s="204">
        <f t="shared" si="48"/>
        <v>0</v>
      </c>
      <c r="Q261" s="204">
        <f t="shared" si="48"/>
        <v>0</v>
      </c>
      <c r="R261" s="204">
        <f t="shared" si="48"/>
        <v>0</v>
      </c>
      <c r="S261" s="204">
        <f t="shared" si="48"/>
        <v>0</v>
      </c>
      <c r="T261" s="204">
        <f t="shared" si="48"/>
        <v>0</v>
      </c>
      <c r="U261" s="175"/>
    </row>
    <row r="262" spans="1:21" s="93" customFormat="1" outlineLevel="1">
      <c r="A262" s="430" t="str">
        <f t="shared" si="44"/>
        <v>1</v>
      </c>
      <c r="B262" s="91" t="s">
        <v>1311</v>
      </c>
      <c r="L262" s="198">
        <v>5</v>
      </c>
      <c r="M262" s="199" t="s">
        <v>380</v>
      </c>
      <c r="N262" s="130" t="s">
        <v>355</v>
      </c>
      <c r="O262" s="201">
        <f t="shared" ref="O262:T262" si="49">SUM(O263:O267)</f>
        <v>0</v>
      </c>
      <c r="P262" s="201">
        <f t="shared" si="49"/>
        <v>0</v>
      </c>
      <c r="Q262" s="201">
        <f t="shared" si="49"/>
        <v>0</v>
      </c>
      <c r="R262" s="201">
        <f t="shared" si="49"/>
        <v>0</v>
      </c>
      <c r="S262" s="201">
        <f t="shared" si="49"/>
        <v>0</v>
      </c>
      <c r="T262" s="201">
        <f t="shared" si="49"/>
        <v>0</v>
      </c>
      <c r="U262" s="175"/>
    </row>
    <row r="263" spans="1:21" s="91" customFormat="1" outlineLevel="1">
      <c r="A263" s="430" t="str">
        <f t="shared" si="44"/>
        <v>1</v>
      </c>
      <c r="B263" s="91" t="s">
        <v>1337</v>
      </c>
      <c r="L263" s="202" t="s">
        <v>121</v>
      </c>
      <c r="M263" s="203" t="s">
        <v>361</v>
      </c>
      <c r="N263" s="130" t="s">
        <v>355</v>
      </c>
      <c r="O263" s="204">
        <f>(O257+O239)/2</f>
        <v>0</v>
      </c>
      <c r="P263" s="204">
        <f t="shared" ref="P263:T267" si="50">(P257+P239)/2</f>
        <v>0</v>
      </c>
      <c r="Q263" s="204">
        <f>(Q257+Q239)/2</f>
        <v>0</v>
      </c>
      <c r="R263" s="204">
        <f t="shared" si="50"/>
        <v>0</v>
      </c>
      <c r="S263" s="204">
        <f t="shared" si="50"/>
        <v>0</v>
      </c>
      <c r="T263" s="204">
        <f t="shared" si="50"/>
        <v>0</v>
      </c>
      <c r="U263" s="175"/>
    </row>
    <row r="264" spans="1:21" s="91" customFormat="1" outlineLevel="1">
      <c r="A264" s="430" t="str">
        <f t="shared" si="44"/>
        <v>1</v>
      </c>
      <c r="B264" s="91" t="s">
        <v>1338</v>
      </c>
      <c r="L264" s="202" t="s">
        <v>122</v>
      </c>
      <c r="M264" s="203" t="s">
        <v>362</v>
      </c>
      <c r="N264" s="130" t="s">
        <v>355</v>
      </c>
      <c r="O264" s="204">
        <f>(O258+O240)/2</f>
        <v>0</v>
      </c>
      <c r="P264" s="204">
        <f t="shared" si="50"/>
        <v>0</v>
      </c>
      <c r="Q264" s="204">
        <f>(Q258+Q240)/2</f>
        <v>0</v>
      </c>
      <c r="R264" s="204">
        <f t="shared" si="50"/>
        <v>0</v>
      </c>
      <c r="S264" s="204">
        <f t="shared" si="50"/>
        <v>0</v>
      </c>
      <c r="T264" s="204">
        <f t="shared" si="50"/>
        <v>0</v>
      </c>
      <c r="U264" s="175"/>
    </row>
    <row r="265" spans="1:21" s="91" customFormat="1" outlineLevel="1">
      <c r="A265" s="430" t="str">
        <f t="shared" si="44"/>
        <v>1</v>
      </c>
      <c r="B265" s="91" t="s">
        <v>1339</v>
      </c>
      <c r="L265" s="202" t="s">
        <v>381</v>
      </c>
      <c r="M265" s="203" t="s">
        <v>364</v>
      </c>
      <c r="N265" s="130" t="s">
        <v>355</v>
      </c>
      <c r="O265" s="204">
        <f>(O259+O241)/2</f>
        <v>0</v>
      </c>
      <c r="P265" s="204">
        <f t="shared" si="50"/>
        <v>0</v>
      </c>
      <c r="Q265" s="204">
        <f>(Q259+Q241)/2</f>
        <v>0</v>
      </c>
      <c r="R265" s="204">
        <f t="shared" si="50"/>
        <v>0</v>
      </c>
      <c r="S265" s="204">
        <f t="shared" si="50"/>
        <v>0</v>
      </c>
      <c r="T265" s="204">
        <f t="shared" si="50"/>
        <v>0</v>
      </c>
      <c r="U265" s="175"/>
    </row>
    <row r="266" spans="1:21" s="91" customFormat="1" outlineLevel="1">
      <c r="A266" s="430" t="str">
        <f t="shared" si="44"/>
        <v>1</v>
      </c>
      <c r="B266" s="91" t="s">
        <v>1340</v>
      </c>
      <c r="L266" s="202" t="s">
        <v>382</v>
      </c>
      <c r="M266" s="203" t="s">
        <v>366</v>
      </c>
      <c r="N266" s="130" t="s">
        <v>355</v>
      </c>
      <c r="O266" s="204">
        <f>(O260+O242)/2</f>
        <v>0</v>
      </c>
      <c r="P266" s="204">
        <f t="shared" si="50"/>
        <v>0</v>
      </c>
      <c r="Q266" s="204">
        <f>(Q260+Q242)/2</f>
        <v>0</v>
      </c>
      <c r="R266" s="204">
        <f t="shared" si="50"/>
        <v>0</v>
      </c>
      <c r="S266" s="204">
        <f t="shared" si="50"/>
        <v>0</v>
      </c>
      <c r="T266" s="204">
        <f t="shared" si="50"/>
        <v>0</v>
      </c>
      <c r="U266" s="175"/>
    </row>
    <row r="267" spans="1:21" s="91" customFormat="1" outlineLevel="1">
      <c r="A267" s="430" t="str">
        <f t="shared" si="44"/>
        <v>1</v>
      </c>
      <c r="B267" s="91" t="s">
        <v>1415</v>
      </c>
      <c r="L267" s="202" t="s">
        <v>383</v>
      </c>
      <c r="M267" s="203" t="s">
        <v>368</v>
      </c>
      <c r="N267" s="130" t="s">
        <v>355</v>
      </c>
      <c r="O267" s="204">
        <f>(O261+O243)/2</f>
        <v>0</v>
      </c>
      <c r="P267" s="204">
        <f t="shared" si="50"/>
        <v>0</v>
      </c>
      <c r="Q267" s="204">
        <f>(Q261+Q243)/2</f>
        <v>0</v>
      </c>
      <c r="R267" s="204">
        <f t="shared" si="50"/>
        <v>0</v>
      </c>
      <c r="S267" s="204">
        <f t="shared" si="50"/>
        <v>0</v>
      </c>
      <c r="T267" s="204">
        <f t="shared" si="50"/>
        <v>0</v>
      </c>
      <c r="U267" s="175"/>
    </row>
    <row r="268" spans="1:21" s="93" customFormat="1" outlineLevel="1">
      <c r="A268" s="430" t="str">
        <f t="shared" si="44"/>
        <v>1</v>
      </c>
      <c r="B268" s="91" t="s">
        <v>1363</v>
      </c>
      <c r="L268" s="198">
        <v>6</v>
      </c>
      <c r="M268" s="199" t="s">
        <v>384</v>
      </c>
      <c r="N268" s="205"/>
      <c r="O268" s="206"/>
      <c r="P268" s="206"/>
      <c r="Q268" s="206"/>
      <c r="R268" s="206"/>
      <c r="S268" s="206"/>
      <c r="T268" s="206"/>
      <c r="U268" s="175"/>
    </row>
    <row r="269" spans="1:21" s="91" customFormat="1" outlineLevel="1">
      <c r="A269" s="430" t="str">
        <f t="shared" si="44"/>
        <v>1</v>
      </c>
      <c r="B269" s="91" t="s">
        <v>1341</v>
      </c>
      <c r="L269" s="202" t="s">
        <v>183</v>
      </c>
      <c r="M269" s="203" t="s">
        <v>361</v>
      </c>
      <c r="N269" s="200" t="s">
        <v>142</v>
      </c>
      <c r="O269" s="204">
        <f t="shared" ref="O269:T269" si="51">IF(O263=0,0,O275/O263*100)</f>
        <v>0</v>
      </c>
      <c r="P269" s="204">
        <f t="shared" si="51"/>
        <v>0</v>
      </c>
      <c r="Q269" s="204">
        <f t="shared" si="51"/>
        <v>0</v>
      </c>
      <c r="R269" s="204">
        <f t="shared" si="51"/>
        <v>0</v>
      </c>
      <c r="S269" s="204">
        <f t="shared" si="51"/>
        <v>0</v>
      </c>
      <c r="T269" s="204">
        <f t="shared" si="51"/>
        <v>0</v>
      </c>
      <c r="U269" s="175"/>
    </row>
    <row r="270" spans="1:21" s="91" customFormat="1" outlineLevel="1">
      <c r="A270" s="430" t="str">
        <f t="shared" si="44"/>
        <v>1</v>
      </c>
      <c r="B270" s="91" t="s">
        <v>1342</v>
      </c>
      <c r="L270" s="202" t="s">
        <v>184</v>
      </c>
      <c r="M270" s="203" t="s">
        <v>362</v>
      </c>
      <c r="N270" s="200" t="s">
        <v>142</v>
      </c>
      <c r="O270" s="204">
        <f t="shared" ref="O270:T270" si="52">IF(O264=0,0,O276/O264*100)</f>
        <v>0</v>
      </c>
      <c r="P270" s="204">
        <f t="shared" si="52"/>
        <v>0</v>
      </c>
      <c r="Q270" s="204">
        <f t="shared" si="52"/>
        <v>0</v>
      </c>
      <c r="R270" s="204">
        <f t="shared" si="52"/>
        <v>0</v>
      </c>
      <c r="S270" s="204">
        <f t="shared" si="52"/>
        <v>0</v>
      </c>
      <c r="T270" s="204">
        <f t="shared" si="52"/>
        <v>0</v>
      </c>
      <c r="U270" s="175"/>
    </row>
    <row r="271" spans="1:21" s="91" customFormat="1" outlineLevel="1">
      <c r="A271" s="430" t="str">
        <f t="shared" si="44"/>
        <v>1</v>
      </c>
      <c r="B271" s="91" t="s">
        <v>1343</v>
      </c>
      <c r="L271" s="202" t="s">
        <v>385</v>
      </c>
      <c r="M271" s="203" t="s">
        <v>364</v>
      </c>
      <c r="N271" s="200" t="s">
        <v>142</v>
      </c>
      <c r="O271" s="204">
        <f t="shared" ref="O271:T271" si="53">IF(O265=0,0,O277/O265*100)</f>
        <v>0</v>
      </c>
      <c r="P271" s="204">
        <f t="shared" si="53"/>
        <v>0</v>
      </c>
      <c r="Q271" s="204">
        <f t="shared" si="53"/>
        <v>0</v>
      </c>
      <c r="R271" s="204">
        <f t="shared" si="53"/>
        <v>0</v>
      </c>
      <c r="S271" s="204">
        <f t="shared" si="53"/>
        <v>0</v>
      </c>
      <c r="T271" s="204">
        <f t="shared" si="53"/>
        <v>0</v>
      </c>
      <c r="U271" s="175"/>
    </row>
    <row r="272" spans="1:21" s="91" customFormat="1" outlineLevel="1">
      <c r="A272" s="430" t="str">
        <f t="shared" si="44"/>
        <v>1</v>
      </c>
      <c r="B272" s="91" t="s">
        <v>1344</v>
      </c>
      <c r="L272" s="202" t="s">
        <v>386</v>
      </c>
      <c r="M272" s="203" t="s">
        <v>366</v>
      </c>
      <c r="N272" s="200" t="s">
        <v>142</v>
      </c>
      <c r="O272" s="204">
        <f t="shared" ref="O272:T272" si="54">IF(O266=0,0,O278/O266*100)</f>
        <v>0</v>
      </c>
      <c r="P272" s="204">
        <f t="shared" si="54"/>
        <v>0</v>
      </c>
      <c r="Q272" s="204">
        <f t="shared" si="54"/>
        <v>0</v>
      </c>
      <c r="R272" s="204">
        <f t="shared" si="54"/>
        <v>0</v>
      </c>
      <c r="S272" s="204">
        <f t="shared" si="54"/>
        <v>0</v>
      </c>
      <c r="T272" s="204">
        <f t="shared" si="54"/>
        <v>0</v>
      </c>
      <c r="U272" s="175"/>
    </row>
    <row r="273" spans="1:27" s="91" customFormat="1" outlineLevel="1">
      <c r="A273" s="430" t="str">
        <f t="shared" si="44"/>
        <v>1</v>
      </c>
      <c r="B273" s="91" t="s">
        <v>1399</v>
      </c>
      <c r="L273" s="202" t="s">
        <v>387</v>
      </c>
      <c r="M273" s="203" t="s">
        <v>368</v>
      </c>
      <c r="N273" s="200" t="s">
        <v>142</v>
      </c>
      <c r="O273" s="204">
        <f t="shared" ref="O273:T273" si="55">IF(O267=0,0,O279/O267*100)</f>
        <v>0</v>
      </c>
      <c r="P273" s="204">
        <f t="shared" si="55"/>
        <v>0</v>
      </c>
      <c r="Q273" s="204">
        <f t="shared" si="55"/>
        <v>0</v>
      </c>
      <c r="R273" s="204">
        <f t="shared" si="55"/>
        <v>0</v>
      </c>
      <c r="S273" s="204">
        <f t="shared" si="55"/>
        <v>0</v>
      </c>
      <c r="T273" s="204">
        <f t="shared" si="55"/>
        <v>0</v>
      </c>
      <c r="U273" s="175"/>
    </row>
    <row r="274" spans="1:27" s="93" customFormat="1" outlineLevel="1">
      <c r="A274" s="430" t="str">
        <f t="shared" si="44"/>
        <v>1</v>
      </c>
      <c r="B274" s="91" t="s">
        <v>1364</v>
      </c>
      <c r="L274" s="198">
        <v>7</v>
      </c>
      <c r="M274" s="199" t="s">
        <v>388</v>
      </c>
      <c r="N274" s="130" t="s">
        <v>355</v>
      </c>
      <c r="O274" s="201">
        <f t="shared" ref="O274:T274" si="56">SUM(O275:O279)</f>
        <v>0</v>
      </c>
      <c r="P274" s="201">
        <f t="shared" si="56"/>
        <v>0</v>
      </c>
      <c r="Q274" s="201">
        <f>SUM(Q275:Q279)</f>
        <v>0</v>
      </c>
      <c r="R274" s="201">
        <f t="shared" si="56"/>
        <v>0</v>
      </c>
      <c r="S274" s="201">
        <f t="shared" si="56"/>
        <v>0</v>
      </c>
      <c r="T274" s="201">
        <f t="shared" si="56"/>
        <v>0</v>
      </c>
      <c r="U274" s="175"/>
    </row>
    <row r="275" spans="1:27" s="91" customFormat="1" outlineLevel="1">
      <c r="A275" s="430" t="str">
        <f t="shared" si="44"/>
        <v>1</v>
      </c>
      <c r="B275" s="91" t="s">
        <v>1390</v>
      </c>
      <c r="L275" s="202" t="s">
        <v>185</v>
      </c>
      <c r="M275" s="203" t="s">
        <v>361</v>
      </c>
      <c r="N275" s="130" t="s">
        <v>355</v>
      </c>
      <c r="O275" s="204"/>
      <c r="P275" s="204"/>
      <c r="Q275" s="204"/>
      <c r="R275" s="204"/>
      <c r="S275" s="204"/>
      <c r="T275" s="204"/>
      <c r="U275" s="175"/>
    </row>
    <row r="276" spans="1:27" s="91" customFormat="1" outlineLevel="1">
      <c r="A276" s="430" t="str">
        <f t="shared" si="44"/>
        <v>1</v>
      </c>
      <c r="B276" s="91" t="s">
        <v>1345</v>
      </c>
      <c r="L276" s="202" t="s">
        <v>186</v>
      </c>
      <c r="M276" s="203" t="s">
        <v>362</v>
      </c>
      <c r="N276" s="130" t="s">
        <v>355</v>
      </c>
      <c r="O276" s="204"/>
      <c r="P276" s="204"/>
      <c r="Q276" s="204"/>
      <c r="R276" s="204"/>
      <c r="S276" s="204"/>
      <c r="T276" s="204"/>
      <c r="U276" s="175"/>
    </row>
    <row r="277" spans="1:27" s="91" customFormat="1" outlineLevel="1">
      <c r="A277" s="430" t="str">
        <f t="shared" si="44"/>
        <v>1</v>
      </c>
      <c r="B277" s="91" t="s">
        <v>1346</v>
      </c>
      <c r="L277" s="202" t="s">
        <v>389</v>
      </c>
      <c r="M277" s="203" t="s">
        <v>364</v>
      </c>
      <c r="N277" s="130" t="s">
        <v>355</v>
      </c>
      <c r="O277" s="204"/>
      <c r="P277" s="204"/>
      <c r="Q277" s="204"/>
      <c r="R277" s="204"/>
      <c r="S277" s="204"/>
      <c r="T277" s="204"/>
      <c r="U277" s="175"/>
    </row>
    <row r="278" spans="1:27" s="91" customFormat="1" outlineLevel="1">
      <c r="A278" s="430" t="str">
        <f t="shared" si="44"/>
        <v>1</v>
      </c>
      <c r="B278" s="91" t="s">
        <v>1347</v>
      </c>
      <c r="L278" s="202" t="s">
        <v>390</v>
      </c>
      <c r="M278" s="203" t="s">
        <v>366</v>
      </c>
      <c r="N278" s="130" t="s">
        <v>355</v>
      </c>
      <c r="O278" s="204"/>
      <c r="P278" s="204"/>
      <c r="Q278" s="204"/>
      <c r="R278" s="204"/>
      <c r="S278" s="204"/>
      <c r="T278" s="204"/>
      <c r="U278" s="175"/>
    </row>
    <row r="279" spans="1:27" s="91" customFormat="1" outlineLevel="1">
      <c r="A279" s="430" t="str">
        <f t="shared" si="44"/>
        <v>1</v>
      </c>
      <c r="B279" s="91" t="s">
        <v>1348</v>
      </c>
      <c r="L279" s="202" t="s">
        <v>391</v>
      </c>
      <c r="M279" s="203" t="s">
        <v>368</v>
      </c>
      <c r="N279" s="130" t="s">
        <v>355</v>
      </c>
      <c r="O279" s="204"/>
      <c r="P279" s="204"/>
      <c r="Q279" s="204"/>
      <c r="R279" s="204"/>
      <c r="S279" s="204"/>
      <c r="T279" s="204"/>
      <c r="U279" s="175"/>
    </row>
    <row r="280" spans="1:27" s="93" customFormat="1" outlineLevel="1">
      <c r="A280" s="430" t="str">
        <f t="shared" si="44"/>
        <v>1</v>
      </c>
      <c r="B280" s="91" t="s">
        <v>1365</v>
      </c>
      <c r="L280" s="198">
        <v>8</v>
      </c>
      <c r="M280" s="199" t="s">
        <v>392</v>
      </c>
      <c r="N280" s="130" t="s">
        <v>355</v>
      </c>
      <c r="O280" s="201">
        <f t="shared" ref="O280:T280" si="57">SUM(O281:O285)</f>
        <v>0</v>
      </c>
      <c r="P280" s="201">
        <f t="shared" si="57"/>
        <v>0</v>
      </c>
      <c r="Q280" s="201">
        <f>SUM(Q281:Q285)</f>
        <v>0</v>
      </c>
      <c r="R280" s="201">
        <f t="shared" si="57"/>
        <v>0</v>
      </c>
      <c r="S280" s="201">
        <f t="shared" si="57"/>
        <v>0</v>
      </c>
      <c r="T280" s="201">
        <f t="shared" si="57"/>
        <v>0</v>
      </c>
      <c r="U280" s="175"/>
    </row>
    <row r="281" spans="1:27" s="91" customFormat="1" outlineLevel="1">
      <c r="A281" s="430" t="str">
        <f t="shared" si="44"/>
        <v>1</v>
      </c>
      <c r="B281" s="91" t="s">
        <v>1366</v>
      </c>
      <c r="L281" s="202" t="s">
        <v>146</v>
      </c>
      <c r="M281" s="203" t="s">
        <v>361</v>
      </c>
      <c r="N281" s="130" t="s">
        <v>355</v>
      </c>
      <c r="O281" s="204"/>
      <c r="P281" s="204"/>
      <c r="Q281" s="204"/>
      <c r="R281" s="204"/>
      <c r="S281" s="204"/>
      <c r="T281" s="204"/>
      <c r="U281" s="175"/>
    </row>
    <row r="282" spans="1:27" s="91" customFormat="1" outlineLevel="1">
      <c r="A282" s="430" t="str">
        <f t="shared" si="44"/>
        <v>1</v>
      </c>
      <c r="B282" s="91" t="s">
        <v>1367</v>
      </c>
      <c r="L282" s="202" t="s">
        <v>187</v>
      </c>
      <c r="M282" s="203" t="s">
        <v>362</v>
      </c>
      <c r="N282" s="130" t="s">
        <v>355</v>
      </c>
      <c r="O282" s="204"/>
      <c r="P282" s="204"/>
      <c r="Q282" s="204"/>
      <c r="R282" s="204"/>
      <c r="S282" s="204"/>
      <c r="T282" s="204"/>
      <c r="U282" s="175"/>
    </row>
    <row r="283" spans="1:27" s="91" customFormat="1" outlineLevel="1">
      <c r="A283" s="430" t="str">
        <f t="shared" si="44"/>
        <v>1</v>
      </c>
      <c r="B283" s="91" t="s">
        <v>1368</v>
      </c>
      <c r="L283" s="202" t="s">
        <v>393</v>
      </c>
      <c r="M283" s="203" t="s">
        <v>364</v>
      </c>
      <c r="N283" s="130" t="s">
        <v>355</v>
      </c>
      <c r="O283" s="204"/>
      <c r="P283" s="204"/>
      <c r="Q283" s="204"/>
      <c r="R283" s="204"/>
      <c r="S283" s="204"/>
      <c r="T283" s="204"/>
      <c r="U283" s="175"/>
    </row>
    <row r="284" spans="1:27" s="91" customFormat="1" outlineLevel="1">
      <c r="A284" s="430" t="str">
        <f t="shared" si="44"/>
        <v>1</v>
      </c>
      <c r="B284" s="91" t="s">
        <v>1416</v>
      </c>
      <c r="L284" s="202" t="s">
        <v>394</v>
      </c>
      <c r="M284" s="203" t="s">
        <v>366</v>
      </c>
      <c r="N284" s="130" t="s">
        <v>355</v>
      </c>
      <c r="O284" s="204"/>
      <c r="P284" s="204"/>
      <c r="Q284" s="204"/>
      <c r="R284" s="204"/>
      <c r="S284" s="204"/>
      <c r="T284" s="204"/>
      <c r="U284" s="175"/>
    </row>
    <row r="285" spans="1:27" s="91" customFormat="1" outlineLevel="1">
      <c r="A285" s="430" t="str">
        <f t="shared" si="44"/>
        <v>1</v>
      </c>
      <c r="B285" s="91" t="s">
        <v>1417</v>
      </c>
      <c r="L285" s="202" t="s">
        <v>395</v>
      </c>
      <c r="M285" s="203" t="s">
        <v>368</v>
      </c>
      <c r="N285" s="130" t="s">
        <v>355</v>
      </c>
      <c r="O285" s="204"/>
      <c r="P285" s="204"/>
      <c r="Q285" s="204"/>
      <c r="R285" s="204"/>
      <c r="S285" s="204"/>
      <c r="T285" s="204"/>
      <c r="U285" s="175"/>
    </row>
    <row r="286" spans="1:27">
      <c r="B286" s="423"/>
      <c r="C286" s="423"/>
      <c r="AA286" s="1"/>
    </row>
    <row r="287" spans="1:27" s="124" customFormat="1" ht="30" customHeight="1">
      <c r="A287" s="123" t="s">
        <v>866</v>
      </c>
      <c r="B287" s="566"/>
      <c r="C287" s="566"/>
      <c r="M287" s="125"/>
      <c r="N287" s="125"/>
      <c r="O287" s="125"/>
      <c r="P287" s="125"/>
    </row>
    <row r="288" spans="1:27">
      <c r="A288" s="127" t="s">
        <v>867</v>
      </c>
      <c r="B288" s="423"/>
      <c r="C288" s="423"/>
      <c r="AA288" s="1"/>
    </row>
    <row r="289" spans="1:27" s="80" customFormat="1" ht="15" customHeight="1">
      <c r="A289" s="164" t="s">
        <v>17</v>
      </c>
      <c r="L289" s="218" t="str">
        <f>INDEX('Общие сведения'!$J$111:$J$124,MATCH($A289,'Общие сведения'!$D$111:$D$124,0))</f>
        <v>Тариф 1 (Водоотведение) - тариф на водоотведение</v>
      </c>
      <c r="M289" s="137"/>
      <c r="N289" s="132"/>
      <c r="O289" s="132"/>
      <c r="P289" s="132"/>
      <c r="Q289" s="132"/>
      <c r="R289" s="132"/>
      <c r="S289" s="132"/>
      <c r="T289" s="132"/>
      <c r="U289" s="197"/>
    </row>
    <row r="290" spans="1:27" s="80" customFormat="1" outlineLevel="1">
      <c r="A290" s="430" t="str">
        <f t="shared" ref="A290:A296" si="58">A289</f>
        <v>1</v>
      </c>
      <c r="B290" s="80" t="s">
        <v>1306</v>
      </c>
      <c r="L290" s="208" t="s">
        <v>17</v>
      </c>
      <c r="M290" s="209" t="s">
        <v>396</v>
      </c>
      <c r="N290" s="187" t="s">
        <v>355</v>
      </c>
      <c r="O290" s="278">
        <f t="shared" ref="O290:T290" si="59">O291+O294+O295+O296</f>
        <v>0</v>
      </c>
      <c r="P290" s="278">
        <f t="shared" si="59"/>
        <v>0</v>
      </c>
      <c r="Q290" s="278">
        <f t="shared" si="59"/>
        <v>0</v>
      </c>
      <c r="R290" s="278">
        <f t="shared" si="59"/>
        <v>0</v>
      </c>
      <c r="S290" s="278">
        <f t="shared" si="59"/>
        <v>0</v>
      </c>
      <c r="T290" s="278">
        <f t="shared" si="59"/>
        <v>0</v>
      </c>
      <c r="U290" s="175"/>
    </row>
    <row r="291" spans="1:27" s="80" customFormat="1" outlineLevel="1">
      <c r="A291" s="430" t="str">
        <f t="shared" si="58"/>
        <v>1</v>
      </c>
      <c r="B291" s="80" t="s">
        <v>1352</v>
      </c>
      <c r="L291" s="211" t="s">
        <v>154</v>
      </c>
      <c r="M291" s="212" t="s">
        <v>12</v>
      </c>
      <c r="N291" s="130" t="s">
        <v>355</v>
      </c>
      <c r="O291" s="215">
        <f t="shared" ref="O291:T291" si="60">SUM(O292:O293)</f>
        <v>0</v>
      </c>
      <c r="P291" s="215">
        <f t="shared" si="60"/>
        <v>0</v>
      </c>
      <c r="Q291" s="215">
        <f t="shared" si="60"/>
        <v>0</v>
      </c>
      <c r="R291" s="215">
        <f t="shared" si="60"/>
        <v>0</v>
      </c>
      <c r="S291" s="215">
        <f t="shared" si="60"/>
        <v>0</v>
      </c>
      <c r="T291" s="215">
        <f t="shared" si="60"/>
        <v>0</v>
      </c>
      <c r="U291" s="175"/>
    </row>
    <row r="292" spans="1:27" s="80" customFormat="1" outlineLevel="1">
      <c r="A292" s="430" t="str">
        <f t="shared" si="58"/>
        <v>1</v>
      </c>
      <c r="B292" s="80" t="s">
        <v>1418</v>
      </c>
      <c r="L292" s="211" t="s">
        <v>397</v>
      </c>
      <c r="M292" s="214" t="s">
        <v>398</v>
      </c>
      <c r="N292" s="130" t="s">
        <v>355</v>
      </c>
      <c r="O292" s="215"/>
      <c r="P292" s="215"/>
      <c r="Q292" s="215"/>
      <c r="R292" s="215"/>
      <c r="S292" s="215"/>
      <c r="T292" s="215"/>
      <c r="U292" s="175"/>
    </row>
    <row r="293" spans="1:27" s="80" customFormat="1" outlineLevel="1">
      <c r="A293" s="430" t="str">
        <f t="shared" si="58"/>
        <v>1</v>
      </c>
      <c r="B293" s="80" t="s">
        <v>1419</v>
      </c>
      <c r="L293" s="211" t="s">
        <v>399</v>
      </c>
      <c r="M293" s="214" t="s">
        <v>400</v>
      </c>
      <c r="N293" s="130" t="s">
        <v>355</v>
      </c>
      <c r="O293" s="215"/>
      <c r="P293" s="215"/>
      <c r="Q293" s="215"/>
      <c r="R293" s="215"/>
      <c r="S293" s="215"/>
      <c r="T293" s="215"/>
      <c r="U293" s="175"/>
    </row>
    <row r="294" spans="1:27" s="80" customFormat="1" outlineLevel="1">
      <c r="A294" s="430" t="str">
        <f t="shared" si="58"/>
        <v>1</v>
      </c>
      <c r="B294" s="80" t="s">
        <v>1353</v>
      </c>
      <c r="L294" s="211" t="s">
        <v>155</v>
      </c>
      <c r="M294" s="216" t="s">
        <v>401</v>
      </c>
      <c r="N294" s="130" t="s">
        <v>355</v>
      </c>
      <c r="O294" s="215"/>
      <c r="P294" s="215"/>
      <c r="Q294" s="215"/>
      <c r="R294" s="215"/>
      <c r="S294" s="215"/>
      <c r="T294" s="215"/>
      <c r="U294" s="175"/>
    </row>
    <row r="295" spans="1:27" s="80" customFormat="1" outlineLevel="1">
      <c r="A295" s="430" t="str">
        <f t="shared" si="58"/>
        <v>1</v>
      </c>
      <c r="B295" s="80" t="s">
        <v>1354</v>
      </c>
      <c r="L295" s="211" t="s">
        <v>363</v>
      </c>
      <c r="M295" s="217" t="s">
        <v>402</v>
      </c>
      <c r="N295" s="130" t="s">
        <v>355</v>
      </c>
      <c r="O295" s="215"/>
      <c r="P295" s="215"/>
      <c r="Q295" s="215"/>
      <c r="R295" s="215"/>
      <c r="S295" s="215"/>
      <c r="T295" s="215"/>
      <c r="U295" s="175"/>
    </row>
    <row r="296" spans="1:27" s="80" customFormat="1" outlineLevel="1">
      <c r="A296" s="430" t="str">
        <f t="shared" si="58"/>
        <v>1</v>
      </c>
      <c r="B296" s="80" t="s">
        <v>1355</v>
      </c>
      <c r="L296" s="211" t="s">
        <v>365</v>
      </c>
      <c r="M296" s="217" t="s">
        <v>403</v>
      </c>
      <c r="N296" s="130" t="s">
        <v>355</v>
      </c>
      <c r="O296" s="215"/>
      <c r="P296" s="215"/>
      <c r="Q296" s="215"/>
      <c r="R296" s="215"/>
      <c r="S296" s="215"/>
      <c r="T296" s="215"/>
      <c r="U296" s="175"/>
    </row>
    <row r="297" spans="1:27">
      <c r="B297" s="423"/>
      <c r="C297" s="423"/>
      <c r="AA297" s="1"/>
    </row>
    <row r="298" spans="1:27" s="124" customFormat="1" ht="30" customHeight="1">
      <c r="A298" s="123" t="s">
        <v>873</v>
      </c>
      <c r="B298" s="566"/>
      <c r="C298" s="566"/>
      <c r="M298" s="125"/>
      <c r="N298" s="125"/>
      <c r="O298" s="125"/>
      <c r="P298" s="125"/>
    </row>
    <row r="299" spans="1:27">
      <c r="A299" s="127" t="s">
        <v>874</v>
      </c>
      <c r="B299" s="423"/>
      <c r="C299" s="423"/>
      <c r="AA299" s="1"/>
    </row>
    <row r="300" spans="1:27" s="96" customFormat="1">
      <c r="A300" s="164" t="s">
        <v>17</v>
      </c>
      <c r="B300" s="96" t="s">
        <v>997</v>
      </c>
      <c r="L300" s="218" t="str">
        <f>INDEX('Общие сведения'!$J$111:$J$124,MATCH($A300,'Общие сведения'!$D$111:$D$124,0))</f>
        <v>Тариф 1 (Водоотведение) - тариф на водоотведение</v>
      </c>
      <c r="M300" s="137"/>
      <c r="N300" s="137"/>
      <c r="O300" s="351">
        <f t="shared" ref="O300:T300" si="61">O301+O304+O307+O310+O313+O316+O317+O318</f>
        <v>0</v>
      </c>
      <c r="P300" s="351">
        <f t="shared" si="61"/>
        <v>0</v>
      </c>
      <c r="Q300" s="351">
        <f t="shared" si="61"/>
        <v>0</v>
      </c>
      <c r="R300" s="351">
        <f t="shared" si="61"/>
        <v>0</v>
      </c>
      <c r="S300" s="351">
        <f t="shared" si="61"/>
        <v>0</v>
      </c>
      <c r="T300" s="351">
        <f t="shared" si="61"/>
        <v>0</v>
      </c>
      <c r="U300" s="223"/>
    </row>
    <row r="301" spans="1:27" s="96" customFormat="1" outlineLevel="1">
      <c r="A301" s="430" t="str">
        <f t="shared" ref="A301:A318" si="62">A300</f>
        <v>1</v>
      </c>
      <c r="B301" s="96" t="s">
        <v>1306</v>
      </c>
      <c r="L301" s="198">
        <v>1</v>
      </c>
      <c r="M301" s="199" t="s">
        <v>405</v>
      </c>
      <c r="N301" s="205" t="s">
        <v>355</v>
      </c>
      <c r="O301" s="201">
        <f>SUMIF(N302:N303,N301,O302:O303)</f>
        <v>0</v>
      </c>
      <c r="P301" s="201">
        <f>SUMIF(N302:N303,N301,P302:P303)</f>
        <v>0</v>
      </c>
      <c r="Q301" s="201">
        <f>SUMIF(N302:N303,N301,Q302:Q303)</f>
        <v>0</v>
      </c>
      <c r="R301" s="201">
        <f>SUMIF(N302:N303,N301,R302:R303)</f>
        <v>0</v>
      </c>
      <c r="S301" s="201">
        <f>SUMIF(N302:N303,N301,S302:S303)</f>
        <v>0</v>
      </c>
      <c r="T301" s="201">
        <f>SUMIF(N302:N303,N301,T302:T303)</f>
        <v>0</v>
      </c>
      <c r="U301" s="175"/>
    </row>
    <row r="302" spans="1:27" s="96" customFormat="1" ht="0.2" customHeight="1" outlineLevel="1">
      <c r="A302" s="430" t="str">
        <f t="shared" si="62"/>
        <v>1</v>
      </c>
      <c r="J302" s="221" t="s">
        <v>868</v>
      </c>
      <c r="L302" s="205"/>
      <c r="M302" s="199"/>
      <c r="N302" s="205"/>
      <c r="O302" s="206"/>
      <c r="P302" s="206"/>
      <c r="Q302" s="206"/>
      <c r="R302" s="206"/>
      <c r="S302" s="206"/>
      <c r="T302" s="206"/>
      <c r="U302" s="224"/>
    </row>
    <row r="303" spans="1:27" s="96" customFormat="1" ht="15" customHeight="1" outlineLevel="1">
      <c r="A303" s="430" t="str">
        <f t="shared" si="62"/>
        <v>1</v>
      </c>
      <c r="B303" s="96" t="str">
        <f>A303&amp;"pIns1"</f>
        <v>1pIns1</v>
      </c>
      <c r="J303" s="222"/>
      <c r="L303" s="238"/>
      <c r="M303" s="239" t="s">
        <v>872</v>
      </c>
      <c r="N303" s="239"/>
      <c r="O303" s="239"/>
      <c r="P303" s="239"/>
      <c r="Q303" s="239"/>
      <c r="R303" s="239"/>
      <c r="S303" s="239"/>
      <c r="T303" s="239"/>
      <c r="U303" s="240"/>
    </row>
    <row r="304" spans="1:27" s="96" customFormat="1" outlineLevel="1">
      <c r="A304" s="430" t="str">
        <f t="shared" si="62"/>
        <v>1</v>
      </c>
      <c r="B304" s="96" t="s">
        <v>1307</v>
      </c>
      <c r="L304" s="198">
        <v>2</v>
      </c>
      <c r="M304" s="199" t="s">
        <v>407</v>
      </c>
      <c r="N304" s="205" t="s">
        <v>355</v>
      </c>
      <c r="O304" s="201">
        <f>SUMIF(N305:N306,N304,O305:O306)</f>
        <v>0</v>
      </c>
      <c r="P304" s="201">
        <f>SUMIF(N305:N306,N304,P305:P306)</f>
        <v>0</v>
      </c>
      <c r="Q304" s="201">
        <f>SUMIF(N305:N306,N304,Q305:Q306)</f>
        <v>0</v>
      </c>
      <c r="R304" s="201">
        <f>SUMIF(N305:N306,N304,R305:R306)</f>
        <v>0</v>
      </c>
      <c r="S304" s="201">
        <f>SUMIF(N305:N306,N304,S305:S306)</f>
        <v>0</v>
      </c>
      <c r="T304" s="201">
        <f>SUMIF(N305:N306,N304,T305:T306)</f>
        <v>0</v>
      </c>
      <c r="U304" s="175"/>
    </row>
    <row r="305" spans="1:27" s="96" customFormat="1" ht="0.2" customHeight="1" outlineLevel="1">
      <c r="A305" s="430" t="str">
        <f t="shared" si="62"/>
        <v>1</v>
      </c>
      <c r="J305" s="221" t="s">
        <v>869</v>
      </c>
      <c r="L305" s="205"/>
      <c r="M305" s="199"/>
      <c r="N305" s="205"/>
      <c r="O305" s="206"/>
      <c r="P305" s="206"/>
      <c r="Q305" s="206"/>
      <c r="R305" s="206"/>
      <c r="S305" s="206"/>
      <c r="T305" s="206"/>
      <c r="U305" s="224"/>
    </row>
    <row r="306" spans="1:27" s="96" customFormat="1" ht="15" customHeight="1" outlineLevel="1">
      <c r="A306" s="430" t="str">
        <f t="shared" si="62"/>
        <v>1</v>
      </c>
      <c r="B306" s="96" t="str">
        <f>A306&amp;"pIns2"</f>
        <v>1pIns2</v>
      </c>
      <c r="J306" s="222"/>
      <c r="L306" s="238"/>
      <c r="M306" s="239" t="s">
        <v>872</v>
      </c>
      <c r="N306" s="239"/>
      <c r="O306" s="239"/>
      <c r="P306" s="239"/>
      <c r="Q306" s="239"/>
      <c r="R306" s="239"/>
      <c r="S306" s="239"/>
      <c r="T306" s="239"/>
      <c r="U306" s="240"/>
    </row>
    <row r="307" spans="1:27" s="96" customFormat="1" outlineLevel="1">
      <c r="A307" s="430" t="str">
        <f t="shared" si="62"/>
        <v>1</v>
      </c>
      <c r="B307" s="96" t="s">
        <v>1308</v>
      </c>
      <c r="L307" s="198">
        <v>3</v>
      </c>
      <c r="M307" s="199" t="s">
        <v>409</v>
      </c>
      <c r="N307" s="205" t="s">
        <v>355</v>
      </c>
      <c r="O307" s="201">
        <f>SUMIF(N308:N309,N307,O308:O309)</f>
        <v>0</v>
      </c>
      <c r="P307" s="201">
        <f>SUMIF(N308:N309,N307,P308:P309)</f>
        <v>0</v>
      </c>
      <c r="Q307" s="201">
        <f>SUMIF(N308:N309,N307,Q308:Q309)</f>
        <v>0</v>
      </c>
      <c r="R307" s="201">
        <f>SUMIF(N308:N309,N307,R308:R309)</f>
        <v>0</v>
      </c>
      <c r="S307" s="201">
        <f>SUMIF(N308:N309,N307,S308:S309)</f>
        <v>0</v>
      </c>
      <c r="T307" s="201">
        <f>SUMIF(N308:N309,N307,T308:T309)</f>
        <v>0</v>
      </c>
      <c r="U307" s="175"/>
    </row>
    <row r="308" spans="1:27" s="96" customFormat="1" ht="0.2" customHeight="1" outlineLevel="1">
      <c r="A308" s="430" t="str">
        <f t="shared" si="62"/>
        <v>1</v>
      </c>
      <c r="J308" s="221" t="s">
        <v>870</v>
      </c>
      <c r="L308" s="205"/>
      <c r="M308" s="199"/>
      <c r="N308" s="205"/>
      <c r="O308" s="206"/>
      <c r="P308" s="206"/>
      <c r="Q308" s="206"/>
      <c r="R308" s="206"/>
      <c r="S308" s="206"/>
      <c r="T308" s="206"/>
      <c r="U308" s="224"/>
    </row>
    <row r="309" spans="1:27" s="96" customFormat="1" ht="15" customHeight="1" outlineLevel="1">
      <c r="A309" s="430" t="str">
        <f t="shared" si="62"/>
        <v>1</v>
      </c>
      <c r="B309" s="96" t="str">
        <f>A309&amp;"pIns3"</f>
        <v>1pIns3</v>
      </c>
      <c r="J309" s="222"/>
      <c r="L309" s="238"/>
      <c r="M309" s="239" t="s">
        <v>872</v>
      </c>
      <c r="N309" s="239"/>
      <c r="O309" s="239"/>
      <c r="P309" s="239"/>
      <c r="Q309" s="239"/>
      <c r="R309" s="239"/>
      <c r="S309" s="239"/>
      <c r="T309" s="239"/>
      <c r="U309" s="240"/>
    </row>
    <row r="310" spans="1:27" s="96" customFormat="1" outlineLevel="1">
      <c r="A310" s="430" t="str">
        <f t="shared" si="62"/>
        <v>1</v>
      </c>
      <c r="B310" s="96" t="s">
        <v>1362</v>
      </c>
      <c r="L310" s="198">
        <v>4</v>
      </c>
      <c r="M310" s="199" t="s">
        <v>410</v>
      </c>
      <c r="N310" s="205" t="s">
        <v>355</v>
      </c>
      <c r="O310" s="201">
        <f>SUMIF(N311:N312,N310,O311:O312)</f>
        <v>0</v>
      </c>
      <c r="P310" s="201">
        <f>SUMIF(N311:N312,N310,P311:P312)</f>
        <v>0</v>
      </c>
      <c r="Q310" s="201">
        <f>SUMIF(N311:N312,N310,Q311:Q312)</f>
        <v>0</v>
      </c>
      <c r="R310" s="201">
        <f>SUMIF(N311:N312,N310,R311:R312)</f>
        <v>0</v>
      </c>
      <c r="S310" s="201">
        <f>SUMIF(N311:N312,N310,S311:S312)</f>
        <v>0</v>
      </c>
      <c r="T310" s="201">
        <f>SUMIF(N311:N312,N310,T311:T312)</f>
        <v>0</v>
      </c>
      <c r="U310" s="175"/>
    </row>
    <row r="311" spans="1:27" s="96" customFormat="1" ht="0.2" customHeight="1" outlineLevel="1">
      <c r="A311" s="430" t="str">
        <f t="shared" si="62"/>
        <v>1</v>
      </c>
      <c r="J311" s="221" t="s">
        <v>871</v>
      </c>
      <c r="L311" s="205"/>
      <c r="M311" s="199"/>
      <c r="N311" s="205"/>
      <c r="O311" s="206"/>
      <c r="P311" s="206"/>
      <c r="Q311" s="206"/>
      <c r="R311" s="206"/>
      <c r="S311" s="206"/>
      <c r="T311" s="206"/>
      <c r="U311" s="224"/>
    </row>
    <row r="312" spans="1:27" s="96" customFormat="1" ht="15" customHeight="1" outlineLevel="1">
      <c r="A312" s="430" t="str">
        <f t="shared" si="62"/>
        <v>1</v>
      </c>
      <c r="B312" s="96" t="str">
        <f>A312&amp;"pIns5"</f>
        <v>1pIns5</v>
      </c>
      <c r="J312" s="222"/>
      <c r="L312" s="238"/>
      <c r="M312" s="239" t="s">
        <v>872</v>
      </c>
      <c r="N312" s="239"/>
      <c r="O312" s="239"/>
      <c r="P312" s="239"/>
      <c r="Q312" s="239"/>
      <c r="R312" s="239"/>
      <c r="S312" s="239"/>
      <c r="T312" s="239"/>
      <c r="U312" s="240"/>
    </row>
    <row r="313" spans="1:27" s="96" customFormat="1" outlineLevel="1">
      <c r="A313" s="430" t="str">
        <f t="shared" si="62"/>
        <v>1</v>
      </c>
      <c r="B313" s="96" t="s">
        <v>1311</v>
      </c>
      <c r="L313" s="198">
        <v>5</v>
      </c>
      <c r="M313" s="391" t="s">
        <v>1070</v>
      </c>
      <c r="N313" s="205" t="s">
        <v>355</v>
      </c>
      <c r="O313" s="201">
        <f>SUMIF(N314:N315,N313,O314:O315)</f>
        <v>0</v>
      </c>
      <c r="P313" s="201">
        <f>SUMIF(N314:N315,N313,P314:P315)</f>
        <v>0</v>
      </c>
      <c r="Q313" s="201">
        <f>SUMIF(N314:N315,N313,Q314:Q315)</f>
        <v>0</v>
      </c>
      <c r="R313" s="201">
        <f>SUMIF(N314:N315,N313,R314:R315)</f>
        <v>0</v>
      </c>
      <c r="S313" s="201">
        <f>SUMIF(N314:N315,N313,S314:S315)</f>
        <v>0</v>
      </c>
      <c r="T313" s="201">
        <f>SUMIF(N314:N315,N313,T314:T315)</f>
        <v>0</v>
      </c>
      <c r="U313" s="175"/>
    </row>
    <row r="314" spans="1:27" s="96" customFormat="1" ht="0.2" customHeight="1" outlineLevel="1">
      <c r="A314" s="430" t="str">
        <f t="shared" si="62"/>
        <v>1</v>
      </c>
      <c r="J314" s="221" t="s">
        <v>1091</v>
      </c>
      <c r="L314" s="198"/>
      <c r="M314" s="391"/>
      <c r="N314" s="205"/>
      <c r="O314" s="206"/>
      <c r="P314" s="206"/>
      <c r="Q314" s="206"/>
      <c r="R314" s="206"/>
      <c r="S314" s="206"/>
      <c r="T314" s="206"/>
      <c r="U314" s="224"/>
    </row>
    <row r="315" spans="1:27" s="96" customFormat="1" ht="15" customHeight="1" outlineLevel="1">
      <c r="A315" s="430" t="str">
        <f t="shared" si="62"/>
        <v>1</v>
      </c>
      <c r="B315" s="96" t="str">
        <f>A315&amp;"pIns5"</f>
        <v>1pIns5</v>
      </c>
      <c r="J315" s="364"/>
      <c r="L315" s="238"/>
      <c r="M315" s="239" t="s">
        <v>872</v>
      </c>
      <c r="N315" s="239"/>
      <c r="O315" s="239"/>
      <c r="P315" s="239"/>
      <c r="Q315" s="239"/>
      <c r="R315" s="239"/>
      <c r="S315" s="239"/>
      <c r="T315" s="239"/>
      <c r="U315" s="240"/>
    </row>
    <row r="316" spans="1:27" s="97" customFormat="1" outlineLevel="1">
      <c r="A316" s="430" t="str">
        <f>A312</f>
        <v>1</v>
      </c>
      <c r="B316" s="96" t="s">
        <v>1363</v>
      </c>
      <c r="L316" s="198">
        <v>6</v>
      </c>
      <c r="M316" s="391" t="s">
        <v>411</v>
      </c>
      <c r="N316" s="205" t="s">
        <v>355</v>
      </c>
      <c r="O316" s="228"/>
      <c r="P316" s="228"/>
      <c r="Q316" s="228"/>
      <c r="R316" s="228"/>
      <c r="S316" s="228"/>
      <c r="T316" s="228"/>
      <c r="U316" s="175"/>
    </row>
    <row r="317" spans="1:27" s="97" customFormat="1" outlineLevel="1">
      <c r="A317" s="430" t="str">
        <f t="shared" si="62"/>
        <v>1</v>
      </c>
      <c r="B317" s="96" t="s">
        <v>1364</v>
      </c>
      <c r="L317" s="198">
        <v>7</v>
      </c>
      <c r="M317" s="391" t="s">
        <v>412</v>
      </c>
      <c r="N317" s="205" t="s">
        <v>355</v>
      </c>
      <c r="O317" s="228"/>
      <c r="P317" s="228"/>
      <c r="Q317" s="228"/>
      <c r="R317" s="228"/>
      <c r="S317" s="228"/>
      <c r="T317" s="228"/>
      <c r="U317" s="175"/>
    </row>
    <row r="318" spans="1:27" s="97" customFormat="1" outlineLevel="1">
      <c r="A318" s="430" t="str">
        <f t="shared" si="62"/>
        <v>1</v>
      </c>
      <c r="B318" s="96" t="s">
        <v>1365</v>
      </c>
      <c r="L318" s="198">
        <v>8</v>
      </c>
      <c r="M318" s="391" t="s">
        <v>413</v>
      </c>
      <c r="N318" s="205" t="s">
        <v>355</v>
      </c>
      <c r="O318" s="228"/>
      <c r="P318" s="228"/>
      <c r="Q318" s="228"/>
      <c r="R318" s="228"/>
      <c r="S318" s="228"/>
      <c r="T318" s="228"/>
      <c r="U318" s="175"/>
    </row>
    <row r="319" spans="1:27">
      <c r="A319" s="127" t="s">
        <v>875</v>
      </c>
      <c r="B319" s="423"/>
      <c r="C319" s="423"/>
      <c r="AA319" s="1"/>
    </row>
    <row r="320" spans="1:27" s="96" customFormat="1" ht="14.25" outlineLevel="1">
      <c r="A320" s="138" t="str">
        <f ca="1">OFFSET(A320,-1,0)</f>
        <v>et_List09_org1</v>
      </c>
      <c r="B320" s="96" t="s">
        <v>1306</v>
      </c>
      <c r="C320" s="568">
        <f>M320</f>
        <v>0</v>
      </c>
      <c r="J320" s="1079" t="s">
        <v>154</v>
      </c>
      <c r="K320" s="128" t="s">
        <v>268</v>
      </c>
      <c r="L320" s="225" t="str">
        <f>J320</f>
        <v>1.1</v>
      </c>
      <c r="M320" s="303"/>
      <c r="N320" s="205" t="s">
        <v>355</v>
      </c>
      <c r="O320" s="204"/>
      <c r="P320" s="204"/>
      <c r="Q320" s="204"/>
      <c r="R320" s="204"/>
      <c r="S320" s="204"/>
      <c r="T320" s="204"/>
      <c r="U320" s="175"/>
    </row>
    <row r="321" spans="1:27" s="96" customFormat="1" outlineLevel="1">
      <c r="A321" s="430" t="str">
        <f ca="1">A320</f>
        <v>et_List09_org1</v>
      </c>
      <c r="B321" s="96" t="s">
        <v>1352</v>
      </c>
      <c r="C321" s="568">
        <f>C320</f>
        <v>0</v>
      </c>
      <c r="J321" s="1079"/>
      <c r="L321" s="226" t="str">
        <f>L320&amp;".1"</f>
        <v>1.1.1</v>
      </c>
      <c r="M321" s="227" t="s">
        <v>955</v>
      </c>
      <c r="N321" s="200" t="s">
        <v>314</v>
      </c>
      <c r="O321" s="204"/>
      <c r="P321" s="204"/>
      <c r="Q321" s="204"/>
      <c r="R321" s="204"/>
      <c r="S321" s="204"/>
      <c r="T321" s="204"/>
      <c r="U321" s="175"/>
    </row>
    <row r="322" spans="1:27" s="96" customFormat="1" outlineLevel="1">
      <c r="A322" s="430" t="str">
        <f ca="1">A321</f>
        <v>et_List09_org1</v>
      </c>
      <c r="B322" s="96" t="s">
        <v>1353</v>
      </c>
      <c r="C322" s="568">
        <f>C321</f>
        <v>0</v>
      </c>
      <c r="J322" s="1079"/>
      <c r="L322" s="226" t="str">
        <f>L320&amp;".2"</f>
        <v>1.1.2</v>
      </c>
      <c r="M322" s="227" t="s">
        <v>404</v>
      </c>
      <c r="N322" s="200" t="s">
        <v>484</v>
      </c>
      <c r="O322" s="155">
        <f t="shared" ref="O322:T322" si="63">IF(OR(AND(O320&lt;&gt;0,O321=0),AND(O320=0,O321&lt;&gt;0)),"Ошибка",IF(O321=0,0,O320/O321))</f>
        <v>0</v>
      </c>
      <c r="P322" s="155">
        <f t="shared" si="63"/>
        <v>0</v>
      </c>
      <c r="Q322" s="155">
        <f t="shared" si="63"/>
        <v>0</v>
      </c>
      <c r="R322" s="155">
        <f t="shared" si="63"/>
        <v>0</v>
      </c>
      <c r="S322" s="155">
        <f t="shared" si="63"/>
        <v>0</v>
      </c>
      <c r="T322" s="155">
        <f t="shared" si="63"/>
        <v>0</v>
      </c>
      <c r="U322" s="175"/>
    </row>
    <row r="323" spans="1:27">
      <c r="A323" s="127" t="s">
        <v>876</v>
      </c>
      <c r="B323" s="423"/>
      <c r="C323" s="569"/>
      <c r="AA323" s="1"/>
    </row>
    <row r="324" spans="1:27" s="96" customFormat="1" ht="14.25" outlineLevel="1">
      <c r="A324" s="138" t="str">
        <f ca="1">OFFSET(A324,-1,0)</f>
        <v>et_List09_org2</v>
      </c>
      <c r="B324" s="96" t="s">
        <v>1307</v>
      </c>
      <c r="C324" s="568">
        <f>M324</f>
        <v>0</v>
      </c>
      <c r="J324" s="1079" t="s">
        <v>16</v>
      </c>
      <c r="K324" s="128" t="s">
        <v>268</v>
      </c>
      <c r="L324" s="225" t="str">
        <f>J324</f>
        <v>2.1</v>
      </c>
      <c r="M324" s="303"/>
      <c r="N324" s="205" t="s">
        <v>355</v>
      </c>
      <c r="O324" s="204"/>
      <c r="P324" s="204"/>
      <c r="Q324" s="204"/>
      <c r="R324" s="204"/>
      <c r="S324" s="204"/>
      <c r="T324" s="204"/>
      <c r="U324" s="175"/>
    </row>
    <row r="325" spans="1:27" s="96" customFormat="1" outlineLevel="1">
      <c r="A325" s="430" t="str">
        <f ca="1">A324</f>
        <v>et_List09_org2</v>
      </c>
      <c r="B325" s="96" t="s">
        <v>1356</v>
      </c>
      <c r="C325" s="568">
        <f>C324</f>
        <v>0</v>
      </c>
      <c r="J325" s="1079"/>
      <c r="L325" s="226" t="str">
        <f>L324&amp;".1"</f>
        <v>2.1.1</v>
      </c>
      <c r="M325" s="227" t="s">
        <v>956</v>
      </c>
      <c r="N325" s="200" t="s">
        <v>314</v>
      </c>
      <c r="O325" s="204"/>
      <c r="P325" s="204"/>
      <c r="Q325" s="204"/>
      <c r="R325" s="204"/>
      <c r="S325" s="204"/>
      <c r="T325" s="204"/>
      <c r="U325" s="175"/>
    </row>
    <row r="326" spans="1:27" s="96" customFormat="1" outlineLevel="1">
      <c r="A326" s="430" t="str">
        <f ca="1">A325</f>
        <v>et_List09_org2</v>
      </c>
      <c r="B326" s="96" t="s">
        <v>1357</v>
      </c>
      <c r="C326" s="568">
        <f>C325</f>
        <v>0</v>
      </c>
      <c r="J326" s="1079"/>
      <c r="L326" s="226" t="str">
        <f>L324&amp;".2"</f>
        <v>2.1.2</v>
      </c>
      <c r="M326" s="227" t="s">
        <v>406</v>
      </c>
      <c r="N326" s="200" t="s">
        <v>484</v>
      </c>
      <c r="O326" s="155">
        <f t="shared" ref="O326:T326" si="64">IF(OR(AND(O324&lt;&gt;0,O325=0),AND(O324=0,O325&lt;&gt;0)),"Ошибка",IF(O325=0,0,O324/O325))</f>
        <v>0</v>
      </c>
      <c r="P326" s="155">
        <f t="shared" si="64"/>
        <v>0</v>
      </c>
      <c r="Q326" s="155">
        <f t="shared" si="64"/>
        <v>0</v>
      </c>
      <c r="R326" s="155">
        <f t="shared" si="64"/>
        <v>0</v>
      </c>
      <c r="S326" s="155">
        <f t="shared" si="64"/>
        <v>0</v>
      </c>
      <c r="T326" s="155">
        <f t="shared" si="64"/>
        <v>0</v>
      </c>
      <c r="U326" s="175"/>
    </row>
    <row r="327" spans="1:27">
      <c r="A327" s="127" t="s">
        <v>877</v>
      </c>
      <c r="B327" s="423"/>
      <c r="C327" s="569"/>
      <c r="AA327" s="1"/>
    </row>
    <row r="328" spans="1:27" s="96" customFormat="1" ht="14.25" outlineLevel="1">
      <c r="A328" s="138" t="str">
        <f ca="1">OFFSET(A328,-1,0)</f>
        <v>et_List09_org3</v>
      </c>
      <c r="B328" s="96" t="s">
        <v>1308</v>
      </c>
      <c r="C328" s="568">
        <f>M328</f>
        <v>0</v>
      </c>
      <c r="J328" s="1079" t="s">
        <v>158</v>
      </c>
      <c r="K328" s="128" t="s">
        <v>268</v>
      </c>
      <c r="L328" s="225" t="str">
        <f>J328</f>
        <v>3.1</v>
      </c>
      <c r="M328" s="303"/>
      <c r="N328" s="205" t="s">
        <v>355</v>
      </c>
      <c r="O328" s="204"/>
      <c r="P328" s="204"/>
      <c r="Q328" s="204"/>
      <c r="R328" s="204"/>
      <c r="S328" s="204"/>
      <c r="T328" s="204"/>
      <c r="U328" s="175"/>
    </row>
    <row r="329" spans="1:27" s="96" customFormat="1" outlineLevel="1">
      <c r="A329" s="430" t="str">
        <f ca="1">A328</f>
        <v>et_List09_org3</v>
      </c>
      <c r="B329" s="96" t="s">
        <v>1324</v>
      </c>
      <c r="C329" s="568">
        <f>C328</f>
        <v>0</v>
      </c>
      <c r="J329" s="1079"/>
      <c r="L329" s="226" t="str">
        <f>L328&amp;".1"</f>
        <v>3.1.1</v>
      </c>
      <c r="M329" s="227" t="s">
        <v>957</v>
      </c>
      <c r="N329" s="200" t="s">
        <v>314</v>
      </c>
      <c r="O329" s="204"/>
      <c r="P329" s="204"/>
      <c r="Q329" s="204"/>
      <c r="R329" s="204"/>
      <c r="S329" s="204"/>
      <c r="T329" s="204"/>
      <c r="U329" s="175"/>
    </row>
    <row r="330" spans="1:27" s="96" customFormat="1" outlineLevel="1">
      <c r="A330" s="430" t="str">
        <f ca="1">A329</f>
        <v>et_List09_org3</v>
      </c>
      <c r="B330" s="96" t="s">
        <v>1325</v>
      </c>
      <c r="C330" s="568">
        <f>C329</f>
        <v>0</v>
      </c>
      <c r="J330" s="1079"/>
      <c r="L330" s="226" t="str">
        <f>L328&amp;".2"</f>
        <v>3.1.2</v>
      </c>
      <c r="M330" s="227" t="s">
        <v>408</v>
      </c>
      <c r="N330" s="200" t="s">
        <v>484</v>
      </c>
      <c r="O330" s="155">
        <f t="shared" ref="O330:T330" si="65">IF(OR(AND(O328&lt;&gt;0,O329=0),AND(O328=0,O329&lt;&gt;0)),"Ошибка",IF(O329=0,0,O328/O329))</f>
        <v>0</v>
      </c>
      <c r="P330" s="155">
        <f t="shared" si="65"/>
        <v>0</v>
      </c>
      <c r="Q330" s="155">
        <f t="shared" si="65"/>
        <v>0</v>
      </c>
      <c r="R330" s="155">
        <f t="shared" si="65"/>
        <v>0</v>
      </c>
      <c r="S330" s="155">
        <f t="shared" si="65"/>
        <v>0</v>
      </c>
      <c r="T330" s="155">
        <f t="shared" si="65"/>
        <v>0</v>
      </c>
      <c r="U330" s="175"/>
    </row>
    <row r="331" spans="1:27">
      <c r="A331" s="127" t="s">
        <v>878</v>
      </c>
      <c r="B331" s="423"/>
      <c r="C331" s="569"/>
      <c r="AA331" s="1"/>
    </row>
    <row r="332" spans="1:27" s="96" customFormat="1" ht="14.25" outlineLevel="1">
      <c r="A332" s="138" t="str">
        <f ca="1">OFFSET(A332,-1,0)</f>
        <v>et_List09_org4</v>
      </c>
      <c r="B332" s="96" t="s">
        <v>1362</v>
      </c>
      <c r="C332" s="568">
        <f>M332</f>
        <v>0</v>
      </c>
      <c r="J332" s="1079" t="s">
        <v>145</v>
      </c>
      <c r="K332" s="128" t="s">
        <v>268</v>
      </c>
      <c r="L332" s="225" t="str">
        <f>J332</f>
        <v>4.1</v>
      </c>
      <c r="M332" s="303"/>
      <c r="N332" s="205" t="s">
        <v>355</v>
      </c>
      <c r="O332" s="204"/>
      <c r="P332" s="204"/>
      <c r="Q332" s="204"/>
      <c r="R332" s="204"/>
      <c r="S332" s="204"/>
      <c r="T332" s="204"/>
      <c r="U332" s="175"/>
    </row>
    <row r="333" spans="1:27" s="96" customFormat="1" outlineLevel="1">
      <c r="A333" s="430" t="str">
        <f ca="1">A332</f>
        <v>et_List09_org4</v>
      </c>
      <c r="B333" s="96" t="s">
        <v>1309</v>
      </c>
      <c r="C333" s="568">
        <f>C332</f>
        <v>0</v>
      </c>
      <c r="J333" s="1079"/>
      <c r="L333" s="226" t="str">
        <f>L332&amp;".1"</f>
        <v>4.1.1</v>
      </c>
      <c r="M333" s="227" t="s">
        <v>958</v>
      </c>
      <c r="N333" s="200" t="s">
        <v>314</v>
      </c>
      <c r="O333" s="204"/>
      <c r="P333" s="204"/>
      <c r="Q333" s="204"/>
      <c r="R333" s="204"/>
      <c r="S333" s="204"/>
      <c r="T333" s="204"/>
      <c r="U333" s="175"/>
    </row>
    <row r="334" spans="1:27" s="96" customFormat="1" outlineLevel="1">
      <c r="A334" s="430" t="str">
        <f ca="1">A333</f>
        <v>et_List09_org4</v>
      </c>
      <c r="B334" s="96" t="s">
        <v>1310</v>
      </c>
      <c r="C334" s="568">
        <f>C333</f>
        <v>0</v>
      </c>
      <c r="J334" s="1079"/>
      <c r="L334" s="226" t="str">
        <f>L332&amp;".2"</f>
        <v>4.1.2</v>
      </c>
      <c r="M334" s="227" t="s">
        <v>912</v>
      </c>
      <c r="N334" s="200" t="s">
        <v>484</v>
      </c>
      <c r="O334" s="155">
        <f t="shared" ref="O334:T334" si="66">IF(OR(AND(O332&lt;&gt;0,O333=0),AND(O332=0,O333&lt;&gt;0)),"Ошибка",IF(O333=0,0,O332/O333))</f>
        <v>0</v>
      </c>
      <c r="P334" s="155">
        <f t="shared" si="66"/>
        <v>0</v>
      </c>
      <c r="Q334" s="155">
        <f t="shared" si="66"/>
        <v>0</v>
      </c>
      <c r="R334" s="155">
        <f t="shared" si="66"/>
        <v>0</v>
      </c>
      <c r="S334" s="155">
        <f t="shared" si="66"/>
        <v>0</v>
      </c>
      <c r="T334" s="155">
        <f t="shared" si="66"/>
        <v>0</v>
      </c>
      <c r="U334" s="175"/>
    </row>
    <row r="335" spans="1:27">
      <c r="A335" s="127" t="s">
        <v>1209</v>
      </c>
      <c r="B335" s="423"/>
      <c r="C335" s="569"/>
      <c r="AA335" s="1"/>
    </row>
    <row r="336" spans="1:27" s="96" customFormat="1" ht="14.25" outlineLevel="1">
      <c r="A336" s="138" t="str">
        <f ca="1">OFFSET(A336,-1,0)</f>
        <v>et_List09_org5</v>
      </c>
      <c r="B336" s="96" t="s">
        <v>1311</v>
      </c>
      <c r="C336" s="568">
        <f>M336</f>
        <v>0</v>
      </c>
      <c r="J336" s="1079" t="s">
        <v>121</v>
      </c>
      <c r="K336" s="128" t="s">
        <v>268</v>
      </c>
      <c r="L336" s="225" t="str">
        <f>J336</f>
        <v>5.1</v>
      </c>
      <c r="M336" s="303"/>
      <c r="N336" s="205" t="s">
        <v>355</v>
      </c>
      <c r="O336" s="204"/>
      <c r="P336" s="204"/>
      <c r="Q336" s="204"/>
      <c r="R336" s="204"/>
      <c r="S336" s="204"/>
      <c r="T336" s="204"/>
      <c r="U336" s="175"/>
    </row>
    <row r="337" spans="1:27" s="96" customFormat="1" outlineLevel="1">
      <c r="A337" s="430" t="str">
        <f ca="1">A336</f>
        <v>et_List09_org5</v>
      </c>
      <c r="B337" s="96" t="s">
        <v>1337</v>
      </c>
      <c r="C337" s="568">
        <f>C336</f>
        <v>0</v>
      </c>
      <c r="J337" s="1079"/>
      <c r="L337" s="226" t="str">
        <f>L336&amp;".1"</f>
        <v>5.1.1</v>
      </c>
      <c r="M337" s="227" t="s">
        <v>1210</v>
      </c>
      <c r="N337" s="200" t="s">
        <v>314</v>
      </c>
      <c r="O337" s="204"/>
      <c r="P337" s="204"/>
      <c r="Q337" s="204"/>
      <c r="R337" s="204"/>
      <c r="S337" s="204"/>
      <c r="T337" s="204"/>
      <c r="U337" s="175"/>
    </row>
    <row r="338" spans="1:27" s="96" customFormat="1" outlineLevel="1">
      <c r="A338" s="430" t="str">
        <f ca="1">A337</f>
        <v>et_List09_org5</v>
      </c>
      <c r="B338" s="96" t="s">
        <v>1338</v>
      </c>
      <c r="C338" s="568">
        <f>C337</f>
        <v>0</v>
      </c>
      <c r="J338" s="1079"/>
      <c r="L338" s="226" t="str">
        <f>L336&amp;".2"</f>
        <v>5.1.2</v>
      </c>
      <c r="M338" s="227" t="s">
        <v>1217</v>
      </c>
      <c r="N338" s="200" t="s">
        <v>484</v>
      </c>
      <c r="O338" s="155">
        <f t="shared" ref="O338:T338" si="67">IF(OR(AND(O336&lt;&gt;0,O337=0),AND(O336=0,O337&lt;&gt;0)),"Ошибка",IF(O337=0,0,O336/O337))</f>
        <v>0</v>
      </c>
      <c r="P338" s="155">
        <f t="shared" si="67"/>
        <v>0</v>
      </c>
      <c r="Q338" s="155">
        <f t="shared" si="67"/>
        <v>0</v>
      </c>
      <c r="R338" s="155">
        <f t="shared" si="67"/>
        <v>0</v>
      </c>
      <c r="S338" s="155">
        <f t="shared" si="67"/>
        <v>0</v>
      </c>
      <c r="T338" s="155">
        <f t="shared" si="67"/>
        <v>0</v>
      </c>
      <c r="U338" s="175"/>
    </row>
    <row r="339" spans="1:27">
      <c r="B339" s="423"/>
      <c r="C339" s="423"/>
      <c r="AA339" s="1"/>
    </row>
    <row r="340" spans="1:27" s="124" customFormat="1" ht="30" customHeight="1">
      <c r="A340" s="123" t="s">
        <v>881</v>
      </c>
      <c r="B340" s="566"/>
      <c r="C340" s="566"/>
      <c r="M340" s="125"/>
      <c r="N340" s="125"/>
      <c r="O340" s="125"/>
      <c r="P340" s="125"/>
    </row>
    <row r="341" spans="1:27">
      <c r="A341" s="127" t="s">
        <v>879</v>
      </c>
      <c r="B341" s="423"/>
      <c r="C341" s="423"/>
      <c r="AA341" s="1"/>
    </row>
    <row r="342" spans="1:27" s="80" customFormat="1" ht="15" customHeight="1">
      <c r="A342" s="164" t="s">
        <v>17</v>
      </c>
      <c r="L342" s="218" t="str">
        <f>INDEX('Общие сведения'!$J$111:$J$124,MATCH($A342,'Общие сведения'!$D$111:$D$124,0))</f>
        <v>Тариф 1 (Водоотведение) - тариф на водоотведение</v>
      </c>
      <c r="M342" s="137"/>
      <c r="N342" s="137"/>
      <c r="O342" s="137"/>
      <c r="P342" s="137"/>
      <c r="Q342" s="137"/>
      <c r="R342" s="137"/>
      <c r="S342" s="137"/>
      <c r="T342" s="137"/>
      <c r="U342" s="137"/>
    </row>
    <row r="343" spans="1:27" s="80" customFormat="1" ht="22.5" outlineLevel="1">
      <c r="A343" s="430" t="str">
        <f t="shared" ref="A343:A354" si="68">A342</f>
        <v>1</v>
      </c>
      <c r="B343" s="80" t="s">
        <v>1420</v>
      </c>
      <c r="L343" s="241">
        <v>0</v>
      </c>
      <c r="M343" s="209" t="s">
        <v>414</v>
      </c>
      <c r="N343" s="210" t="s">
        <v>355</v>
      </c>
      <c r="O343" s="234">
        <f t="shared" ref="O343:T343" si="69">SUM(O344:O352)</f>
        <v>0</v>
      </c>
      <c r="P343" s="234">
        <f t="shared" si="69"/>
        <v>0</v>
      </c>
      <c r="Q343" s="234">
        <f t="shared" si="69"/>
        <v>0</v>
      </c>
      <c r="R343" s="234">
        <f t="shared" si="69"/>
        <v>0</v>
      </c>
      <c r="S343" s="234">
        <f t="shared" si="69"/>
        <v>0</v>
      </c>
      <c r="T343" s="234">
        <f t="shared" si="69"/>
        <v>0</v>
      </c>
      <c r="U343" s="175"/>
    </row>
    <row r="344" spans="1:27" s="80" customFormat="1" outlineLevel="1">
      <c r="A344" s="430" t="str">
        <f t="shared" si="68"/>
        <v>1</v>
      </c>
      <c r="B344" s="80" t="s">
        <v>1306</v>
      </c>
      <c r="L344" s="211" t="s">
        <v>17</v>
      </c>
      <c r="M344" s="242" t="s">
        <v>415</v>
      </c>
      <c r="N344" s="213" t="s">
        <v>355</v>
      </c>
      <c r="O344" s="235"/>
      <c r="P344" s="236"/>
      <c r="Q344" s="236"/>
      <c r="R344" s="236"/>
      <c r="S344" s="236"/>
      <c r="T344" s="236"/>
      <c r="U344" s="175"/>
    </row>
    <row r="345" spans="1:27" s="80" customFormat="1" outlineLevel="1">
      <c r="A345" s="430" t="str">
        <f t="shared" si="68"/>
        <v>1</v>
      </c>
      <c r="B345" s="80" t="s">
        <v>1307</v>
      </c>
      <c r="L345" s="211" t="s">
        <v>101</v>
      </c>
      <c r="M345" s="242" t="s">
        <v>416</v>
      </c>
      <c r="N345" s="213" t="s">
        <v>355</v>
      </c>
      <c r="O345" s="235"/>
      <c r="P345" s="236"/>
      <c r="Q345" s="236"/>
      <c r="R345" s="236"/>
      <c r="S345" s="236"/>
      <c r="T345" s="236"/>
      <c r="U345" s="175"/>
    </row>
    <row r="346" spans="1:27" s="80" customFormat="1" outlineLevel="1">
      <c r="A346" s="430" t="str">
        <f t="shared" si="68"/>
        <v>1</v>
      </c>
      <c r="B346" s="80" t="s">
        <v>1308</v>
      </c>
      <c r="L346" s="211" t="s">
        <v>102</v>
      </c>
      <c r="M346" s="242" t="s">
        <v>1223</v>
      </c>
      <c r="N346" s="213" t="s">
        <v>355</v>
      </c>
      <c r="O346" s="235"/>
      <c r="P346" s="236"/>
      <c r="Q346" s="236"/>
      <c r="R346" s="236"/>
      <c r="S346" s="236"/>
      <c r="T346" s="236"/>
      <c r="U346" s="175"/>
    </row>
    <row r="347" spans="1:27" s="94" customFormat="1" outlineLevel="1">
      <c r="A347" s="430" t="str">
        <f t="shared" si="68"/>
        <v>1</v>
      </c>
      <c r="B347" s="94" t="s">
        <v>1362</v>
      </c>
      <c r="L347" s="231">
        <v>4</v>
      </c>
      <c r="M347" s="242" t="s">
        <v>417</v>
      </c>
      <c r="N347" s="213" t="s">
        <v>355</v>
      </c>
      <c r="O347" s="237"/>
      <c r="P347" s="237"/>
      <c r="Q347" s="237"/>
      <c r="R347" s="237"/>
      <c r="S347" s="237"/>
      <c r="T347" s="237"/>
      <c r="U347" s="175"/>
    </row>
    <row r="348" spans="1:27" s="80" customFormat="1" outlineLevel="1">
      <c r="A348" s="430" t="str">
        <f t="shared" si="68"/>
        <v>1</v>
      </c>
      <c r="B348" s="80" t="s">
        <v>1311</v>
      </c>
      <c r="L348" s="211" t="s">
        <v>119</v>
      </c>
      <c r="M348" s="242" t="s">
        <v>418</v>
      </c>
      <c r="N348" s="213" t="s">
        <v>355</v>
      </c>
      <c r="O348" s="235"/>
      <c r="P348" s="235"/>
      <c r="Q348" s="235"/>
      <c r="R348" s="235"/>
      <c r="S348" s="235"/>
      <c r="T348" s="235"/>
      <c r="U348" s="175"/>
    </row>
    <row r="349" spans="1:27" s="80" customFormat="1" outlineLevel="1">
      <c r="A349" s="430" t="str">
        <f t="shared" si="68"/>
        <v>1</v>
      </c>
      <c r="B349" s="80" t="s">
        <v>1363</v>
      </c>
      <c r="L349" s="211" t="s">
        <v>123</v>
      </c>
      <c r="M349" s="242" t="s">
        <v>136</v>
      </c>
      <c r="N349" s="213" t="s">
        <v>355</v>
      </c>
      <c r="O349" s="235"/>
      <c r="P349" s="235"/>
      <c r="Q349" s="235"/>
      <c r="R349" s="235"/>
      <c r="S349" s="235"/>
      <c r="T349" s="235"/>
      <c r="U349" s="175"/>
    </row>
    <row r="350" spans="1:27" s="80" customFormat="1" outlineLevel="1">
      <c r="A350" s="430" t="str">
        <f t="shared" si="68"/>
        <v>1</v>
      </c>
      <c r="B350" s="80" t="s">
        <v>1364</v>
      </c>
      <c r="L350" s="211" t="s">
        <v>124</v>
      </c>
      <c r="M350" s="242" t="s">
        <v>135</v>
      </c>
      <c r="N350" s="213" t="s">
        <v>355</v>
      </c>
      <c r="O350" s="235"/>
      <c r="P350" s="235"/>
      <c r="Q350" s="235"/>
      <c r="R350" s="235"/>
      <c r="S350" s="235"/>
      <c r="T350" s="235"/>
      <c r="U350" s="175"/>
    </row>
    <row r="351" spans="1:27" s="80" customFormat="1" outlineLevel="1">
      <c r="A351" s="430" t="str">
        <f t="shared" si="68"/>
        <v>1</v>
      </c>
      <c r="B351" s="80" t="s">
        <v>1365</v>
      </c>
      <c r="L351" s="211" t="s">
        <v>125</v>
      </c>
      <c r="M351" s="242" t="s">
        <v>1224</v>
      </c>
      <c r="N351" s="213" t="s">
        <v>355</v>
      </c>
      <c r="O351" s="235"/>
      <c r="P351" s="235"/>
      <c r="Q351" s="235"/>
      <c r="R351" s="235"/>
      <c r="S351" s="235"/>
      <c r="T351" s="235"/>
      <c r="U351" s="175"/>
    </row>
    <row r="352" spans="1:27" s="94" customFormat="1" outlineLevel="1">
      <c r="A352" s="430" t="str">
        <f>A350</f>
        <v>1</v>
      </c>
      <c r="B352" s="94" t="s">
        <v>1369</v>
      </c>
      <c r="L352" s="231">
        <v>9</v>
      </c>
      <c r="M352" s="242" t="s">
        <v>419</v>
      </c>
      <c r="N352" s="213" t="s">
        <v>355</v>
      </c>
      <c r="O352" s="243">
        <f t="shared" ref="O352:T352" si="70">SUM(O353:O354)</f>
        <v>0</v>
      </c>
      <c r="P352" s="243">
        <f t="shared" si="70"/>
        <v>0</v>
      </c>
      <c r="Q352" s="243">
        <f t="shared" si="70"/>
        <v>0</v>
      </c>
      <c r="R352" s="243">
        <f t="shared" si="70"/>
        <v>0</v>
      </c>
      <c r="S352" s="243">
        <f t="shared" si="70"/>
        <v>0</v>
      </c>
      <c r="T352" s="243">
        <f t="shared" si="70"/>
        <v>0</v>
      </c>
      <c r="U352" s="175"/>
    </row>
    <row r="353" spans="1:27" s="94" customFormat="1" ht="0.2" customHeight="1" outlineLevel="1">
      <c r="A353" s="430" t="str">
        <f t="shared" si="68"/>
        <v>1</v>
      </c>
      <c r="L353" s="231" t="s">
        <v>1109</v>
      </c>
      <c r="M353" s="212"/>
      <c r="N353" s="213"/>
      <c r="O353" s="232"/>
      <c r="P353" s="232"/>
      <c r="Q353" s="232"/>
      <c r="R353" s="232"/>
      <c r="S353" s="232"/>
      <c r="T353" s="232"/>
      <c r="U353" s="233"/>
    </row>
    <row r="354" spans="1:27" s="80" customFormat="1" outlineLevel="1">
      <c r="A354" s="430" t="str">
        <f t="shared" si="68"/>
        <v>1</v>
      </c>
      <c r="B354" s="80" t="str">
        <f>A354&amp;"pIns"</f>
        <v>1pIns</v>
      </c>
      <c r="L354" s="238"/>
      <c r="M354" s="239" t="s">
        <v>356</v>
      </c>
      <c r="N354" s="239"/>
      <c r="O354" s="239"/>
      <c r="P354" s="239"/>
      <c r="Q354" s="239"/>
      <c r="R354" s="239"/>
      <c r="S354" s="239"/>
      <c r="T354" s="239"/>
      <c r="U354" s="240"/>
    </row>
    <row r="355" spans="1:27">
      <c r="A355" s="127" t="s">
        <v>880</v>
      </c>
      <c r="B355" s="423"/>
      <c r="C355" s="423"/>
      <c r="AA355" s="1"/>
    </row>
    <row r="356" spans="1:27" s="80" customFormat="1" ht="14.25" outlineLevel="1">
      <c r="A356" s="245" t="str">
        <f>A355</f>
        <v>et_List10_nalog</v>
      </c>
      <c r="B356" s="80" t="s">
        <v>1369</v>
      </c>
      <c r="C356" s="570">
        <f>M356</f>
        <v>0</v>
      </c>
      <c r="K356" s="128" t="s">
        <v>268</v>
      </c>
      <c r="L356" s="211" t="s">
        <v>17</v>
      </c>
      <c r="M356" s="244"/>
      <c r="N356" s="213" t="s">
        <v>355</v>
      </c>
      <c r="O356" s="235"/>
      <c r="P356" s="236"/>
      <c r="Q356" s="236"/>
      <c r="R356" s="236"/>
      <c r="S356" s="236"/>
      <c r="T356" s="236"/>
      <c r="U356" s="175"/>
    </row>
    <row r="357" spans="1:27">
      <c r="AA357" s="1"/>
    </row>
    <row r="358" spans="1:27" s="124" customFormat="1" ht="30" customHeight="1">
      <c r="A358" s="123" t="s">
        <v>884</v>
      </c>
      <c r="M358" s="125"/>
      <c r="N358" s="125"/>
      <c r="O358" s="125"/>
      <c r="P358" s="125"/>
      <c r="AA358" s="126"/>
    </row>
    <row r="359" spans="1:27">
      <c r="A359" s="127" t="s">
        <v>885</v>
      </c>
      <c r="AA359" s="1"/>
    </row>
    <row r="360" spans="1:27" s="80" customFormat="1" ht="15" customHeight="1">
      <c r="A360" s="164" t="s">
        <v>17</v>
      </c>
      <c r="B360" s="100" t="b">
        <f>'ИП + источники'!$N$14&lt;&gt;"да"</f>
        <v>1</v>
      </c>
      <c r="L360" s="261" t="str">
        <f>INDEX('Общие сведения'!$J$111:$J$124,MATCH($A360,'Общие сведения'!$D$111:$D$124,0))</f>
        <v>Тариф 1 (Водоотведение) - тариф на водоотведение</v>
      </c>
      <c r="M360" s="262"/>
      <c r="N360" s="262"/>
      <c r="O360" s="262"/>
      <c r="P360" s="262"/>
      <c r="Q360" s="262"/>
      <c r="R360" s="262"/>
      <c r="S360" s="262"/>
      <c r="T360" s="262"/>
      <c r="U360" s="262"/>
      <c r="V360" s="262"/>
      <c r="W360" s="262"/>
    </row>
    <row r="361" spans="1:27" s="260" customFormat="1" ht="22.5" outlineLevel="1">
      <c r="A361" s="430" t="str">
        <f t="shared" ref="A361:A383" si="71">A360</f>
        <v>1</v>
      </c>
      <c r="B361" s="100" t="b">
        <f>'ИП + источники'!$N$14&lt;&gt;"да"</f>
        <v>1</v>
      </c>
      <c r="C361" s="100" t="s">
        <v>1306</v>
      </c>
      <c r="L361" s="258">
        <v>1</v>
      </c>
      <c r="M361" s="253" t="s">
        <v>423</v>
      </c>
      <c r="N361" s="259" t="s">
        <v>355</v>
      </c>
      <c r="O361" s="249">
        <f>O362+O367+O371+O375</f>
        <v>0</v>
      </c>
      <c r="P361" s="249">
        <f t="shared" ref="P361:V361" si="72">P362+P367+P371+P375</f>
        <v>0</v>
      </c>
      <c r="Q361" s="249">
        <f t="shared" si="72"/>
        <v>0</v>
      </c>
      <c r="R361" s="249">
        <f t="shared" si="72"/>
        <v>0</v>
      </c>
      <c r="S361" s="249">
        <f t="shared" si="72"/>
        <v>0</v>
      </c>
      <c r="T361" s="249">
        <f t="shared" si="72"/>
        <v>0</v>
      </c>
      <c r="U361" s="249">
        <f t="shared" si="72"/>
        <v>0</v>
      </c>
      <c r="V361" s="249">
        <f t="shared" si="72"/>
        <v>0</v>
      </c>
      <c r="W361" s="175"/>
    </row>
    <row r="362" spans="1:27" s="100" customFormat="1" outlineLevel="1">
      <c r="A362" s="430" t="str">
        <f t="shared" si="71"/>
        <v>1</v>
      </c>
      <c r="B362" s="100" t="b">
        <f>'ИП + источники'!$N$14&lt;&gt;"да"</f>
        <v>1</v>
      </c>
      <c r="C362" s="100" t="s">
        <v>1352</v>
      </c>
      <c r="L362" s="255" t="s">
        <v>154</v>
      </c>
      <c r="M362" s="256" t="s">
        <v>424</v>
      </c>
      <c r="N362" s="252" t="s">
        <v>355</v>
      </c>
      <c r="O362" s="250">
        <f>O363+O364+O365+O366</f>
        <v>0</v>
      </c>
      <c r="P362" s="250">
        <f t="shared" ref="P362:V362" si="73">P363+P364+P365+P366</f>
        <v>0</v>
      </c>
      <c r="Q362" s="250">
        <f t="shared" si="73"/>
        <v>0</v>
      </c>
      <c r="R362" s="250">
        <f t="shared" si="73"/>
        <v>0</v>
      </c>
      <c r="S362" s="250">
        <f t="shared" si="73"/>
        <v>0</v>
      </c>
      <c r="T362" s="250">
        <f t="shared" si="73"/>
        <v>0</v>
      </c>
      <c r="U362" s="250">
        <f t="shared" si="73"/>
        <v>0</v>
      </c>
      <c r="V362" s="250">
        <f t="shared" si="73"/>
        <v>0</v>
      </c>
      <c r="W362" s="175"/>
    </row>
    <row r="363" spans="1:27" s="100" customFormat="1" outlineLevel="1">
      <c r="A363" s="430" t="str">
        <f t="shared" si="71"/>
        <v>1</v>
      </c>
      <c r="B363" s="100" t="b">
        <f>'ИП + источники'!$N$14&lt;&gt;"да"</f>
        <v>1</v>
      </c>
      <c r="C363" s="100" t="s">
        <v>1418</v>
      </c>
      <c r="L363" s="255" t="s">
        <v>397</v>
      </c>
      <c r="M363" s="257" t="s">
        <v>425</v>
      </c>
      <c r="N363" s="252" t="s">
        <v>355</v>
      </c>
      <c r="O363" s="251"/>
      <c r="P363" s="251"/>
      <c r="Q363" s="251"/>
      <c r="R363" s="251"/>
      <c r="S363" s="251"/>
      <c r="T363" s="251"/>
      <c r="U363" s="251"/>
      <c r="V363" s="251"/>
      <c r="W363" s="175"/>
    </row>
    <row r="364" spans="1:27" s="100" customFormat="1" outlineLevel="1">
      <c r="A364" s="430" t="str">
        <f t="shared" si="71"/>
        <v>1</v>
      </c>
      <c r="B364" s="100" t="b">
        <f>'ИП + источники'!$N$14&lt;&gt;"да"</f>
        <v>1</v>
      </c>
      <c r="C364" s="100" t="s">
        <v>1419</v>
      </c>
      <c r="L364" s="255" t="s">
        <v>399</v>
      </c>
      <c r="M364" s="257" t="s">
        <v>913</v>
      </c>
      <c r="N364" s="252" t="s">
        <v>355</v>
      </c>
      <c r="O364" s="251"/>
      <c r="P364" s="251"/>
      <c r="Q364" s="251"/>
      <c r="R364" s="251"/>
      <c r="S364" s="251"/>
      <c r="T364" s="251"/>
      <c r="U364" s="251"/>
      <c r="V364" s="251"/>
      <c r="W364" s="175"/>
    </row>
    <row r="365" spans="1:27" s="100" customFormat="1" outlineLevel="1">
      <c r="A365" s="430" t="str">
        <f t="shared" si="71"/>
        <v>1</v>
      </c>
      <c r="B365" s="100" t="b">
        <f>'ИП + источники'!$N$14&lt;&gt;"да"</f>
        <v>1</v>
      </c>
      <c r="C365" s="100" t="s">
        <v>1421</v>
      </c>
      <c r="L365" s="255" t="s">
        <v>882</v>
      </c>
      <c r="M365" s="257" t="s">
        <v>426</v>
      </c>
      <c r="N365" s="252" t="s">
        <v>355</v>
      </c>
      <c r="O365" s="251"/>
      <c r="P365" s="251"/>
      <c r="Q365" s="251"/>
      <c r="R365" s="251"/>
      <c r="S365" s="251"/>
      <c r="T365" s="251"/>
      <c r="U365" s="251"/>
      <c r="V365" s="251"/>
      <c r="W365" s="175"/>
    </row>
    <row r="366" spans="1:27" s="100" customFormat="1" outlineLevel="1">
      <c r="A366" s="430" t="str">
        <f t="shared" si="71"/>
        <v>1</v>
      </c>
      <c r="B366" s="100" t="b">
        <f>'ИП + источники'!$N$14&lt;&gt;"да"</f>
        <v>1</v>
      </c>
      <c r="C366" s="100" t="s">
        <v>1422</v>
      </c>
      <c r="L366" s="255" t="s">
        <v>883</v>
      </c>
      <c r="M366" s="257" t="s">
        <v>427</v>
      </c>
      <c r="N366" s="252" t="s">
        <v>355</v>
      </c>
      <c r="O366" s="251"/>
      <c r="P366" s="251"/>
      <c r="Q366" s="251"/>
      <c r="R366" s="251"/>
      <c r="S366" s="251"/>
      <c r="T366" s="251"/>
      <c r="U366" s="251"/>
      <c r="V366" s="251"/>
      <c r="W366" s="175"/>
    </row>
    <row r="367" spans="1:27" s="100" customFormat="1" outlineLevel="1">
      <c r="A367" s="430" t="str">
        <f t="shared" si="71"/>
        <v>1</v>
      </c>
      <c r="B367" s="100" t="b">
        <f>'ИП + источники'!$N$14&lt;&gt;"да"</f>
        <v>1</v>
      </c>
      <c r="C367" s="100" t="s">
        <v>1353</v>
      </c>
      <c r="L367" s="255" t="s">
        <v>155</v>
      </c>
      <c r="M367" s="256" t="s">
        <v>428</v>
      </c>
      <c r="N367" s="252" t="s">
        <v>355</v>
      </c>
      <c r="O367" s="250">
        <f>O368+O369+O370</f>
        <v>0</v>
      </c>
      <c r="P367" s="250">
        <f t="shared" ref="P367:V367" si="74">P368+P369+P370</f>
        <v>0</v>
      </c>
      <c r="Q367" s="250">
        <f t="shared" si="74"/>
        <v>0</v>
      </c>
      <c r="R367" s="250">
        <f t="shared" si="74"/>
        <v>0</v>
      </c>
      <c r="S367" s="250">
        <f t="shared" si="74"/>
        <v>0</v>
      </c>
      <c r="T367" s="250">
        <f t="shared" si="74"/>
        <v>0</v>
      </c>
      <c r="U367" s="250">
        <f t="shared" si="74"/>
        <v>0</v>
      </c>
      <c r="V367" s="250">
        <f t="shared" si="74"/>
        <v>0</v>
      </c>
      <c r="W367" s="175"/>
    </row>
    <row r="368" spans="1:27" s="100" customFormat="1" outlineLevel="1">
      <c r="A368" s="430" t="str">
        <f t="shared" si="71"/>
        <v>1</v>
      </c>
      <c r="B368" s="100" t="b">
        <f>'ИП + источники'!$N$14&lt;&gt;"да"</f>
        <v>1</v>
      </c>
      <c r="C368" s="100" t="s">
        <v>1423</v>
      </c>
      <c r="L368" s="255" t="s">
        <v>453</v>
      </c>
      <c r="M368" s="257" t="s">
        <v>429</v>
      </c>
      <c r="N368" s="252" t="s">
        <v>355</v>
      </c>
      <c r="O368" s="251"/>
      <c r="P368" s="251"/>
      <c r="Q368" s="251"/>
      <c r="R368" s="251"/>
      <c r="S368" s="251"/>
      <c r="T368" s="251"/>
      <c r="U368" s="251"/>
      <c r="V368" s="251"/>
      <c r="W368" s="175"/>
    </row>
    <row r="369" spans="1:27" s="100" customFormat="1" outlineLevel="1">
      <c r="A369" s="430" t="str">
        <f t="shared" si="71"/>
        <v>1</v>
      </c>
      <c r="B369" s="100" t="b">
        <f>'ИП + источники'!$N$14&lt;&gt;"да"</f>
        <v>1</v>
      </c>
      <c r="C369" s="100" t="s">
        <v>1424</v>
      </c>
      <c r="L369" s="255" t="s">
        <v>456</v>
      </c>
      <c r="M369" s="257" t="s">
        <v>430</v>
      </c>
      <c r="N369" s="252" t="s">
        <v>355</v>
      </c>
      <c r="O369" s="251"/>
      <c r="P369" s="251"/>
      <c r="Q369" s="251"/>
      <c r="R369" s="251"/>
      <c r="S369" s="251"/>
      <c r="T369" s="251"/>
      <c r="U369" s="251"/>
      <c r="V369" s="251"/>
      <c r="W369" s="175"/>
    </row>
    <row r="370" spans="1:27" s="100" customFormat="1" outlineLevel="1">
      <c r="A370" s="430" t="str">
        <f t="shared" si="71"/>
        <v>1</v>
      </c>
      <c r="B370" s="100" t="b">
        <f>'ИП + источники'!$N$14&lt;&gt;"да"</f>
        <v>1</v>
      </c>
      <c r="C370" s="100" t="s">
        <v>1425</v>
      </c>
      <c r="L370" s="255" t="s">
        <v>457</v>
      </c>
      <c r="M370" s="257" t="s">
        <v>431</v>
      </c>
      <c r="N370" s="252" t="s">
        <v>355</v>
      </c>
      <c r="O370" s="251"/>
      <c r="P370" s="251"/>
      <c r="Q370" s="251"/>
      <c r="R370" s="251"/>
      <c r="S370" s="251"/>
      <c r="T370" s="251"/>
      <c r="U370" s="251"/>
      <c r="V370" s="251"/>
      <c r="W370" s="175"/>
    </row>
    <row r="371" spans="1:27" s="100" customFormat="1" outlineLevel="1">
      <c r="A371" s="430" t="str">
        <f t="shared" si="71"/>
        <v>1</v>
      </c>
      <c r="B371" s="100" t="b">
        <f>'ИП + источники'!$N$14&lt;&gt;"да"</f>
        <v>1</v>
      </c>
      <c r="C371" s="100" t="s">
        <v>1354</v>
      </c>
      <c r="L371" s="255" t="s">
        <v>363</v>
      </c>
      <c r="M371" s="256" t="s">
        <v>432</v>
      </c>
      <c r="N371" s="252" t="s">
        <v>355</v>
      </c>
      <c r="O371" s="250">
        <f>O372+O373+O374</f>
        <v>0</v>
      </c>
      <c r="P371" s="250">
        <f t="shared" ref="P371:V371" si="75">P372+P373+P374</f>
        <v>0</v>
      </c>
      <c r="Q371" s="250">
        <f t="shared" si="75"/>
        <v>0</v>
      </c>
      <c r="R371" s="250">
        <f t="shared" si="75"/>
        <v>0</v>
      </c>
      <c r="S371" s="250">
        <f t="shared" si="75"/>
        <v>0</v>
      </c>
      <c r="T371" s="250">
        <f t="shared" si="75"/>
        <v>0</v>
      </c>
      <c r="U371" s="250">
        <f t="shared" si="75"/>
        <v>0</v>
      </c>
      <c r="V371" s="250">
        <f t="shared" si="75"/>
        <v>0</v>
      </c>
      <c r="W371" s="175"/>
    </row>
    <row r="372" spans="1:27" s="100" customFormat="1" outlineLevel="1">
      <c r="A372" s="430" t="str">
        <f t="shared" si="71"/>
        <v>1</v>
      </c>
      <c r="B372" s="100" t="b">
        <f>'ИП + источники'!$N$14&lt;&gt;"да"</f>
        <v>1</v>
      </c>
      <c r="C372" s="100" t="s">
        <v>1426</v>
      </c>
      <c r="L372" s="255" t="s">
        <v>462</v>
      </c>
      <c r="M372" s="257" t="s">
        <v>433</v>
      </c>
      <c r="N372" s="252" t="s">
        <v>355</v>
      </c>
      <c r="O372" s="251"/>
      <c r="P372" s="251"/>
      <c r="Q372" s="251"/>
      <c r="R372" s="251"/>
      <c r="S372" s="251"/>
      <c r="T372" s="251"/>
      <c r="U372" s="251"/>
      <c r="V372" s="251"/>
      <c r="W372" s="175"/>
    </row>
    <row r="373" spans="1:27" s="100" customFormat="1" outlineLevel="1">
      <c r="A373" s="430" t="str">
        <f t="shared" si="71"/>
        <v>1</v>
      </c>
      <c r="B373" s="100" t="b">
        <f>'ИП + источники'!$N$14&lt;&gt;"да"</f>
        <v>1</v>
      </c>
      <c r="C373" s="100" t="s">
        <v>1427</v>
      </c>
      <c r="L373" s="255" t="s">
        <v>463</v>
      </c>
      <c r="M373" s="257" t="s">
        <v>434</v>
      </c>
      <c r="N373" s="252" t="s">
        <v>355</v>
      </c>
      <c r="O373" s="251"/>
      <c r="P373" s="251"/>
      <c r="Q373" s="251"/>
      <c r="R373" s="251"/>
      <c r="S373" s="251"/>
      <c r="T373" s="251"/>
      <c r="U373" s="251"/>
      <c r="V373" s="251"/>
      <c r="W373" s="175"/>
    </row>
    <row r="374" spans="1:27" s="100" customFormat="1" outlineLevel="1">
      <c r="A374" s="430" t="str">
        <f t="shared" si="71"/>
        <v>1</v>
      </c>
      <c r="B374" s="100" t="b">
        <f>'ИП + источники'!$N$14&lt;&gt;"да"</f>
        <v>1</v>
      </c>
      <c r="C374" s="100" t="s">
        <v>1428</v>
      </c>
      <c r="L374" s="255" t="s">
        <v>464</v>
      </c>
      <c r="M374" s="257" t="s">
        <v>435</v>
      </c>
      <c r="N374" s="252" t="s">
        <v>355</v>
      </c>
      <c r="O374" s="251"/>
      <c r="P374" s="251"/>
      <c r="Q374" s="251"/>
      <c r="R374" s="251"/>
      <c r="S374" s="251"/>
      <c r="T374" s="251"/>
      <c r="U374" s="251"/>
      <c r="V374" s="251"/>
      <c r="W374" s="175"/>
    </row>
    <row r="375" spans="1:27" s="100" customFormat="1" outlineLevel="1">
      <c r="A375" s="430" t="str">
        <f t="shared" si="71"/>
        <v>1</v>
      </c>
      <c r="B375" s="100" t="b">
        <f>'ИП + источники'!$N$14&lt;&gt;"да"</f>
        <v>1</v>
      </c>
      <c r="C375" s="100" t="s">
        <v>1355</v>
      </c>
      <c r="L375" s="255" t="s">
        <v>365</v>
      </c>
      <c r="M375" s="256" t="s">
        <v>436</v>
      </c>
      <c r="N375" s="252" t="s">
        <v>355</v>
      </c>
      <c r="O375" s="250">
        <f>O376+O377+O378+O379</f>
        <v>0</v>
      </c>
      <c r="P375" s="250">
        <f t="shared" ref="P375:V375" si="76">P376+P377+P378+P379</f>
        <v>0</v>
      </c>
      <c r="Q375" s="250">
        <f t="shared" si="76"/>
        <v>0</v>
      </c>
      <c r="R375" s="250">
        <f t="shared" si="76"/>
        <v>0</v>
      </c>
      <c r="S375" s="250">
        <f t="shared" si="76"/>
        <v>0</v>
      </c>
      <c r="T375" s="250">
        <f t="shared" si="76"/>
        <v>0</v>
      </c>
      <c r="U375" s="250">
        <f t="shared" si="76"/>
        <v>0</v>
      </c>
      <c r="V375" s="250">
        <f t="shared" si="76"/>
        <v>0</v>
      </c>
      <c r="W375" s="175"/>
    </row>
    <row r="376" spans="1:27" s="100" customFormat="1" outlineLevel="1">
      <c r="A376" s="430" t="str">
        <f t="shared" si="71"/>
        <v>1</v>
      </c>
      <c r="B376" s="100" t="b">
        <f>'ИП + источники'!$N$14&lt;&gt;"да"</f>
        <v>1</v>
      </c>
      <c r="C376" s="100" t="s">
        <v>1429</v>
      </c>
      <c r="L376" s="255" t="s">
        <v>466</v>
      </c>
      <c r="M376" s="257" t="s">
        <v>437</v>
      </c>
      <c r="N376" s="252" t="s">
        <v>355</v>
      </c>
      <c r="O376" s="251"/>
      <c r="P376" s="251"/>
      <c r="Q376" s="251"/>
      <c r="R376" s="251"/>
      <c r="S376" s="251"/>
      <c r="T376" s="251"/>
      <c r="U376" s="251"/>
      <c r="V376" s="251"/>
      <c r="W376" s="175"/>
    </row>
    <row r="377" spans="1:27" s="100" customFormat="1" ht="22.5" outlineLevel="1">
      <c r="A377" s="430" t="str">
        <f t="shared" si="71"/>
        <v>1</v>
      </c>
      <c r="B377" s="100" t="b">
        <f>'ИП + источники'!$N$14&lt;&gt;"да"</f>
        <v>1</v>
      </c>
      <c r="C377" s="100" t="s">
        <v>1430</v>
      </c>
      <c r="L377" s="255" t="s">
        <v>473</v>
      </c>
      <c r="M377" s="257" t="s">
        <v>959</v>
      </c>
      <c r="N377" s="252" t="s">
        <v>355</v>
      </c>
      <c r="O377" s="251"/>
      <c r="P377" s="251"/>
      <c r="Q377" s="251"/>
      <c r="R377" s="251"/>
      <c r="S377" s="251"/>
      <c r="T377" s="251"/>
      <c r="U377" s="251"/>
      <c r="V377" s="251"/>
      <c r="W377" s="175"/>
    </row>
    <row r="378" spans="1:27" s="100" customFormat="1" ht="22.5" outlineLevel="1">
      <c r="A378" s="430" t="str">
        <f t="shared" si="71"/>
        <v>1</v>
      </c>
      <c r="B378" s="100" t="b">
        <f>'ИП + источники'!$N$14&lt;&gt;"да"</f>
        <v>1</v>
      </c>
      <c r="C378" s="100" t="s">
        <v>1431</v>
      </c>
      <c r="L378" s="255" t="s">
        <v>474</v>
      </c>
      <c r="M378" s="257" t="s">
        <v>438</v>
      </c>
      <c r="N378" s="252" t="s">
        <v>355</v>
      </c>
      <c r="O378" s="251"/>
      <c r="P378" s="251"/>
      <c r="Q378" s="251"/>
      <c r="R378" s="251"/>
      <c r="S378" s="251"/>
      <c r="T378" s="251"/>
      <c r="U378" s="251"/>
      <c r="V378" s="251"/>
      <c r="W378" s="175"/>
    </row>
    <row r="379" spans="1:27" s="100" customFormat="1" outlineLevel="1">
      <c r="A379" s="430" t="str">
        <f t="shared" si="71"/>
        <v>1</v>
      </c>
      <c r="B379" s="100" t="b">
        <f>'ИП + источники'!$N$14&lt;&gt;"да"</f>
        <v>1</v>
      </c>
      <c r="C379" s="100" t="s">
        <v>1432</v>
      </c>
      <c r="L379" s="255" t="s">
        <v>475</v>
      </c>
      <c r="M379" s="257" t="s">
        <v>439</v>
      </c>
      <c r="N379" s="252" t="s">
        <v>355</v>
      </c>
      <c r="O379" s="251"/>
      <c r="P379" s="251"/>
      <c r="Q379" s="251"/>
      <c r="R379" s="251"/>
      <c r="S379" s="251"/>
      <c r="T379" s="251"/>
      <c r="U379" s="251"/>
      <c r="V379" s="251"/>
      <c r="W379" s="175"/>
    </row>
    <row r="380" spans="1:27" s="260" customFormat="1" ht="22.5" outlineLevel="1">
      <c r="A380" s="430" t="str">
        <f t="shared" si="71"/>
        <v>1</v>
      </c>
      <c r="B380" s="100" t="b">
        <f>'ИП + источники'!$N$14&lt;&gt;"да"</f>
        <v>1</v>
      </c>
      <c r="C380" s="100" t="s">
        <v>1307</v>
      </c>
      <c r="L380" s="258" t="s">
        <v>101</v>
      </c>
      <c r="M380" s="254" t="s">
        <v>440</v>
      </c>
      <c r="N380" s="259" t="s">
        <v>355</v>
      </c>
      <c r="O380" s="249">
        <f>O381+O382+O383</f>
        <v>0</v>
      </c>
      <c r="P380" s="249">
        <f t="shared" ref="P380:V380" si="77">P381+P382+P383</f>
        <v>0</v>
      </c>
      <c r="Q380" s="249">
        <f t="shared" si="77"/>
        <v>0</v>
      </c>
      <c r="R380" s="249">
        <f t="shared" si="77"/>
        <v>0</v>
      </c>
      <c r="S380" s="249">
        <f t="shared" si="77"/>
        <v>0</v>
      </c>
      <c r="T380" s="249">
        <f t="shared" si="77"/>
        <v>0</v>
      </c>
      <c r="U380" s="249">
        <f t="shared" si="77"/>
        <v>0</v>
      </c>
      <c r="V380" s="249">
        <f t="shared" si="77"/>
        <v>0</v>
      </c>
      <c r="W380" s="175"/>
    </row>
    <row r="381" spans="1:27" s="100" customFormat="1" outlineLevel="1">
      <c r="A381" s="430" t="str">
        <f t="shared" si="71"/>
        <v>1</v>
      </c>
      <c r="B381" s="100" t="b">
        <f>'ИП + источники'!$N$14&lt;&gt;"да"</f>
        <v>1</v>
      </c>
      <c r="C381" s="100" t="s">
        <v>1356</v>
      </c>
      <c r="L381" s="255" t="s">
        <v>16</v>
      </c>
      <c r="M381" s="256" t="s">
        <v>966</v>
      </c>
      <c r="N381" s="252" t="s">
        <v>355</v>
      </c>
      <c r="O381" s="251"/>
      <c r="P381" s="251"/>
      <c r="Q381" s="251"/>
      <c r="R381" s="251"/>
      <c r="S381" s="251"/>
      <c r="T381" s="251"/>
      <c r="U381" s="251"/>
      <c r="V381" s="251"/>
      <c r="W381" s="175"/>
    </row>
    <row r="382" spans="1:27" s="100" customFormat="1" outlineLevel="1">
      <c r="A382" s="430" t="str">
        <f t="shared" si="71"/>
        <v>1</v>
      </c>
      <c r="B382" s="100" t="b">
        <f>'ИП + источники'!$N$14&lt;&gt;"да"</f>
        <v>1</v>
      </c>
      <c r="C382" s="100" t="s">
        <v>1357</v>
      </c>
      <c r="L382" s="255" t="s">
        <v>143</v>
      </c>
      <c r="M382" s="256" t="s">
        <v>967</v>
      </c>
      <c r="N382" s="252" t="s">
        <v>355</v>
      </c>
      <c r="O382" s="251"/>
      <c r="P382" s="251"/>
      <c r="Q382" s="251"/>
      <c r="R382" s="251"/>
      <c r="S382" s="251"/>
      <c r="T382" s="251"/>
      <c r="U382" s="251"/>
      <c r="V382" s="251"/>
      <c r="W382" s="175"/>
    </row>
    <row r="383" spans="1:27" s="100" customFormat="1" outlineLevel="1">
      <c r="A383" s="430" t="str">
        <f t="shared" si="71"/>
        <v>1</v>
      </c>
      <c r="B383" s="100" t="b">
        <f>'ИП + источники'!$N$14&lt;&gt;"да"</f>
        <v>1</v>
      </c>
      <c r="C383" s="100" t="s">
        <v>1409</v>
      </c>
      <c r="L383" s="255" t="s">
        <v>156</v>
      </c>
      <c r="M383" s="256" t="s">
        <v>441</v>
      </c>
      <c r="N383" s="252" t="s">
        <v>355</v>
      </c>
      <c r="O383" s="251"/>
      <c r="P383" s="251"/>
      <c r="Q383" s="251"/>
      <c r="R383" s="251"/>
      <c r="S383" s="251"/>
      <c r="T383" s="251"/>
      <c r="U383" s="251"/>
      <c r="V383" s="251"/>
      <c r="W383" s="175"/>
    </row>
    <row r="384" spans="1:27">
      <c r="A384" s="430"/>
      <c r="AA384" s="1"/>
    </row>
    <row r="385" spans="1:27" s="124" customFormat="1" ht="30" customHeight="1">
      <c r="A385" s="123" t="s">
        <v>887</v>
      </c>
      <c r="M385" s="125"/>
      <c r="N385" s="125"/>
      <c r="O385" s="125"/>
      <c r="P385" s="125"/>
      <c r="AA385" s="126"/>
    </row>
    <row r="386" spans="1:27">
      <c r="A386" s="127" t="s">
        <v>888</v>
      </c>
    </row>
    <row r="387" spans="1:27" s="80" customFormat="1" ht="15" customHeight="1">
      <c r="A387" s="164" t="s">
        <v>17</v>
      </c>
      <c r="L387" s="261" t="str">
        <f>INDEX('Общие сведения'!$J$111:$J$124,MATCH($A387,'Общие сведения'!$D$111:$D$124,0))</f>
        <v>Тариф 1 (Водоотведение) - тариф на водоотведение</v>
      </c>
      <c r="M387" s="262"/>
      <c r="N387" s="262"/>
      <c r="O387" s="302">
        <f t="shared" ref="O387:V387" si="78">O388+O389</f>
        <v>0</v>
      </c>
      <c r="P387" s="302">
        <f t="shared" si="78"/>
        <v>0</v>
      </c>
      <c r="Q387" s="302">
        <f t="shared" si="78"/>
        <v>0</v>
      </c>
      <c r="R387" s="302">
        <f t="shared" si="78"/>
        <v>0</v>
      </c>
      <c r="S387" s="302">
        <f t="shared" si="78"/>
        <v>0</v>
      </c>
      <c r="T387" s="302">
        <f t="shared" si="78"/>
        <v>0</v>
      </c>
      <c r="U387" s="302">
        <f t="shared" si="78"/>
        <v>0</v>
      </c>
      <c r="V387" s="302">
        <f t="shared" si="78"/>
        <v>0</v>
      </c>
    </row>
    <row r="388" spans="1:27" s="100" customFormat="1" ht="22.5" outlineLevel="1">
      <c r="A388" s="430" t="str">
        <f>A387</f>
        <v>1</v>
      </c>
      <c r="B388" s="100" t="s">
        <v>1306</v>
      </c>
      <c r="L388" s="365" t="s">
        <v>17</v>
      </c>
      <c r="M388" s="263" t="s">
        <v>960</v>
      </c>
      <c r="N388" s="365" t="s">
        <v>355</v>
      </c>
      <c r="O388" s="264"/>
      <c r="P388" s="265"/>
      <c r="Q388" s="265"/>
      <c r="R388" s="265"/>
      <c r="S388" s="265"/>
      <c r="T388" s="265"/>
      <c r="U388" s="265"/>
      <c r="V388" s="265">
        <f>O388-P388-Q388-R388-S388-T388-U388</f>
        <v>0</v>
      </c>
    </row>
    <row r="389" spans="1:27" s="100" customFormat="1" ht="22.5" outlineLevel="1">
      <c r="A389" s="430" t="str">
        <f>A388</f>
        <v>1</v>
      </c>
      <c r="B389" s="100" t="s">
        <v>1307</v>
      </c>
      <c r="L389" s="365" t="s">
        <v>101</v>
      </c>
      <c r="M389" s="263" t="s">
        <v>446</v>
      </c>
      <c r="N389" s="365" t="s">
        <v>355</v>
      </c>
      <c r="O389" s="264"/>
      <c r="P389" s="265"/>
      <c r="Q389" s="265"/>
      <c r="R389" s="265"/>
      <c r="S389" s="268"/>
      <c r="T389" s="268"/>
      <c r="U389" s="268"/>
      <c r="V389" s="265">
        <f>O389-P389-Q389-R389-S389-T389-U389</f>
        <v>0</v>
      </c>
    </row>
    <row r="391" spans="1:27" s="124" customFormat="1" ht="30" customHeight="1">
      <c r="A391" s="123" t="s">
        <v>890</v>
      </c>
      <c r="M391" s="125"/>
      <c r="N391" s="125"/>
      <c r="O391" s="125"/>
      <c r="P391" s="125"/>
      <c r="AA391" s="126"/>
    </row>
    <row r="392" spans="1:27">
      <c r="A392" s="127" t="s">
        <v>891</v>
      </c>
    </row>
    <row r="393" spans="1:27" s="444" customFormat="1" ht="15">
      <c r="A393" s="164" t="s">
        <v>17</v>
      </c>
      <c r="B393" s="271" t="str">
        <f>INDEX('Общие сведения'!$N$111:$N$124,MATCH($A393,'Общие сведения'!$D$111:$D$124,0))</f>
        <v>одноставочный</v>
      </c>
      <c r="L393" s="141" t="str">
        <f>INDEX('Общие сведения'!$J$111:$J$124,MATCH($A393,'Общие сведения'!$D$111:$D$124,0))</f>
        <v>Тариф 1 (Водоотведение) - тариф на водоотведение</v>
      </c>
      <c r="M393" s="446"/>
      <c r="N393" s="446"/>
      <c r="O393" s="446"/>
      <c r="P393" s="446"/>
      <c r="Q393" s="446"/>
      <c r="R393" s="446"/>
      <c r="S393" s="446"/>
      <c r="T393" s="446"/>
      <c r="U393" s="446"/>
      <c r="V393" s="446"/>
      <c r="W393" s="446"/>
      <c r="X393" s="446"/>
      <c r="Y393" s="446"/>
    </row>
    <row r="394" spans="1:27" s="444" customFormat="1" ht="15" outlineLevel="1">
      <c r="A394" s="525" t="str">
        <f>A393</f>
        <v>1</v>
      </c>
      <c r="D394" s="575" t="s">
        <v>1306</v>
      </c>
      <c r="L394" s="447" t="s">
        <v>17</v>
      </c>
      <c r="M394" s="448" t="s">
        <v>452</v>
      </c>
      <c r="N394" s="445" t="s">
        <v>355</v>
      </c>
      <c r="O394" s="449">
        <f>O395+O399+O409+O410+O413+O414+O415</f>
        <v>0</v>
      </c>
      <c r="P394" s="449">
        <f>P395+P399+P409+P410+P413+P414+P415</f>
        <v>0</v>
      </c>
      <c r="Q394" s="449">
        <f>Q395+Q399+Q409+Q410+Q413+Q414+Q415</f>
        <v>0</v>
      </c>
      <c r="R394" s="449">
        <f t="shared" ref="R394:R446" si="79">Q394-P394</f>
        <v>0</v>
      </c>
      <c r="S394" s="449">
        <f>S395+S399+S409+S410+S413+S414+S415</f>
        <v>6071.16</v>
      </c>
      <c r="T394" s="449">
        <f>T395+T399+T409+T410+T413+T414+T415</f>
        <v>18241.069520000001</v>
      </c>
      <c r="U394" s="449">
        <f>U395+U399+U409+U410+U413+U414+U415</f>
        <v>6210.99</v>
      </c>
      <c r="V394" s="450">
        <f t="shared" ref="V394:V419" si="80">IF(S394=0,0,(U394-S394)/S394*100)</f>
        <v>2.3031842349732163</v>
      </c>
      <c r="W394" s="421"/>
      <c r="X394" s="421"/>
      <c r="Y394" s="421"/>
    </row>
    <row r="395" spans="1:27" s="464" customFormat="1" ht="22.5" outlineLevel="1">
      <c r="A395" s="526" t="str">
        <f t="shared" ref="A395:A467" si="81">A394</f>
        <v>1</v>
      </c>
      <c r="D395" s="576" t="s">
        <v>1352</v>
      </c>
      <c r="L395" s="454" t="s">
        <v>154</v>
      </c>
      <c r="M395" s="500" t="s">
        <v>1116</v>
      </c>
      <c r="N395" s="501" t="s">
        <v>355</v>
      </c>
      <c r="O395" s="449">
        <f>SUM(O396:O398)</f>
        <v>0</v>
      </c>
      <c r="P395" s="449">
        <f>SUM(P396:P398)</f>
        <v>0</v>
      </c>
      <c r="Q395" s="449">
        <f>SUM(Q396:Q398)</f>
        <v>0</v>
      </c>
      <c r="R395" s="449">
        <f t="shared" si="79"/>
        <v>0</v>
      </c>
      <c r="S395" s="449">
        <f>SUM(S396:S398)</f>
        <v>463.9</v>
      </c>
      <c r="T395" s="449">
        <f>SUM(T396:T398)</f>
        <v>200</v>
      </c>
      <c r="U395" s="449">
        <f>SUM(U396:U398)</f>
        <v>200</v>
      </c>
      <c r="V395" s="449">
        <f t="shared" si="80"/>
        <v>-56.887260185384783</v>
      </c>
      <c r="W395" s="463"/>
      <c r="X395" s="463"/>
      <c r="Y395" s="463"/>
    </row>
    <row r="396" spans="1:27" s="444" customFormat="1" ht="15" outlineLevel="1">
      <c r="A396" s="525" t="str">
        <f t="shared" si="81"/>
        <v>1</v>
      </c>
      <c r="D396" s="575" t="s">
        <v>1418</v>
      </c>
      <c r="L396" s="451" t="s">
        <v>397</v>
      </c>
      <c r="M396" s="472" t="s">
        <v>1117</v>
      </c>
      <c r="N396" s="445" t="s">
        <v>355</v>
      </c>
      <c r="O396" s="471">
        <f>SUMIFS(Реагенты!O$15:O$20,Реагенты!$A$15:$A$20,$A396,Реагенты!$M$15:$M$20,"Всего по тарифу")</f>
        <v>0</v>
      </c>
      <c r="P396" s="471">
        <f>SUMIFS(Реагенты!P$15:P$20,Реагенты!$A$15:$A$20,$A396,Реагенты!$M$15:$M$20,"Всего по тарифу")</f>
        <v>0</v>
      </c>
      <c r="Q396" s="471">
        <f>SUMIFS(Реагенты!Q$15:Q$20,Реагенты!$A$15:$A$20,$A396,Реагенты!$M$15:$M$20,"Всего по тарифу")</f>
        <v>0</v>
      </c>
      <c r="R396" s="450">
        <f t="shared" si="79"/>
        <v>0</v>
      </c>
      <c r="S396" s="471">
        <f>SUMIFS(Реагенты!R$15:R$20,Реагенты!$A$15:$A$20,$A396,Реагенты!$M$15:$M$20,"Всего по тарифу")</f>
        <v>463.9</v>
      </c>
      <c r="T396" s="471">
        <f>SUMIFS(Реагенты!S$15:S$20,Реагенты!$A$15:$A$20,$A396,Реагенты!$M$15:$M$20,"Всего по тарифу")</f>
        <v>200</v>
      </c>
      <c r="U396" s="471">
        <f>SUMIFS(Реагенты!T$15:T$20,Реагенты!$A$15:$A$20,$A396,Реагенты!$M$15:$M$20,"Всего по тарифу")</f>
        <v>200</v>
      </c>
      <c r="V396" s="450">
        <f t="shared" si="80"/>
        <v>-56.887260185384783</v>
      </c>
      <c r="W396" s="421"/>
      <c r="X396" s="421"/>
      <c r="Y396" s="421"/>
    </row>
    <row r="397" spans="1:27" s="444" customFormat="1" ht="15" outlineLevel="1">
      <c r="A397" s="525" t="str">
        <f t="shared" si="81"/>
        <v>1</v>
      </c>
      <c r="D397" s="575" t="s">
        <v>1419</v>
      </c>
      <c r="L397" s="451" t="s">
        <v>399</v>
      </c>
      <c r="M397" s="472" t="s">
        <v>454</v>
      </c>
      <c r="N397" s="445" t="s">
        <v>355</v>
      </c>
      <c r="O397" s="453"/>
      <c r="P397" s="453"/>
      <c r="Q397" s="453"/>
      <c r="R397" s="450">
        <f t="shared" si="79"/>
        <v>0</v>
      </c>
      <c r="S397" s="453"/>
      <c r="T397" s="453"/>
      <c r="U397" s="453"/>
      <c r="V397" s="450">
        <f t="shared" si="80"/>
        <v>0</v>
      </c>
      <c r="W397" s="421"/>
      <c r="X397" s="421"/>
      <c r="Y397" s="421"/>
    </row>
    <row r="398" spans="1:27" s="444" customFormat="1" ht="15" outlineLevel="1">
      <c r="A398" s="525" t="str">
        <f t="shared" si="81"/>
        <v>1</v>
      </c>
      <c r="D398" s="575" t="s">
        <v>1421</v>
      </c>
      <c r="L398" s="451" t="s">
        <v>882</v>
      </c>
      <c r="M398" s="472" t="s">
        <v>455</v>
      </c>
      <c r="N398" s="445" t="s">
        <v>355</v>
      </c>
      <c r="O398" s="453"/>
      <c r="P398" s="453"/>
      <c r="Q398" s="453"/>
      <c r="R398" s="450">
        <f t="shared" si="79"/>
        <v>0</v>
      </c>
      <c r="S398" s="453"/>
      <c r="T398" s="453"/>
      <c r="U398" s="453"/>
      <c r="V398" s="450">
        <f t="shared" si="80"/>
        <v>0</v>
      </c>
      <c r="W398" s="421"/>
      <c r="X398" s="421"/>
      <c r="Y398" s="421"/>
    </row>
    <row r="399" spans="1:27" s="464" customFormat="1" ht="22.5" outlineLevel="1">
      <c r="A399" s="526" t="str">
        <f t="shared" si="81"/>
        <v>1</v>
      </c>
      <c r="D399" s="576" t="s">
        <v>1353</v>
      </c>
      <c r="L399" s="454" t="s">
        <v>155</v>
      </c>
      <c r="M399" s="500" t="s">
        <v>1118</v>
      </c>
      <c r="N399" s="501" t="s">
        <v>355</v>
      </c>
      <c r="O399" s="449">
        <f>SUM(O400:O408)</f>
        <v>0</v>
      </c>
      <c r="P399" s="449">
        <f>SUM(P400:P408)</f>
        <v>0</v>
      </c>
      <c r="Q399" s="449">
        <f>SUM(Q400:Q408)</f>
        <v>0</v>
      </c>
      <c r="R399" s="449">
        <f t="shared" si="79"/>
        <v>0</v>
      </c>
      <c r="S399" s="449">
        <f>SUM(S400:S408)</f>
        <v>2090.19</v>
      </c>
      <c r="T399" s="449">
        <f>SUM(T400:T408)</f>
        <v>2279.37</v>
      </c>
      <c r="U399" s="449">
        <f>SUM(U400:U408)</f>
        <v>2240.6999999999998</v>
      </c>
      <c r="V399" s="449">
        <f t="shared" si="80"/>
        <v>7.2007807902630745</v>
      </c>
      <c r="W399" s="463"/>
      <c r="X399" s="463"/>
      <c r="Y399" s="463"/>
    </row>
    <row r="400" spans="1:27" s="444" customFormat="1" ht="15" outlineLevel="1">
      <c r="A400" s="525" t="str">
        <f t="shared" si="81"/>
        <v>1</v>
      </c>
      <c r="D400" s="575" t="s">
        <v>1423</v>
      </c>
      <c r="L400" s="451" t="s">
        <v>453</v>
      </c>
      <c r="M400" s="472" t="s">
        <v>1119</v>
      </c>
      <c r="N400" s="445" t="s">
        <v>355</v>
      </c>
      <c r="O400" s="471">
        <f>SUMIFS(ЭЭ!O$15:O$27,ЭЭ!$A$15:$A$27,$A400,ЭЭ!$M$15:$M$27,"Всего по тарифу")</f>
        <v>0</v>
      </c>
      <c r="P400" s="471">
        <f>SUMIFS(ЭЭ!P$15:P$27,ЭЭ!$A$15:$A$27,$A400,ЭЭ!$M$15:$M$27,"Всего по тарифу")</f>
        <v>0</v>
      </c>
      <c r="Q400" s="471">
        <f>SUMIFS(ЭЭ!Q$15:Q$27,ЭЭ!$A$15:$A$27,$A400,ЭЭ!$M$15:$M$27,"Всего по тарифу")</f>
        <v>0</v>
      </c>
      <c r="R400" s="450">
        <f t="shared" si="79"/>
        <v>0</v>
      </c>
      <c r="S400" s="471">
        <f>SUMIFS(ЭЭ!R$15:R$27,ЭЭ!$A$15:$A$27,$A400,ЭЭ!$M$15:$M$27,"Всего по тарифу")</f>
        <v>2090.19</v>
      </c>
      <c r="T400" s="471">
        <f>SUMIFS(ЭЭ!S$15:S$27,ЭЭ!$A$15:$A$27,$A400,ЭЭ!$M$15:$M$27,"Всего по тарифу")</f>
        <v>2279.37</v>
      </c>
      <c r="U400" s="471">
        <f>SUMIFS(ЭЭ!T$15:T$27,ЭЭ!$A$15:$A$27,$A400,ЭЭ!$M$15:$M$27,"Всего по тарифу")</f>
        <v>2240.6999999999998</v>
      </c>
      <c r="V400" s="450">
        <f t="shared" si="80"/>
        <v>7.2007807902630745</v>
      </c>
      <c r="W400" s="421"/>
      <c r="X400" s="421"/>
      <c r="Y400" s="421"/>
    </row>
    <row r="401" spans="1:25" s="444" customFormat="1" ht="15" outlineLevel="1">
      <c r="A401" s="525" t="str">
        <f t="shared" si="81"/>
        <v>1</v>
      </c>
      <c r="B401" s="444" t="s">
        <v>411</v>
      </c>
      <c r="D401" s="575" t="s">
        <v>1424</v>
      </c>
      <c r="L401" s="451" t="s">
        <v>456</v>
      </c>
      <c r="M401" s="472" t="s">
        <v>1120</v>
      </c>
      <c r="N401" s="445" t="s">
        <v>355</v>
      </c>
      <c r="O401" s="471">
        <f>SUMIFS(Покупка!O$15:O$30,Покупка!$A$15:$A$30,$A401,Покупка!$M$15:$M$30,$B401)</f>
        <v>0</v>
      </c>
      <c r="P401" s="471">
        <f>SUMIFS(Покупка!P$15:P$30,Покупка!$A$15:$A$30,$A401,Покупка!$M$15:$M$30,$B401)</f>
        <v>0</v>
      </c>
      <c r="Q401" s="471">
        <f>SUMIFS(Покупка!Q$15:Q$30,Покупка!$A$15:$A$30,$A401,Покупка!$M$15:$M$30,$B401)</f>
        <v>0</v>
      </c>
      <c r="R401" s="450">
        <f t="shared" si="79"/>
        <v>0</v>
      </c>
      <c r="S401" s="471">
        <f>SUMIFS(Покупка!R$15:R$30,Покупка!$A$15:$A$30,$A401,Покупка!$M$15:$M$30,$B401)</f>
        <v>0</v>
      </c>
      <c r="T401" s="471">
        <f>SUMIFS(Покупка!S$15:S$30,Покупка!$A$15:$A$30,$A401,Покупка!$M$15:$M$30,$B401)</f>
        <v>0</v>
      </c>
      <c r="U401" s="471">
        <f>SUMIFS(Покупка!T$15:T$30,Покупка!$A$15:$A$30,$A401,Покупка!$M$15:$M$30,$B401)</f>
        <v>0</v>
      </c>
      <c r="V401" s="450">
        <f t="shared" si="80"/>
        <v>0</v>
      </c>
      <c r="W401" s="421"/>
      <c r="X401" s="421"/>
      <c r="Y401" s="421"/>
    </row>
    <row r="402" spans="1:25" s="444" customFormat="1" ht="15" outlineLevel="1">
      <c r="A402" s="525" t="str">
        <f t="shared" si="81"/>
        <v>1</v>
      </c>
      <c r="B402" s="444" t="s">
        <v>412</v>
      </c>
      <c r="D402" s="575" t="s">
        <v>1425</v>
      </c>
      <c r="L402" s="451" t="s">
        <v>457</v>
      </c>
      <c r="M402" s="472" t="s">
        <v>1121</v>
      </c>
      <c r="N402" s="445" t="s">
        <v>355</v>
      </c>
      <c r="O402" s="471">
        <f>SUMIFS(Покупка!O$15:O$30,Покупка!$A$15:$A$30,$A402,Покупка!$M$15:$M$30,$B402)</f>
        <v>0</v>
      </c>
      <c r="P402" s="471">
        <f>SUMIFS(Покупка!P$15:P$30,Покупка!$A$15:$A$30,$A402,Покупка!$M$15:$M$30,$B402)</f>
        <v>0</v>
      </c>
      <c r="Q402" s="471">
        <f>SUMIFS(Покупка!Q$15:Q$30,Покупка!$A$15:$A$30,$A402,Покупка!$M$15:$M$30,$B402)</f>
        <v>0</v>
      </c>
      <c r="R402" s="450">
        <f t="shared" si="79"/>
        <v>0</v>
      </c>
      <c r="S402" s="471">
        <f>SUMIFS(Покупка!R$15:R$30,Покупка!$A$15:$A$30,$A402,Покупка!$M$15:$M$30,$B402)</f>
        <v>0</v>
      </c>
      <c r="T402" s="471">
        <f>SUMIFS(Покупка!S$15:S$30,Покупка!$A$15:$A$30,$A402,Покупка!$M$15:$M$30,$B402)</f>
        <v>0</v>
      </c>
      <c r="U402" s="471">
        <f>SUMIFS(Покупка!T$15:T$30,Покупка!$A$15:$A$30,$A402,Покупка!$M$15:$M$30,$B402)</f>
        <v>0</v>
      </c>
      <c r="V402" s="450">
        <f t="shared" si="80"/>
        <v>0</v>
      </c>
      <c r="W402" s="421"/>
      <c r="X402" s="421"/>
      <c r="Y402" s="421"/>
    </row>
    <row r="403" spans="1:25" s="444" customFormat="1" ht="15" outlineLevel="1">
      <c r="A403" s="525" t="str">
        <f t="shared" si="81"/>
        <v>1</v>
      </c>
      <c r="D403" s="575" t="s">
        <v>1456</v>
      </c>
      <c r="L403" s="451" t="s">
        <v>458</v>
      </c>
      <c r="M403" s="472" t="s">
        <v>1122</v>
      </c>
      <c r="N403" s="445" t="s">
        <v>355</v>
      </c>
      <c r="O403" s="453"/>
      <c r="P403" s="453"/>
      <c r="Q403" s="453"/>
      <c r="R403" s="450">
        <f t="shared" si="79"/>
        <v>0</v>
      </c>
      <c r="S403" s="453"/>
      <c r="T403" s="453"/>
      <c r="U403" s="453"/>
      <c r="V403" s="450">
        <f t="shared" si="80"/>
        <v>0</v>
      </c>
      <c r="W403" s="421"/>
      <c r="X403" s="421"/>
      <c r="Y403" s="421"/>
    </row>
    <row r="404" spans="1:25" s="444" customFormat="1" ht="15" outlineLevel="1">
      <c r="A404" s="525" t="str">
        <f t="shared" si="81"/>
        <v>1</v>
      </c>
      <c r="B404" s="444" t="s">
        <v>405</v>
      </c>
      <c r="D404" s="575" t="s">
        <v>1457</v>
      </c>
      <c r="L404" s="451" t="s">
        <v>459</v>
      </c>
      <c r="M404" s="472" t="s">
        <v>1123</v>
      </c>
      <c r="N404" s="445" t="s">
        <v>355</v>
      </c>
      <c r="O404" s="471">
        <f>SUMIFS(Покупка!O$15:O$30,Покупка!$A$15:$A$30,$A404,Покупка!$M$15:$M$30,$B404)</f>
        <v>0</v>
      </c>
      <c r="P404" s="471">
        <f>SUMIFS(Покупка!P$15:P$30,Покупка!$A$15:$A$30,$A404,Покупка!$M$15:$M$30,$B404)</f>
        <v>0</v>
      </c>
      <c r="Q404" s="471">
        <f>SUMIFS(Покупка!Q$15:Q$30,Покупка!$A$15:$A$30,$A404,Покупка!$M$15:$M$30,$B404)</f>
        <v>0</v>
      </c>
      <c r="R404" s="450">
        <f t="shared" si="79"/>
        <v>0</v>
      </c>
      <c r="S404" s="471">
        <f>SUMIFS(Покупка!R$15:R$30,Покупка!$A$15:$A$30,$A404,Покупка!$M$15:$M$30,$B404)</f>
        <v>0</v>
      </c>
      <c r="T404" s="471">
        <f>SUMIFS(Покупка!S$15:S$30,Покупка!$A$15:$A$30,$A404,Покупка!$M$15:$M$30,$B404)</f>
        <v>0</v>
      </c>
      <c r="U404" s="471">
        <f>SUMIFS(Покупка!T$15:T$30,Покупка!$A$15:$A$30,$A404,Покупка!$M$15:$M$30,$B404)</f>
        <v>0</v>
      </c>
      <c r="V404" s="450">
        <f t="shared" si="80"/>
        <v>0</v>
      </c>
      <c r="W404" s="421"/>
      <c r="X404" s="421"/>
      <c r="Y404" s="421"/>
    </row>
    <row r="405" spans="1:25" s="444" customFormat="1" ht="15" outlineLevel="1">
      <c r="A405" s="525" t="str">
        <f t="shared" si="81"/>
        <v>1</v>
      </c>
      <c r="B405" s="444" t="s">
        <v>407</v>
      </c>
      <c r="D405" s="575" t="s">
        <v>1458</v>
      </c>
      <c r="L405" s="451" t="s">
        <v>1187</v>
      </c>
      <c r="M405" s="472" t="s">
        <v>1191</v>
      </c>
      <c r="N405" s="494" t="s">
        <v>355</v>
      </c>
      <c r="O405" s="471">
        <f>SUMIFS(Покупка!O$15:O$30,Покупка!$A$15:$A$30,$A405,Покупка!$M$15:$M$30,$B405)</f>
        <v>0</v>
      </c>
      <c r="P405" s="471">
        <f>SUMIFS(Покупка!P$15:P$30,Покупка!$A$15:$A$30,$A405,Покупка!$M$15:$M$30,$B405)</f>
        <v>0</v>
      </c>
      <c r="Q405" s="471">
        <f>SUMIFS(Покупка!Q$15:Q$30,Покупка!$A$15:$A$30,$A405,Покупка!$M$15:$M$30,$B405)</f>
        <v>0</v>
      </c>
      <c r="R405" s="450">
        <f>Q405-P405</f>
        <v>0</v>
      </c>
      <c r="S405" s="471">
        <f>SUMIFS(Покупка!R$15:R$30,Покупка!$A$15:$A$30,$A405,Покупка!$M$15:$M$30,$B405)</f>
        <v>0</v>
      </c>
      <c r="T405" s="471">
        <f>SUMIFS(Покупка!S$15:S$30,Покупка!$A$15:$A$30,$A405,Покупка!$M$15:$M$30,$B405)</f>
        <v>0</v>
      </c>
      <c r="U405" s="471">
        <f>SUMIFS(Покупка!T$15:T$30,Покупка!$A$15:$A$30,$A405,Покупка!$M$15:$M$30,$B405)</f>
        <v>0</v>
      </c>
      <c r="V405" s="450">
        <f t="shared" si="80"/>
        <v>0</v>
      </c>
      <c r="W405" s="421"/>
      <c r="X405" s="421"/>
      <c r="Y405" s="421"/>
    </row>
    <row r="406" spans="1:25" s="444" customFormat="1" ht="15" outlineLevel="1">
      <c r="A406" s="525" t="str">
        <f t="shared" si="81"/>
        <v>1</v>
      </c>
      <c r="B406" s="444" t="s">
        <v>409</v>
      </c>
      <c r="D406" s="575" t="s">
        <v>1459</v>
      </c>
      <c r="L406" s="451" t="s">
        <v>1188</v>
      </c>
      <c r="M406" s="472" t="s">
        <v>1192</v>
      </c>
      <c r="N406" s="494" t="s">
        <v>355</v>
      </c>
      <c r="O406" s="471">
        <f>SUMIFS(Покупка!O$15:O$30,Покупка!$A$15:$A$30,$A406,Покупка!$M$15:$M$30,$B406)</f>
        <v>0</v>
      </c>
      <c r="P406" s="471">
        <f>SUMIFS(Покупка!P$15:P$30,Покупка!$A$15:$A$30,$A406,Покупка!$M$15:$M$30,$B406)</f>
        <v>0</v>
      </c>
      <c r="Q406" s="471">
        <f>SUMIFS(Покупка!Q$15:Q$30,Покупка!$A$15:$A$30,$A406,Покупка!$M$15:$M$30,$B406)</f>
        <v>0</v>
      </c>
      <c r="R406" s="450">
        <f>Q406-P406</f>
        <v>0</v>
      </c>
      <c r="S406" s="471">
        <f>SUMIFS(Покупка!R$15:R$30,Покупка!$A$15:$A$30,$A406,Покупка!$M$15:$M$30,$B406)</f>
        <v>0</v>
      </c>
      <c r="T406" s="471">
        <f>SUMIFS(Покупка!S$15:S$30,Покупка!$A$15:$A$30,$A406,Покупка!$M$15:$M$30,$B406)</f>
        <v>0</v>
      </c>
      <c r="U406" s="471">
        <f>SUMIFS(Покупка!T$15:T$30,Покупка!$A$15:$A$30,$A406,Покупка!$M$15:$M$30,$B406)</f>
        <v>0</v>
      </c>
      <c r="V406" s="450">
        <f t="shared" si="80"/>
        <v>0</v>
      </c>
      <c r="W406" s="421"/>
      <c r="X406" s="421"/>
      <c r="Y406" s="421"/>
    </row>
    <row r="407" spans="1:25" s="444" customFormat="1" ht="15" outlineLevel="1">
      <c r="A407" s="525" t="str">
        <f t="shared" si="81"/>
        <v>1</v>
      </c>
      <c r="B407" s="444" t="s">
        <v>410</v>
      </c>
      <c r="D407" s="575" t="s">
        <v>1460</v>
      </c>
      <c r="L407" s="451" t="s">
        <v>1189</v>
      </c>
      <c r="M407" s="472" t="s">
        <v>1193</v>
      </c>
      <c r="N407" s="494" t="s">
        <v>355</v>
      </c>
      <c r="O407" s="471">
        <f>SUMIFS(Покупка!O$15:O$30,Покупка!$A$15:$A$30,$A407,Покупка!$M$15:$M$30,$B407)</f>
        <v>0</v>
      </c>
      <c r="P407" s="471">
        <f>SUMIFS(Покупка!P$15:P$30,Покупка!$A$15:$A$30,$A407,Покупка!$M$15:$M$30,$B407)</f>
        <v>0</v>
      </c>
      <c r="Q407" s="471">
        <f>SUMIFS(Покупка!Q$15:Q$30,Покупка!$A$15:$A$30,$A407,Покупка!$M$15:$M$30,$B407)</f>
        <v>0</v>
      </c>
      <c r="R407" s="450">
        <f>Q407-P407</f>
        <v>0</v>
      </c>
      <c r="S407" s="471">
        <f>SUMIFS(Покупка!R$15:R$30,Покупка!$A$15:$A$30,$A407,Покупка!$M$15:$M$30,$B407)</f>
        <v>0</v>
      </c>
      <c r="T407" s="471">
        <f>SUMIFS(Покупка!S$15:S$30,Покупка!$A$15:$A$30,$A407,Покупка!$M$15:$M$30,$B407)</f>
        <v>0</v>
      </c>
      <c r="U407" s="471">
        <f>SUMIFS(Покупка!T$15:T$30,Покупка!$A$15:$A$30,$A407,Покупка!$M$15:$M$30,$B407)</f>
        <v>0</v>
      </c>
      <c r="V407" s="450">
        <f t="shared" si="80"/>
        <v>0</v>
      </c>
      <c r="W407" s="421"/>
      <c r="X407" s="421"/>
      <c r="Y407" s="421"/>
    </row>
    <row r="408" spans="1:25" s="444" customFormat="1" ht="15" outlineLevel="1">
      <c r="A408" s="525" t="str">
        <f t="shared" si="81"/>
        <v>1</v>
      </c>
      <c r="B408" s="496" t="s">
        <v>1070</v>
      </c>
      <c r="D408" s="575" t="s">
        <v>1461</v>
      </c>
      <c r="L408" s="451" t="s">
        <v>1190</v>
      </c>
      <c r="M408" s="472" t="s">
        <v>1194</v>
      </c>
      <c r="N408" s="494" t="s">
        <v>355</v>
      </c>
      <c r="O408" s="471">
        <f>SUMIFS(Покупка!O$15:O$30,Покупка!$A$15:$A$30,$A408,Покупка!$M$15:$M$30,$B408)</f>
        <v>0</v>
      </c>
      <c r="P408" s="471">
        <f>SUMIFS(Покупка!P$15:P$30,Покупка!$A$15:$A$30,$A408,Покупка!$M$15:$M$30,$B408)</f>
        <v>0</v>
      </c>
      <c r="Q408" s="471">
        <f>SUMIFS(Покупка!Q$15:Q$30,Покупка!$A$15:$A$30,$A408,Покупка!$M$15:$M$30,$B408)</f>
        <v>0</v>
      </c>
      <c r="R408" s="450">
        <f>Q408-P408</f>
        <v>0</v>
      </c>
      <c r="S408" s="471">
        <f>SUMIFS(Покупка!R$15:R$30,Покупка!$A$15:$A$30,$A408,Покупка!$M$15:$M$30,$B408)</f>
        <v>0</v>
      </c>
      <c r="T408" s="471">
        <f>SUMIFS(Покупка!S$15:S$30,Покупка!$A$15:$A$30,$A408,Покупка!$M$15:$M$30,$B408)</f>
        <v>0</v>
      </c>
      <c r="U408" s="471">
        <f>SUMIFS(Покупка!T$15:T$30,Покупка!$A$15:$A$30,$A408,Покупка!$M$15:$M$30,$B408)</f>
        <v>0</v>
      </c>
      <c r="V408" s="450">
        <f t="shared" si="80"/>
        <v>0</v>
      </c>
      <c r="W408" s="421"/>
      <c r="X408" s="421"/>
      <c r="Y408" s="421"/>
    </row>
    <row r="409" spans="1:25" s="464" customFormat="1" ht="56.25" outlineLevel="1">
      <c r="A409" s="526" t="str">
        <f t="shared" si="81"/>
        <v>1</v>
      </c>
      <c r="D409" s="576" t="s">
        <v>1354</v>
      </c>
      <c r="L409" s="454" t="s">
        <v>363</v>
      </c>
      <c r="M409" s="500" t="s">
        <v>1124</v>
      </c>
      <c r="N409" s="501" t="s">
        <v>355</v>
      </c>
      <c r="O409" s="462"/>
      <c r="P409" s="462"/>
      <c r="Q409" s="462"/>
      <c r="R409" s="449">
        <f t="shared" si="79"/>
        <v>0</v>
      </c>
      <c r="S409" s="462"/>
      <c r="T409" s="462"/>
      <c r="U409" s="462"/>
      <c r="V409" s="449">
        <f t="shared" si="80"/>
        <v>0</v>
      </c>
      <c r="W409" s="463"/>
      <c r="X409" s="463"/>
      <c r="Y409" s="463"/>
    </row>
    <row r="410" spans="1:25" s="464" customFormat="1" ht="45" outlineLevel="1">
      <c r="A410" s="526" t="str">
        <f t="shared" si="81"/>
        <v>1</v>
      </c>
      <c r="D410" s="576" t="s">
        <v>1355</v>
      </c>
      <c r="L410" s="454" t="s">
        <v>365</v>
      </c>
      <c r="M410" s="500" t="s">
        <v>1297</v>
      </c>
      <c r="N410" s="501" t="s">
        <v>355</v>
      </c>
      <c r="O410" s="486">
        <f>O411+O412</f>
        <v>0</v>
      </c>
      <c r="P410" s="486">
        <f>P411+P412</f>
        <v>0</v>
      </c>
      <c r="Q410" s="486">
        <f>Q411+Q412</f>
        <v>0</v>
      </c>
      <c r="R410" s="449">
        <f t="shared" si="79"/>
        <v>0</v>
      </c>
      <c r="S410" s="486">
        <f>S411+S412</f>
        <v>3517.07</v>
      </c>
      <c r="T410" s="486">
        <f>T411+T412</f>
        <v>15761.69952</v>
      </c>
      <c r="U410" s="486">
        <f>U411+U412</f>
        <v>3770.29</v>
      </c>
      <c r="V410" s="449">
        <f t="shared" si="80"/>
        <v>7.1997429678681346</v>
      </c>
      <c r="W410" s="463"/>
      <c r="X410" s="463"/>
      <c r="Y410" s="463"/>
    </row>
    <row r="411" spans="1:25" s="444" customFormat="1" ht="15" outlineLevel="1">
      <c r="A411" s="525" t="str">
        <f t="shared" si="81"/>
        <v>1</v>
      </c>
      <c r="B411" s="473" t="s">
        <v>1163</v>
      </c>
      <c r="D411" s="575" t="s">
        <v>1429</v>
      </c>
      <c r="L411" s="451" t="s">
        <v>466</v>
      </c>
      <c r="M411" s="472" t="s">
        <v>1125</v>
      </c>
      <c r="N411" s="445" t="s">
        <v>355</v>
      </c>
      <c r="O411" s="471">
        <f>SUMIFS(ФОТ!O$15:O$35,ФОТ!$A$15:$A$35,$A411,ФОТ!$B$15:$B$35,$B411)</f>
        <v>0</v>
      </c>
      <c r="P411" s="471">
        <f>SUMIFS(ФОТ!P$15:P$35,ФОТ!$A$15:$A$35,$A411,ФОТ!$B$15:$B$35,$B411)</f>
        <v>0</v>
      </c>
      <c r="Q411" s="471">
        <f>SUMIFS(ФОТ!Q$15:Q$35,ФОТ!$A$15:$A$35,$A411,ФОТ!$B$15:$B$35,$B411)</f>
        <v>0</v>
      </c>
      <c r="R411" s="450">
        <f t="shared" si="79"/>
        <v>0</v>
      </c>
      <c r="S411" s="471">
        <f>SUMIFS(ФОТ!R$15:R$35,ФОТ!$A$15:$A$35,$A411,ФОТ!$B$15:$B$35,$B411)</f>
        <v>2701.28</v>
      </c>
      <c r="T411" s="471">
        <f>SUMIFS(ФОТ!S$15:S$35,ФОТ!$A$15:$A$35,$A411,ФОТ!$B$15:$B$35,$B411)</f>
        <v>12105.76</v>
      </c>
      <c r="U411" s="471">
        <f>SUMIFS(ФОТ!T$15:T$35,ФОТ!$A$15:$A$35,$A411,ФОТ!$B$15:$B$35,$B411)</f>
        <v>2895.77</v>
      </c>
      <c r="V411" s="450">
        <f t="shared" si="80"/>
        <v>7.1999200379079458</v>
      </c>
      <c r="W411" s="421"/>
      <c r="X411" s="421"/>
      <c r="Y411" s="421"/>
    </row>
    <row r="412" spans="1:25" s="444" customFormat="1" ht="22.5" outlineLevel="1">
      <c r="A412" s="525" t="str">
        <f t="shared" si="81"/>
        <v>1</v>
      </c>
      <c r="B412" s="473" t="s">
        <v>1164</v>
      </c>
      <c r="D412" s="575" t="s">
        <v>1430</v>
      </c>
      <c r="L412" s="451" t="s">
        <v>473</v>
      </c>
      <c r="M412" s="472" t="s">
        <v>1298</v>
      </c>
      <c r="N412" s="445" t="s">
        <v>355</v>
      </c>
      <c r="O412" s="471">
        <f>SUMIFS(ФОТ!O$15:O$35,ФОТ!$A$15:$A$35,$A412,ФОТ!$B$15:$B$35,$B412)</f>
        <v>0</v>
      </c>
      <c r="P412" s="471">
        <f>SUMIFS(ФОТ!P$15:P$35,ФОТ!$A$15:$A$35,$A412,ФОТ!$B$15:$B$35,$B412)</f>
        <v>0</v>
      </c>
      <c r="Q412" s="471">
        <f>SUMIFS(ФОТ!Q$15:Q$35,ФОТ!$A$15:$A$35,$A412,ФОТ!$B$15:$B$35,$B412)</f>
        <v>0</v>
      </c>
      <c r="R412" s="450">
        <f t="shared" si="79"/>
        <v>0</v>
      </c>
      <c r="S412" s="471">
        <f>SUMIFS(ФОТ!R$15:R$35,ФОТ!$A$15:$A$35,$A412,ФОТ!$B$15:$B$35,$B412)</f>
        <v>815.79</v>
      </c>
      <c r="T412" s="471">
        <f>SUMIFS(ФОТ!S$15:S$35,ФОТ!$A$15:$A$35,$A412,ФОТ!$B$15:$B$35,$B412)</f>
        <v>3655.9395199999999</v>
      </c>
      <c r="U412" s="471">
        <f>SUMIFS(ФОТ!T$15:T$35,ФОТ!$A$15:$A$35,$A412,ФОТ!$B$15:$B$35,$B412)</f>
        <v>874.52</v>
      </c>
      <c r="V412" s="450">
        <f t="shared" si="80"/>
        <v>7.1991566457053926</v>
      </c>
      <c r="W412" s="421"/>
      <c r="X412" s="421"/>
      <c r="Y412" s="421"/>
    </row>
    <row r="413" spans="1:25" s="464" customFormat="1" ht="15" outlineLevel="1">
      <c r="A413" s="526" t="str">
        <f t="shared" si="81"/>
        <v>1</v>
      </c>
      <c r="D413" s="576" t="s">
        <v>1408</v>
      </c>
      <c r="L413" s="454" t="s">
        <v>367</v>
      </c>
      <c r="M413" s="500" t="s">
        <v>1126</v>
      </c>
      <c r="N413" s="501" t="s">
        <v>355</v>
      </c>
      <c r="O413" s="462"/>
      <c r="P413" s="462"/>
      <c r="Q413" s="462"/>
      <c r="R413" s="449">
        <f t="shared" si="79"/>
        <v>0</v>
      </c>
      <c r="S413" s="462"/>
      <c r="T413" s="462"/>
      <c r="U413" s="462"/>
      <c r="V413" s="449">
        <f t="shared" si="80"/>
        <v>0</v>
      </c>
      <c r="W413" s="463"/>
      <c r="X413" s="463"/>
      <c r="Y413" s="463"/>
    </row>
    <row r="414" spans="1:25" s="464" customFormat="1" ht="15" outlineLevel="1">
      <c r="A414" s="526" t="str">
        <f t="shared" si="81"/>
        <v>1</v>
      </c>
      <c r="D414" s="576" t="s">
        <v>1462</v>
      </c>
      <c r="L414" s="454" t="s">
        <v>1003</v>
      </c>
      <c r="M414" s="500" t="s">
        <v>1127</v>
      </c>
      <c r="N414" s="501" t="s">
        <v>355</v>
      </c>
      <c r="O414" s="462"/>
      <c r="P414" s="462"/>
      <c r="Q414" s="462"/>
      <c r="R414" s="449">
        <f t="shared" si="79"/>
        <v>0</v>
      </c>
      <c r="S414" s="462"/>
      <c r="T414" s="462"/>
      <c r="U414" s="462"/>
      <c r="V414" s="449">
        <f t="shared" si="80"/>
        <v>0</v>
      </c>
      <c r="W414" s="463"/>
      <c r="X414" s="463"/>
      <c r="Y414" s="463"/>
    </row>
    <row r="415" spans="1:25" s="464" customFormat="1" ht="15" outlineLevel="1">
      <c r="A415" s="526" t="str">
        <f t="shared" si="81"/>
        <v>1</v>
      </c>
      <c r="D415" s="576" t="s">
        <v>1463</v>
      </c>
      <c r="L415" s="454" t="s">
        <v>1128</v>
      </c>
      <c r="M415" s="500" t="s">
        <v>1129</v>
      </c>
      <c r="N415" s="501" t="s">
        <v>355</v>
      </c>
      <c r="O415" s="449">
        <f>SUM(O416:O420)</f>
        <v>0</v>
      </c>
      <c r="P415" s="449">
        <f>SUM(P416:P420)</f>
        <v>0</v>
      </c>
      <c r="Q415" s="449">
        <f>SUM(Q416:Q420)</f>
        <v>0</v>
      </c>
      <c r="R415" s="449">
        <f t="shared" si="79"/>
        <v>0</v>
      </c>
      <c r="S415" s="449">
        <f>SUM(S416:S420)</f>
        <v>0</v>
      </c>
      <c r="T415" s="449">
        <f>SUM(T416:T420)</f>
        <v>0</v>
      </c>
      <c r="U415" s="449">
        <f>SUM(U416:U420)</f>
        <v>0</v>
      </c>
      <c r="V415" s="449">
        <f t="shared" si="80"/>
        <v>0</v>
      </c>
      <c r="W415" s="463"/>
      <c r="X415" s="463"/>
      <c r="Y415" s="463"/>
    </row>
    <row r="416" spans="1:25" s="444" customFormat="1" ht="15" outlineLevel="1">
      <c r="A416" s="525" t="str">
        <f t="shared" si="81"/>
        <v>1</v>
      </c>
      <c r="D416" s="575" t="s">
        <v>1463</v>
      </c>
      <c r="E416" s="444" t="str">
        <f>M416</f>
        <v>услуги по обращению с осадком сточных вод</v>
      </c>
      <c r="L416" s="451" t="s">
        <v>1130</v>
      </c>
      <c r="M416" s="472" t="s">
        <v>1131</v>
      </c>
      <c r="N416" s="445" t="s">
        <v>355</v>
      </c>
      <c r="O416" s="453"/>
      <c r="P416" s="453"/>
      <c r="Q416" s="453"/>
      <c r="R416" s="450">
        <f t="shared" si="79"/>
        <v>0</v>
      </c>
      <c r="S416" s="453"/>
      <c r="T416" s="453"/>
      <c r="U416" s="453"/>
      <c r="V416" s="450">
        <f t="shared" si="80"/>
        <v>0</v>
      </c>
      <c r="W416" s="421"/>
      <c r="X416" s="421"/>
      <c r="Y416" s="421"/>
    </row>
    <row r="417" spans="1:25" s="444" customFormat="1" ht="15" outlineLevel="1">
      <c r="A417" s="525" t="str">
        <f t="shared" si="81"/>
        <v>1</v>
      </c>
      <c r="D417" s="575" t="s">
        <v>1463</v>
      </c>
      <c r="E417" s="444" t="str">
        <f>M417</f>
        <v>расходы на амортизацию автотранспорта</v>
      </c>
      <c r="L417" s="451" t="s">
        <v>1132</v>
      </c>
      <c r="M417" s="472" t="s">
        <v>1133</v>
      </c>
      <c r="N417" s="445" t="s">
        <v>355</v>
      </c>
      <c r="O417" s="453"/>
      <c r="P417" s="453"/>
      <c r="Q417" s="453"/>
      <c r="R417" s="450">
        <f t="shared" si="79"/>
        <v>0</v>
      </c>
      <c r="S417" s="453"/>
      <c r="T417" s="453"/>
      <c r="U417" s="453"/>
      <c r="V417" s="450">
        <f t="shared" si="80"/>
        <v>0</v>
      </c>
      <c r="W417" s="421"/>
      <c r="X417" s="421"/>
      <c r="Y417" s="421"/>
    </row>
    <row r="418" spans="1:25" s="444" customFormat="1" ht="15" outlineLevel="1">
      <c r="A418" s="525" t="str">
        <f t="shared" si="81"/>
        <v>1</v>
      </c>
      <c r="D418" s="575" t="s">
        <v>1463</v>
      </c>
      <c r="E418" s="444" t="str">
        <f>M418</f>
        <v>контроль качества воды и сточных вод</v>
      </c>
      <c r="L418" s="451" t="s">
        <v>1134</v>
      </c>
      <c r="M418" s="472" t="s">
        <v>1135</v>
      </c>
      <c r="N418" s="445" t="s">
        <v>355</v>
      </c>
      <c r="O418" s="453"/>
      <c r="P418" s="453"/>
      <c r="Q418" s="453"/>
      <c r="R418" s="450">
        <f t="shared" si="79"/>
        <v>0</v>
      </c>
      <c r="S418" s="453"/>
      <c r="T418" s="453"/>
      <c r="U418" s="453"/>
      <c r="V418" s="450">
        <f t="shared" si="80"/>
        <v>0</v>
      </c>
      <c r="W418" s="421"/>
      <c r="X418" s="421"/>
      <c r="Y418" s="421"/>
    </row>
    <row r="419" spans="1:25" s="444" customFormat="1" ht="15" outlineLevel="1">
      <c r="A419" s="525" t="str">
        <f t="shared" si="81"/>
        <v>1</v>
      </c>
      <c r="D419" s="575" t="s">
        <v>1463</v>
      </c>
      <c r="E419" s="444" t="str">
        <f>M419</f>
        <v>расходы на аварийно-диспетчерское обслуживание</v>
      </c>
      <c r="L419" s="451" t="s">
        <v>1136</v>
      </c>
      <c r="M419" s="472" t="s">
        <v>460</v>
      </c>
      <c r="N419" s="445" t="s">
        <v>355</v>
      </c>
      <c r="O419" s="453"/>
      <c r="P419" s="453"/>
      <c r="Q419" s="453"/>
      <c r="R419" s="450">
        <f t="shared" si="79"/>
        <v>0</v>
      </c>
      <c r="S419" s="453"/>
      <c r="T419" s="453"/>
      <c r="U419" s="453"/>
      <c r="V419" s="450">
        <f t="shared" si="80"/>
        <v>0</v>
      </c>
      <c r="W419" s="421"/>
      <c r="X419" s="421"/>
      <c r="Y419" s="421"/>
    </row>
    <row r="420" spans="1:25" s="444" customFormat="1" ht="15" outlineLevel="1">
      <c r="A420" s="525" t="str">
        <f t="shared" si="81"/>
        <v>1</v>
      </c>
      <c r="D420" s="532" t="str">
        <f>A420&amp;"pIns1"</f>
        <v>1pIns1</v>
      </c>
      <c r="L420" s="238"/>
      <c r="M420" s="495" t="s">
        <v>356</v>
      </c>
      <c r="N420" s="239"/>
      <c r="O420" s="239"/>
      <c r="P420" s="239"/>
      <c r="Q420" s="239"/>
      <c r="R420" s="239"/>
      <c r="S420" s="239"/>
      <c r="T420" s="239"/>
      <c r="U420" s="239"/>
      <c r="V420" s="239"/>
      <c r="W420" s="239"/>
      <c r="X420" s="239"/>
      <c r="Y420" s="240"/>
    </row>
    <row r="421" spans="1:25" s="464" customFormat="1" ht="15" outlineLevel="1">
      <c r="A421" s="526" t="str">
        <f t="shared" si="81"/>
        <v>1</v>
      </c>
      <c r="D421" s="576" t="s">
        <v>1307</v>
      </c>
      <c r="L421" s="454" t="s">
        <v>101</v>
      </c>
      <c r="M421" s="448" t="s">
        <v>461</v>
      </c>
      <c r="N421" s="458" t="s">
        <v>355</v>
      </c>
      <c r="O421" s="461">
        <f>O422+O423</f>
        <v>0</v>
      </c>
      <c r="P421" s="461">
        <f t="shared" ref="P421:U421" si="82">P422+P423</f>
        <v>0</v>
      </c>
      <c r="Q421" s="461">
        <f t="shared" si="82"/>
        <v>0</v>
      </c>
      <c r="R421" s="449">
        <f t="shared" si="79"/>
        <v>0</v>
      </c>
      <c r="S421" s="461">
        <f t="shared" si="82"/>
        <v>0</v>
      </c>
      <c r="T421" s="461">
        <f t="shared" si="82"/>
        <v>0</v>
      </c>
      <c r="U421" s="461">
        <f t="shared" si="82"/>
        <v>0</v>
      </c>
      <c r="V421" s="449">
        <f t="shared" ref="V421:V460" si="83">IF(S421=0,0,(U421-S421)/S421*100)</f>
        <v>0</v>
      </c>
      <c r="W421" s="463"/>
      <c r="X421" s="463"/>
      <c r="Y421" s="463"/>
    </row>
    <row r="422" spans="1:25" s="444" customFormat="1" ht="33.75" outlineLevel="1">
      <c r="A422" s="525" t="str">
        <f t="shared" si="81"/>
        <v>1</v>
      </c>
      <c r="D422" s="575" t="s">
        <v>1356</v>
      </c>
      <c r="L422" s="451" t="s">
        <v>16</v>
      </c>
      <c r="M422" s="452" t="s">
        <v>1137</v>
      </c>
      <c r="N422" s="455" t="s">
        <v>355</v>
      </c>
      <c r="O422" s="453"/>
      <c r="P422" s="453"/>
      <c r="Q422" s="453"/>
      <c r="R422" s="450">
        <f t="shared" si="79"/>
        <v>0</v>
      </c>
      <c r="S422" s="453"/>
      <c r="T422" s="453"/>
      <c r="U422" s="453"/>
      <c r="V422" s="450">
        <f t="shared" si="83"/>
        <v>0</v>
      </c>
      <c r="W422" s="421"/>
      <c r="X422" s="421"/>
      <c r="Y422" s="421"/>
    </row>
    <row r="423" spans="1:25" s="444" customFormat="1" ht="33.75" outlineLevel="1">
      <c r="A423" s="525" t="str">
        <f t="shared" si="81"/>
        <v>1</v>
      </c>
      <c r="D423" s="575" t="s">
        <v>1357</v>
      </c>
      <c r="L423" s="451" t="s">
        <v>143</v>
      </c>
      <c r="M423" s="452" t="s">
        <v>1299</v>
      </c>
      <c r="N423" s="455" t="s">
        <v>355</v>
      </c>
      <c r="O423" s="456">
        <f>O424+O425</f>
        <v>0</v>
      </c>
      <c r="P423" s="456">
        <f>P424+P425</f>
        <v>0</v>
      </c>
      <c r="Q423" s="456">
        <f>Q424+Q425</f>
        <v>0</v>
      </c>
      <c r="R423" s="450">
        <f t="shared" si="79"/>
        <v>0</v>
      </c>
      <c r="S423" s="456">
        <f>S424+S425</f>
        <v>0</v>
      </c>
      <c r="T423" s="456">
        <f>T424+T425</f>
        <v>0</v>
      </c>
      <c r="U423" s="456">
        <f>U424+U425</f>
        <v>0</v>
      </c>
      <c r="V423" s="450">
        <f t="shared" si="83"/>
        <v>0</v>
      </c>
      <c r="W423" s="421"/>
      <c r="X423" s="421"/>
      <c r="Y423" s="421"/>
    </row>
    <row r="424" spans="1:25" s="444" customFormat="1" ht="15" outlineLevel="1">
      <c r="A424" s="525" t="str">
        <f t="shared" si="81"/>
        <v>1</v>
      </c>
      <c r="B424" s="444" t="s">
        <v>1165</v>
      </c>
      <c r="D424" s="575" t="s">
        <v>1464</v>
      </c>
      <c r="L424" s="451" t="s">
        <v>144</v>
      </c>
      <c r="M424" s="472" t="s">
        <v>465</v>
      </c>
      <c r="N424" s="455" t="s">
        <v>355</v>
      </c>
      <c r="O424" s="471">
        <f>SUMIFS(ФОТ!O$15:O$35,ФОТ!$A$15:$A$35,$A424,ФОТ!$B$15:$B$35,$B424)</f>
        <v>0</v>
      </c>
      <c r="P424" s="471">
        <f>SUMIFS(ФОТ!P$15:P$35,ФОТ!$A$15:$A$35,$A424,ФОТ!$B$15:$B$35,$B424)</f>
        <v>0</v>
      </c>
      <c r="Q424" s="471">
        <f>SUMIFS(ФОТ!Q$15:Q$35,ФОТ!$A$15:$A$35,$A424,ФОТ!$B$15:$B$35,$B424)</f>
        <v>0</v>
      </c>
      <c r="R424" s="450">
        <f t="shared" si="79"/>
        <v>0</v>
      </c>
      <c r="S424" s="471">
        <f>SUMIFS(ФОТ!R$15:R$35,ФОТ!$A$15:$A$35,$A424,ФОТ!$B$15:$B$35,$B424)</f>
        <v>0</v>
      </c>
      <c r="T424" s="471">
        <f>SUMIFS(ФОТ!S$15:S$35,ФОТ!$A$15:$A$35,$A424,ФОТ!$B$15:$B$35,$B424)</f>
        <v>0</v>
      </c>
      <c r="U424" s="471">
        <f>SUMIFS(ФОТ!T$15:T$35,ФОТ!$A$15:$A$35,$A424,ФОТ!$B$15:$B$35,$B424)</f>
        <v>0</v>
      </c>
      <c r="V424" s="450">
        <f t="shared" si="83"/>
        <v>0</v>
      </c>
      <c r="W424" s="421"/>
      <c r="X424" s="421"/>
      <c r="Y424" s="421"/>
    </row>
    <row r="425" spans="1:25" s="444" customFormat="1" ht="22.5" outlineLevel="1">
      <c r="A425" s="525" t="str">
        <f t="shared" si="81"/>
        <v>1</v>
      </c>
      <c r="B425" s="444" t="s">
        <v>1166</v>
      </c>
      <c r="D425" s="575" t="s">
        <v>1465</v>
      </c>
      <c r="L425" s="451" t="s">
        <v>447</v>
      </c>
      <c r="M425" s="472" t="s">
        <v>1300</v>
      </c>
      <c r="N425" s="455" t="s">
        <v>355</v>
      </c>
      <c r="O425" s="471">
        <f>SUMIFS(ФОТ!O$15:O$35,ФОТ!$A$15:$A$35,$A425,ФОТ!$B$15:$B$35,$B425)</f>
        <v>0</v>
      </c>
      <c r="P425" s="471">
        <f>SUMIFS(ФОТ!P$15:P$35,ФОТ!$A$15:$A$35,$A425,ФОТ!$B$15:$B$35,$B425)</f>
        <v>0</v>
      </c>
      <c r="Q425" s="471">
        <f>SUMIFS(ФОТ!Q$15:Q$35,ФОТ!$A$15:$A$35,$A425,ФОТ!$B$15:$B$35,$B425)</f>
        <v>0</v>
      </c>
      <c r="R425" s="450">
        <f t="shared" si="79"/>
        <v>0</v>
      </c>
      <c r="S425" s="471">
        <f>SUMIFS(ФОТ!R$15:R$35,ФОТ!$A$15:$A$35,$A425,ФОТ!$B$15:$B$35,$B425)</f>
        <v>0</v>
      </c>
      <c r="T425" s="471">
        <f>SUMIFS(ФОТ!S$15:S$35,ФОТ!$A$15:$A$35,$A425,ФОТ!$B$15:$B$35,$B425)</f>
        <v>0</v>
      </c>
      <c r="U425" s="471">
        <f>SUMIFS(ФОТ!T$15:T$35,ФОТ!$A$15:$A$35,$A425,ФОТ!$B$15:$B$35,$B425)</f>
        <v>0</v>
      </c>
      <c r="V425" s="450">
        <f t="shared" si="83"/>
        <v>0</v>
      </c>
      <c r="W425" s="421"/>
      <c r="X425" s="421"/>
      <c r="Y425" s="421"/>
    </row>
    <row r="426" spans="1:25" s="464" customFormat="1" ht="15" outlineLevel="1">
      <c r="A426" s="525" t="str">
        <f t="shared" si="81"/>
        <v>1</v>
      </c>
      <c r="D426" s="576" t="s">
        <v>1308</v>
      </c>
      <c r="L426" s="454" t="s">
        <v>102</v>
      </c>
      <c r="M426" s="448" t="s">
        <v>1138</v>
      </c>
      <c r="N426" s="458" t="s">
        <v>355</v>
      </c>
      <c r="O426" s="486">
        <f>O427+O428+O431+O432+O433+O434+O435</f>
        <v>0</v>
      </c>
      <c r="P426" s="486">
        <f>P427+P428+P431+P432+P433+P434+P435</f>
        <v>0</v>
      </c>
      <c r="Q426" s="486">
        <f>Q427+Q428+Q431+Q432+Q433+Q434+Q435</f>
        <v>0</v>
      </c>
      <c r="R426" s="449">
        <f t="shared" si="79"/>
        <v>0</v>
      </c>
      <c r="S426" s="486">
        <f>S427+S428+S431+S432+S433+S434+S435</f>
        <v>205.3</v>
      </c>
      <c r="T426" s="486">
        <f>T427+T428+T431+T432+T433+T434+T435</f>
        <v>1999.4530032513198</v>
      </c>
      <c r="U426" s="486">
        <f>U427+U428+U431+U432+U433+U434+U435</f>
        <v>447.20000000000005</v>
      </c>
      <c r="V426" s="449">
        <f t="shared" si="83"/>
        <v>117.82756941061862</v>
      </c>
      <c r="W426" s="463"/>
      <c r="X426" s="463"/>
      <c r="Y426" s="463"/>
    </row>
    <row r="427" spans="1:25" s="444" customFormat="1" ht="22.5" outlineLevel="1">
      <c r="A427" s="525" t="str">
        <f t="shared" si="81"/>
        <v>1</v>
      </c>
      <c r="B427" s="444" t="s">
        <v>1169</v>
      </c>
      <c r="D427" s="575" t="s">
        <v>1324</v>
      </c>
      <c r="L427" s="451" t="s">
        <v>158</v>
      </c>
      <c r="M427" s="452" t="s">
        <v>1139</v>
      </c>
      <c r="N427" s="455" t="s">
        <v>355</v>
      </c>
      <c r="O427" s="471">
        <f>SUMIFS(Административные!O$15:O$35,Административные!$A$15:$A$35,$A427,Административные!$B$15:$B$35,$B427)</f>
        <v>0</v>
      </c>
      <c r="P427" s="471">
        <f>SUMIFS(Административные!P$15:P$35,Административные!$A$15:$A$35,$A427,Административные!$B$15:$B$35,$B427)</f>
        <v>0</v>
      </c>
      <c r="Q427" s="471">
        <f>SUMIFS(Административные!Q$15:Q$35,Административные!$A$15:$A$35,$A427,Административные!$B$15:$B$35,$B427)</f>
        <v>0</v>
      </c>
      <c r="R427" s="450">
        <f t="shared" si="79"/>
        <v>0</v>
      </c>
      <c r="S427" s="471">
        <f>SUMIFS(Административные!R$15:R$35,Административные!$A$15:$A$35,$A427,Административные!$B$15:$B$35,$B427)</f>
        <v>10</v>
      </c>
      <c r="T427" s="471">
        <f>SUMIFS(Административные!S$15:S$35,Административные!$A$15:$A$35,$A427,Административные!$B$15:$B$35,$B427)</f>
        <v>96.38</v>
      </c>
      <c r="U427" s="471">
        <f>SUMIFS(Административные!T$15:T$35,Административные!$A$15:$A$35,$A427,Административные!$B$15:$B$35,$B427)</f>
        <v>0</v>
      </c>
      <c r="V427" s="450">
        <f t="shared" si="83"/>
        <v>-100</v>
      </c>
      <c r="W427" s="421"/>
      <c r="X427" s="421"/>
      <c r="Y427" s="421"/>
    </row>
    <row r="428" spans="1:25" s="444" customFormat="1" ht="33.75" outlineLevel="1">
      <c r="A428" s="525" t="str">
        <f t="shared" si="81"/>
        <v>1</v>
      </c>
      <c r="D428" s="575" t="s">
        <v>1325</v>
      </c>
      <c r="L428" s="451" t="s">
        <v>159</v>
      </c>
      <c r="M428" s="452" t="s">
        <v>1301</v>
      </c>
      <c r="N428" s="455" t="s">
        <v>355</v>
      </c>
      <c r="O428" s="471">
        <f>O429+O430</f>
        <v>0</v>
      </c>
      <c r="P428" s="471">
        <f>P429+P430</f>
        <v>0</v>
      </c>
      <c r="Q428" s="471">
        <f>Q429+Q430</f>
        <v>0</v>
      </c>
      <c r="R428" s="450">
        <f t="shared" si="79"/>
        <v>0</v>
      </c>
      <c r="S428" s="471">
        <f>S429+S430</f>
        <v>195.3</v>
      </c>
      <c r="T428" s="471">
        <f>T429+T430</f>
        <v>1770.1130032513199</v>
      </c>
      <c r="U428" s="471">
        <f>U429+U430</f>
        <v>447.20000000000005</v>
      </c>
      <c r="V428" s="450">
        <f t="shared" si="83"/>
        <v>128.98105478750642</v>
      </c>
      <c r="W428" s="421"/>
      <c r="X428" s="421"/>
      <c r="Y428" s="421"/>
    </row>
    <row r="429" spans="1:25" s="444" customFormat="1" ht="22.5" outlineLevel="1">
      <c r="A429" s="525" t="str">
        <f t="shared" si="81"/>
        <v>1</v>
      </c>
      <c r="D429" s="575" t="s">
        <v>1360</v>
      </c>
      <c r="L429" s="451" t="s">
        <v>842</v>
      </c>
      <c r="M429" s="472" t="s">
        <v>1200</v>
      </c>
      <c r="N429" s="455" t="s">
        <v>355</v>
      </c>
      <c r="O429" s="471">
        <f>SUMIFS(ФОТ!O$15:O$35,ФОТ!$A$15:$A$35,$A429,ФОТ!$B$15:$B$35,"АУП")</f>
        <v>0</v>
      </c>
      <c r="P429" s="471">
        <f>SUMIFS(ФОТ!P$15:P$35,ФОТ!$A$15:$A$35,$A429,ФОТ!$B$15:$B$35,"АУП")</f>
        <v>0</v>
      </c>
      <c r="Q429" s="471">
        <f>SUMIFS(ФОТ!Q$15:Q$35,ФОТ!$A$15:$A$35,$A429,ФОТ!$B$15:$B$35,"АУП")</f>
        <v>0</v>
      </c>
      <c r="R429" s="450">
        <f>Q429-P429</f>
        <v>0</v>
      </c>
      <c r="S429" s="471">
        <f>SUMIFS(ФОТ!R$15:R$35,ФОТ!$A$15:$A$35,$A429,ФОТ!$B$15:$B$35,"АУП")</f>
        <v>150</v>
      </c>
      <c r="T429" s="471">
        <f>SUMIFS(ФОТ!S$15:S$35,ФОТ!$A$15:$A$35,$A429,ФОТ!$B$15:$B$35,"АУП")</f>
        <v>1359.53379666</v>
      </c>
      <c r="U429" s="471">
        <f>SUMIFS(ФОТ!T$15:T$35,ФОТ!$A$15:$A$35,$A429,ФОТ!$B$15:$B$35,"АУП")</f>
        <v>343.47</v>
      </c>
      <c r="V429" s="450">
        <f t="shared" si="83"/>
        <v>128.98000000000002</v>
      </c>
      <c r="W429" s="421"/>
      <c r="X429" s="421"/>
      <c r="Y429" s="421"/>
    </row>
    <row r="430" spans="1:25" s="444" customFormat="1" ht="33.75" outlineLevel="1">
      <c r="A430" s="525" t="str">
        <f t="shared" si="81"/>
        <v>1</v>
      </c>
      <c r="D430" s="575" t="s">
        <v>1361</v>
      </c>
      <c r="L430" s="451" t="s">
        <v>843</v>
      </c>
      <c r="M430" s="472" t="s">
        <v>1302</v>
      </c>
      <c r="N430" s="455" t="s">
        <v>355</v>
      </c>
      <c r="O430" s="471">
        <f>SUMIFS(ФОТ!O$15:O$35,ФОТ!$A$15:$A$35,$A430,ФОТ!$B$15:$B$35,"СОЦ_АУП")</f>
        <v>0</v>
      </c>
      <c r="P430" s="471">
        <f>SUMIFS(ФОТ!P$15:P$35,ФОТ!$A$15:$A$35,$A430,ФОТ!$B$15:$B$35,"СОЦ_АУП")</f>
        <v>0</v>
      </c>
      <c r="Q430" s="471">
        <f>SUMIFS(ФОТ!Q$15:Q$35,ФОТ!$A$15:$A$35,$A430,ФОТ!$B$15:$B$35,"СОЦ_АУП")</f>
        <v>0</v>
      </c>
      <c r="R430" s="450">
        <f>Q430-P430</f>
        <v>0</v>
      </c>
      <c r="S430" s="471">
        <f>SUMIFS(ФОТ!R$15:R$35,ФОТ!$A$15:$A$35,$A430,ФОТ!$B$15:$B$35,"СОЦ_АУП")</f>
        <v>45.3</v>
      </c>
      <c r="T430" s="471">
        <f>SUMIFS(ФОТ!S$15:S$35,ФОТ!$A$15:$A$35,$A430,ФОТ!$B$15:$B$35,"СОЦ_АУП")</f>
        <v>410.57920659131997</v>
      </c>
      <c r="U430" s="471">
        <f>SUMIFS(ФОТ!T$15:T$35,ФОТ!$A$15:$A$35,$A430,ФОТ!$B$15:$B$35,"СОЦ_АУП")</f>
        <v>103.73</v>
      </c>
      <c r="V430" s="450">
        <f t="shared" si="83"/>
        <v>128.98454746136866</v>
      </c>
      <c r="W430" s="421"/>
      <c r="X430" s="421"/>
      <c r="Y430" s="421"/>
    </row>
    <row r="431" spans="1:25" s="444" customFormat="1" ht="33.75" outlineLevel="1">
      <c r="A431" s="525" t="str">
        <f t="shared" si="81"/>
        <v>1</v>
      </c>
      <c r="B431" s="444" t="s">
        <v>1170</v>
      </c>
      <c r="D431" s="575" t="s">
        <v>1326</v>
      </c>
      <c r="L431" s="451" t="s">
        <v>372</v>
      </c>
      <c r="M431" s="452" t="s">
        <v>1140</v>
      </c>
      <c r="N431" s="455" t="s">
        <v>355</v>
      </c>
      <c r="O431" s="471">
        <f>SUMIFS(Административные!O$15:O$35,Административные!$A$15:$A$35,$A431,Административные!$B$15:$B$35,$B431)</f>
        <v>0</v>
      </c>
      <c r="P431" s="471">
        <f>SUMIFS(Административные!P$15:P$35,Административные!$A$15:$A$35,$A431,Административные!$B$15:$B$35,$B431)</f>
        <v>0</v>
      </c>
      <c r="Q431" s="471">
        <f>SUMIFS(Административные!Q$15:Q$35,Административные!$A$15:$A$35,$A431,Административные!$B$15:$B$35,$B431)</f>
        <v>0</v>
      </c>
      <c r="R431" s="450">
        <f t="shared" si="79"/>
        <v>0</v>
      </c>
      <c r="S431" s="471">
        <f>SUMIFS(Административные!R$15:R$35,Административные!$A$15:$A$35,$A431,Административные!$B$15:$B$35,$B431)</f>
        <v>0</v>
      </c>
      <c r="T431" s="471">
        <f>SUMIFS(Административные!S$15:S$35,Административные!$A$15:$A$35,$A431,Административные!$B$15:$B$35,$B431)</f>
        <v>0</v>
      </c>
      <c r="U431" s="471">
        <f>SUMIFS(Административные!T$15:T$35,Административные!$A$15:$A$35,$A431,Административные!$B$15:$B$35,$B431)</f>
        <v>0</v>
      </c>
      <c r="V431" s="450">
        <f t="shared" si="83"/>
        <v>0</v>
      </c>
      <c r="W431" s="421"/>
      <c r="X431" s="421"/>
      <c r="Y431" s="421"/>
    </row>
    <row r="432" spans="1:25" s="444" customFormat="1" ht="15" outlineLevel="1">
      <c r="A432" s="525" t="str">
        <f t="shared" si="81"/>
        <v>1</v>
      </c>
      <c r="B432" s="444" t="s">
        <v>1171</v>
      </c>
      <c r="D432" s="575" t="s">
        <v>1412</v>
      </c>
      <c r="L432" s="451" t="s">
        <v>373</v>
      </c>
      <c r="M432" s="452" t="s">
        <v>1083</v>
      </c>
      <c r="N432" s="455" t="s">
        <v>355</v>
      </c>
      <c r="O432" s="471">
        <f>SUMIFS(Административные!O$15:O$35,Административные!$A$15:$A$35,$A432,Административные!$B$15:$B$35,$B432)</f>
        <v>0</v>
      </c>
      <c r="P432" s="471">
        <f>SUMIFS(Административные!P$15:P$35,Административные!$A$15:$A$35,$A432,Административные!$B$15:$B$35,$B432)</f>
        <v>0</v>
      </c>
      <c r="Q432" s="471">
        <f>SUMIFS(Административные!Q$15:Q$35,Административные!$A$15:$A$35,$A432,Административные!$B$15:$B$35,$B432)</f>
        <v>0</v>
      </c>
      <c r="R432" s="450">
        <f t="shared" si="79"/>
        <v>0</v>
      </c>
      <c r="S432" s="471">
        <f>SUMIFS(Административные!R$15:R$35,Административные!$A$15:$A$35,$A432,Административные!$B$15:$B$35,$B432)</f>
        <v>0</v>
      </c>
      <c r="T432" s="471">
        <f>SUMIFS(Административные!S$15:S$35,Административные!$A$15:$A$35,$A432,Административные!$B$15:$B$35,$B432)</f>
        <v>0</v>
      </c>
      <c r="U432" s="471">
        <f>SUMIFS(Административные!T$15:T$35,Административные!$A$15:$A$35,$A432,Административные!$B$15:$B$35,$B432)</f>
        <v>0</v>
      </c>
      <c r="V432" s="450">
        <f t="shared" si="83"/>
        <v>0</v>
      </c>
      <c r="W432" s="421"/>
      <c r="X432" s="421"/>
      <c r="Y432" s="421"/>
    </row>
    <row r="433" spans="1:25" s="444" customFormat="1" ht="15" outlineLevel="1">
      <c r="A433" s="525" t="str">
        <f t="shared" si="81"/>
        <v>1</v>
      </c>
      <c r="B433" s="444" t="s">
        <v>1172</v>
      </c>
      <c r="D433" s="575" t="s">
        <v>1413</v>
      </c>
      <c r="L433" s="451" t="s">
        <v>374</v>
      </c>
      <c r="M433" s="452" t="s">
        <v>1084</v>
      </c>
      <c r="N433" s="455" t="s">
        <v>355</v>
      </c>
      <c r="O433" s="471">
        <f>SUMIFS(Административные!O$15:O$35,Административные!$A$15:$A$35,$A433,Административные!$B$15:$B$35,$B433)</f>
        <v>0</v>
      </c>
      <c r="P433" s="471">
        <f>SUMIFS(Административные!P$15:P$35,Административные!$A$15:$A$35,$A433,Административные!$B$15:$B$35,$B433)</f>
        <v>0</v>
      </c>
      <c r="Q433" s="471">
        <f>SUMIFS(Административные!Q$15:Q$35,Административные!$A$15:$A$35,$A433,Административные!$B$15:$B$35,$B433)</f>
        <v>0</v>
      </c>
      <c r="R433" s="450">
        <f t="shared" si="79"/>
        <v>0</v>
      </c>
      <c r="S433" s="471">
        <f>SUMIFS(Административные!R$15:R$35,Административные!$A$15:$A$35,$A433,Административные!$B$15:$B$35,$B433)</f>
        <v>0</v>
      </c>
      <c r="T433" s="471">
        <f>SUMIFS(Административные!S$15:S$35,Административные!$A$15:$A$35,$A433,Административные!$B$15:$B$35,$B433)</f>
        <v>0</v>
      </c>
      <c r="U433" s="471">
        <f>SUMIFS(Административные!T$15:T$35,Административные!$A$15:$A$35,$A433,Административные!$B$15:$B$35,$B433)</f>
        <v>0</v>
      </c>
      <c r="V433" s="450">
        <f t="shared" si="83"/>
        <v>0</v>
      </c>
      <c r="W433" s="421"/>
      <c r="X433" s="421"/>
      <c r="Y433" s="421"/>
    </row>
    <row r="434" spans="1:25" s="444" customFormat="1" ht="15" outlineLevel="1">
      <c r="A434" s="525" t="str">
        <f t="shared" si="81"/>
        <v>1</v>
      </c>
      <c r="B434" s="444" t="s">
        <v>1173</v>
      </c>
      <c r="D434" s="575" t="s">
        <v>1446</v>
      </c>
      <c r="L434" s="451" t="s">
        <v>1080</v>
      </c>
      <c r="M434" s="452" t="s">
        <v>1085</v>
      </c>
      <c r="N434" s="455" t="s">
        <v>355</v>
      </c>
      <c r="O434" s="471">
        <f>SUMIFS(Административные!O$15:O$35,Административные!$A$15:$A$35,$A434,Административные!$B$15:$B$35,$B434)</f>
        <v>0</v>
      </c>
      <c r="P434" s="471">
        <f>SUMIFS(Административные!P$15:P$35,Административные!$A$15:$A$35,$A434,Административные!$B$15:$B$35,$B434)</f>
        <v>0</v>
      </c>
      <c r="Q434" s="471">
        <f>SUMIFS(Административные!Q$15:Q$35,Административные!$A$15:$A$35,$A434,Административные!$B$15:$B$35,$B434)</f>
        <v>0</v>
      </c>
      <c r="R434" s="450">
        <f t="shared" si="79"/>
        <v>0</v>
      </c>
      <c r="S434" s="471">
        <f>SUMIFS(Административные!R$15:R$35,Административные!$A$15:$A$35,$A434,Административные!$B$15:$B$35,$B434)</f>
        <v>0</v>
      </c>
      <c r="T434" s="471">
        <f>SUMIFS(Административные!S$15:S$35,Административные!$A$15:$A$35,$A434,Административные!$B$15:$B$35,$B434)</f>
        <v>0</v>
      </c>
      <c r="U434" s="471">
        <f>SUMIFS(Административные!T$15:T$35,Административные!$A$15:$A$35,$A434,Административные!$B$15:$B$35,$B434)</f>
        <v>0</v>
      </c>
      <c r="V434" s="450">
        <f t="shared" si="83"/>
        <v>0</v>
      </c>
      <c r="W434" s="421"/>
      <c r="X434" s="421"/>
      <c r="Y434" s="421"/>
    </row>
    <row r="435" spans="1:25" s="444" customFormat="1" ht="15" outlineLevel="1">
      <c r="A435" s="525" t="str">
        <f t="shared" si="81"/>
        <v>1</v>
      </c>
      <c r="B435" s="444" t="s">
        <v>1174</v>
      </c>
      <c r="D435" s="575" t="s">
        <v>1447</v>
      </c>
      <c r="L435" s="451" t="s">
        <v>1081</v>
      </c>
      <c r="M435" s="452" t="s">
        <v>1141</v>
      </c>
      <c r="N435" s="455" t="s">
        <v>355</v>
      </c>
      <c r="O435" s="471">
        <f>SUMIFS(Административные!O$15:O$35,Административные!$A$15:$A$35,$A435,Административные!$B$15:$B$35,$B435)</f>
        <v>0</v>
      </c>
      <c r="P435" s="471">
        <f>SUMIFS(Административные!P$15:P$35,Административные!$A$15:$A$35,$A435,Административные!$B$15:$B$35,$B435)</f>
        <v>0</v>
      </c>
      <c r="Q435" s="471">
        <f>SUMIFS(Административные!Q$15:Q$35,Административные!$A$15:$A$35,$A435,Административные!$B$15:$B$35,$B435)</f>
        <v>0</v>
      </c>
      <c r="R435" s="450">
        <f t="shared" si="79"/>
        <v>0</v>
      </c>
      <c r="S435" s="471">
        <f>SUMIFS(Административные!R$15:R$35,Административные!$A$15:$A$35,$A435,Административные!$B$15:$B$35,$B435)</f>
        <v>0</v>
      </c>
      <c r="T435" s="471">
        <f>SUMIFS(Административные!S$15:S$35,Административные!$A$15:$A$35,$A435,Административные!$B$15:$B$35,$B435)</f>
        <v>132.96</v>
      </c>
      <c r="U435" s="471">
        <f>SUMIFS(Административные!T$15:T$35,Административные!$A$15:$A$35,$A435,Административные!$B$15:$B$35,$B435)</f>
        <v>0</v>
      </c>
      <c r="V435" s="450">
        <f t="shared" si="83"/>
        <v>0</v>
      </c>
      <c r="W435" s="421"/>
      <c r="X435" s="421"/>
      <c r="Y435" s="421"/>
    </row>
    <row r="436" spans="1:25" s="444" customFormat="1" ht="15" outlineLevel="1">
      <c r="A436" s="525" t="str">
        <f t="shared" si="81"/>
        <v>1</v>
      </c>
      <c r="B436" s="444" t="s">
        <v>1175</v>
      </c>
      <c r="D436" s="575" t="s">
        <v>1466</v>
      </c>
      <c r="L436" s="451" t="s">
        <v>1142</v>
      </c>
      <c r="M436" s="472" t="s">
        <v>476</v>
      </c>
      <c r="N436" s="455" t="s">
        <v>355</v>
      </c>
      <c r="O436" s="471">
        <f>SUMIFS(Административные!O$15:O$35,Административные!$A$15:$A$35,$A436,Административные!$B$15:$B$35,$B436)</f>
        <v>0</v>
      </c>
      <c r="P436" s="471">
        <f>SUMIFS(Административные!P$15:P$35,Административные!$A$15:$A$35,$A436,Административные!$B$15:$B$35,$B436)</f>
        <v>0</v>
      </c>
      <c r="Q436" s="471">
        <f>SUMIFS(Административные!Q$15:Q$35,Административные!$A$15:$A$35,$A436,Административные!$B$15:$B$35,$B436)</f>
        <v>0</v>
      </c>
      <c r="R436" s="450">
        <f t="shared" si="79"/>
        <v>0</v>
      </c>
      <c r="S436" s="471">
        <f>SUMIFS(Административные!R$15:R$35,Административные!$A$15:$A$35,$A436,Административные!$B$15:$B$35,$B436)</f>
        <v>0</v>
      </c>
      <c r="T436" s="471">
        <f>SUMIFS(Административные!S$15:S$35,Административные!$A$15:$A$35,$A436,Административные!$B$15:$B$35,$B436)</f>
        <v>132.96</v>
      </c>
      <c r="U436" s="471">
        <f>SUMIFS(Административные!T$15:T$35,Административные!$A$15:$A$35,$A436,Административные!$B$15:$B$35,$B436)</f>
        <v>0</v>
      </c>
      <c r="V436" s="450">
        <f t="shared" si="83"/>
        <v>0</v>
      </c>
      <c r="W436" s="421"/>
      <c r="X436" s="421"/>
      <c r="Y436" s="421"/>
    </row>
    <row r="437" spans="1:25" s="444" customFormat="1" ht="45" outlineLevel="1">
      <c r="A437" s="525" t="str">
        <f t="shared" si="81"/>
        <v>1</v>
      </c>
      <c r="B437" s="444" t="s">
        <v>1176</v>
      </c>
      <c r="D437" s="575" t="s">
        <v>1467</v>
      </c>
      <c r="L437" s="451" t="s">
        <v>1143</v>
      </c>
      <c r="M437" s="472" t="s">
        <v>1088</v>
      </c>
      <c r="N437" s="455" t="s">
        <v>355</v>
      </c>
      <c r="O437" s="471">
        <f>SUMIFS(Административные!O$15:O$35,Административные!$A$15:$A$35,$A437,Административные!$B$15:$B$35,$B437)</f>
        <v>0</v>
      </c>
      <c r="P437" s="471">
        <f>SUMIFS(Административные!P$15:P$35,Административные!$A$15:$A$35,$A437,Административные!$B$15:$B$35,$B437)</f>
        <v>0</v>
      </c>
      <c r="Q437" s="471">
        <f>SUMIFS(Административные!Q$15:Q$35,Административные!$A$15:$A$35,$A437,Административные!$B$15:$B$35,$B437)</f>
        <v>0</v>
      </c>
      <c r="R437" s="450">
        <f t="shared" si="79"/>
        <v>0</v>
      </c>
      <c r="S437" s="471">
        <f>SUMIFS(Административные!R$15:R$35,Административные!$A$15:$A$35,$A437,Административные!$B$15:$B$35,$B437)</f>
        <v>0</v>
      </c>
      <c r="T437" s="471">
        <f>SUMIFS(Административные!S$15:S$35,Административные!$A$15:$A$35,$A437,Административные!$B$15:$B$35,$B437)</f>
        <v>0</v>
      </c>
      <c r="U437" s="471">
        <f>SUMIFS(Административные!T$15:T$35,Административные!$A$15:$A$35,$A437,Административные!$B$15:$B$35,$B437)</f>
        <v>0</v>
      </c>
      <c r="V437" s="450">
        <f t="shared" si="83"/>
        <v>0</v>
      </c>
      <c r="W437" s="421"/>
      <c r="X437" s="421"/>
      <c r="Y437" s="421"/>
    </row>
    <row r="438" spans="1:25" s="444" customFormat="1" ht="15" outlineLevel="1">
      <c r="A438" s="525" t="str">
        <f t="shared" si="81"/>
        <v>1</v>
      </c>
      <c r="B438" s="444" t="s">
        <v>1288</v>
      </c>
      <c r="D438" s="575" t="s">
        <v>1468</v>
      </c>
      <c r="L438" s="451" t="s">
        <v>1290</v>
      </c>
      <c r="M438" s="472" t="s">
        <v>1289</v>
      </c>
      <c r="N438" s="455" t="s">
        <v>355</v>
      </c>
      <c r="O438" s="471">
        <f>SUMIFS(Административные!O$15:O$35,Административные!$A$15:$A$35,$A438,Административные!$B$15:$B$35,$B438)</f>
        <v>0</v>
      </c>
      <c r="P438" s="471">
        <f>SUMIFS(Административные!P$15:P$35,Административные!$A$15:$A$35,$A438,Административные!$B$15:$B$35,$B438)</f>
        <v>0</v>
      </c>
      <c r="Q438" s="471">
        <f>SUMIFS(Административные!Q$15:Q$35,Административные!$A$15:$A$35,$A438,Административные!$B$15:$B$35,$B438)</f>
        <v>0</v>
      </c>
      <c r="R438" s="450">
        <f>Q438-P438</f>
        <v>0</v>
      </c>
      <c r="S438" s="471">
        <f>SUMIFS(Административные!R$15:R$35,Административные!$A$15:$A$35,$A438,Административные!$B$15:$B$35,$B438)</f>
        <v>0</v>
      </c>
      <c r="T438" s="471">
        <f>SUMIFS(Административные!S$15:S$35,Административные!$A$15:$A$35,$A438,Административные!$B$15:$B$35,$B438)</f>
        <v>0</v>
      </c>
      <c r="U438" s="471">
        <f>SUMIFS(Административные!T$15:T$35,Административные!$A$15:$A$35,$A438,Административные!$B$15:$B$35,$B438)</f>
        <v>0</v>
      </c>
      <c r="V438" s="450">
        <f>IF(S438=0,0,(U438-S438)/S438*100)</f>
        <v>0</v>
      </c>
      <c r="W438" s="421"/>
      <c r="X438" s="421"/>
      <c r="Y438" s="421"/>
    </row>
    <row r="439" spans="1:25" s="464" customFormat="1" ht="15" outlineLevel="1">
      <c r="A439" s="526" t="str">
        <f>A437</f>
        <v>1</v>
      </c>
      <c r="D439" s="576" t="s">
        <v>1362</v>
      </c>
      <c r="L439" s="454" t="s">
        <v>103</v>
      </c>
      <c r="M439" s="448" t="s">
        <v>1144</v>
      </c>
      <c r="N439" s="458" t="s">
        <v>355</v>
      </c>
      <c r="O439" s="486">
        <f>SUMIFS('Сбытовые расходы ГО'!O$15:O$27,'Сбытовые расходы ГО'!$A$15:$A$27,$A439,'Сбытовые расходы ГО'!$B$15:$B$27,"L0")</f>
        <v>0</v>
      </c>
      <c r="P439" s="486">
        <f>SUMIFS('Сбытовые расходы ГО'!P$15:P$27,'Сбытовые расходы ГО'!$A$15:$A$27,$A439,'Сбытовые расходы ГО'!$B$15:$B$27,"L0")</f>
        <v>0</v>
      </c>
      <c r="Q439" s="486">
        <f>SUMIFS('Сбытовые расходы ГО'!Q$15:Q$27,'Сбытовые расходы ГО'!$A$15:$A$27,$A439,'Сбытовые расходы ГО'!$B$15:$B$27,"L0")</f>
        <v>0</v>
      </c>
      <c r="R439" s="449">
        <f t="shared" si="79"/>
        <v>0</v>
      </c>
      <c r="S439" s="486">
        <f>SUMIFS('Сбытовые расходы ГО'!R$15:R$27,'Сбытовые расходы ГО'!$A$15:$A$27,$A439,'Сбытовые расходы ГО'!$B$15:$B$27,"L0")</f>
        <v>0</v>
      </c>
      <c r="T439" s="486">
        <f>SUMIFS('Сбытовые расходы ГО'!S$15:S$27,'Сбытовые расходы ГО'!$A$15:$A$27,$A439,'Сбытовые расходы ГО'!$B$15:$B$27,"L0")</f>
        <v>0</v>
      </c>
      <c r="U439" s="486">
        <f>SUMIFS('Сбытовые расходы ГО'!T$15:T$27,'Сбытовые расходы ГО'!$A$15:$A$27,$A439,'Сбытовые расходы ГО'!$B$15:$B$27,"L0")</f>
        <v>0</v>
      </c>
      <c r="V439" s="449">
        <f t="shared" si="83"/>
        <v>0</v>
      </c>
      <c r="W439" s="463"/>
      <c r="X439" s="463"/>
      <c r="Y439" s="463"/>
    </row>
    <row r="440" spans="1:25" s="464" customFormat="1" ht="15" outlineLevel="1">
      <c r="A440" s="526" t="str">
        <f t="shared" si="81"/>
        <v>1</v>
      </c>
      <c r="D440" s="576" t="s">
        <v>1311</v>
      </c>
      <c r="L440" s="454" t="s">
        <v>119</v>
      </c>
      <c r="M440" s="457" t="s">
        <v>1145</v>
      </c>
      <c r="N440" s="458" t="s">
        <v>355</v>
      </c>
      <c r="O440" s="486">
        <f>SUMIFS(Амортизация!O$15:O$65,Амортизация!$A$15:$A$65,$A440,Амортизация!$M$15:$M$65,"Сумма амортизационных отчислений")</f>
        <v>0</v>
      </c>
      <c r="P440" s="486">
        <f>SUMIFS(Амортизация!P$15:P$65,Амортизация!$A$15:$A$65,$A440,Амортизация!$M$15:$M$65,"Сумма амортизационных отчислений")</f>
        <v>0</v>
      </c>
      <c r="Q440" s="486">
        <f>SUMIFS(Амортизация!Q$15:Q$65,Амортизация!$A$15:$A$65,$A440,Амортизация!$M$15:$M$65,"Сумма амортизационных отчислений")</f>
        <v>0</v>
      </c>
      <c r="R440" s="449">
        <f t="shared" si="79"/>
        <v>0</v>
      </c>
      <c r="S440" s="486">
        <f>SUMIFS(Амортизация!R$15:R$65,Амортизация!$A$15:$A$65,$A440,Амортизация!$M$15:$M$65,"Сумма амортизационных отчислений")</f>
        <v>0</v>
      </c>
      <c r="T440" s="486">
        <f>SUMIFS(Амортизация!S$15:S$65,Амортизация!$A$15:$A$65,$A440,Амортизация!$M$15:$M$65,"Сумма амортизационных отчислений")</f>
        <v>0</v>
      </c>
      <c r="U440" s="486">
        <f>SUMIFS(Амортизация!T$15:T$65,Амортизация!$A$15:$A$65,$A440,Амортизация!$M$15:$M$65,"Сумма амортизационных отчислений")</f>
        <v>0</v>
      </c>
      <c r="V440" s="449">
        <f t="shared" si="83"/>
        <v>0</v>
      </c>
      <c r="W440" s="463"/>
      <c r="X440" s="463"/>
      <c r="Y440" s="463"/>
    </row>
    <row r="441" spans="1:25" s="493" customFormat="1" ht="15" outlineLevel="1">
      <c r="A441" s="527" t="str">
        <f t="shared" si="81"/>
        <v>1</v>
      </c>
      <c r="D441" s="575" t="s">
        <v>1337</v>
      </c>
      <c r="L441" s="451" t="s">
        <v>121</v>
      </c>
      <c r="M441" s="452" t="s">
        <v>1000</v>
      </c>
      <c r="N441" s="455" t="s">
        <v>355</v>
      </c>
      <c r="O441" s="453">
        <f>SUMIFS('ИП + источники'!P$15:P$65,'ИП + источники'!$A$15:$A$65,$A441,'ИП + источники'!$M$15:$M$65,"Амортизационные отчисления")+SUMIFS('ИП + источники'!P$15:P$65,'ИП + источники'!$A$15:$A$65,$A441,'ИП + источники'!$M$15:$M$65,"погашение займов и кредитов из амортизации")</f>
        <v>0</v>
      </c>
      <c r="P441" s="453">
        <f>SUMIFS('ИП + источники'!Q$15:Q$65,'ИП + источники'!$A$15:$A$65,$A441,'ИП + источники'!$M$15:$M$65,"Амортизационные отчисления")+SUMIFS('ИП + источники'!Q$15:Q$65,'ИП + источники'!$A$15:$A$65,$A441,'ИП + источники'!$M$15:$M$65,"погашение займов и кредитов из амортизации")</f>
        <v>0</v>
      </c>
      <c r="Q441" s="453">
        <f>SUMIFS('ИП + источники'!R$15:R$65,'ИП + источники'!$A$15:$A$65,$A441,'ИП + источники'!$M$15:$M$65,"Амортизационные отчисления")+SUMIFS('ИП + источники'!R$15:R$65,'ИП + источники'!$A$15:$A$65,$A441,'ИП + источники'!$M$15:$M$65,"погашение займов и кредитов из амортизации")</f>
        <v>0</v>
      </c>
      <c r="R441" s="450">
        <f t="shared" si="79"/>
        <v>0</v>
      </c>
      <c r="S441" s="453">
        <f>SUMIFS('ИП + источники'!T$15:T$65,'ИП + источники'!$A$15:$A$65,$A441,'ИП + источники'!$M$15:$M$65,"Амортизационные отчисления")+SUMIFS('ИП + источники'!T$15:T$65,'ИП + источники'!$A$15:$A$65,$A441,'ИП + источники'!$M$15:$M$65,"погашение займов и кредитов из амортизации")</f>
        <v>0</v>
      </c>
      <c r="T441" s="453">
        <f>SUMIFS('ИП + источники'!U$15:U$65,'ИП + источники'!$A$15:$A$65,$A441,'ИП + источники'!$M$15:$M$65,"Амортизационные отчисления")+SUMIFS('ИП + источники'!U$15:U$65,'ИП + источники'!$A$15:$A$65,$A441,'ИП + источники'!$M$15:$M$65,"погашение займов и кредитов из амортизации")</f>
        <v>0</v>
      </c>
      <c r="U441" s="453">
        <f>SUMIFS('ИП + источники'!V$15:V$65,'ИП + источники'!$A$15:$A$65,$A441,'ИП + источники'!$M$15:$M$65,"Амортизационные отчисления")+SUMIFS('ИП + источники'!V$15:V$65,'ИП + источники'!$A$15:$A$65,$A441,'ИП + источники'!$M$15:$M$65,"погашение займов и кредитов из амортизации")</f>
        <v>0</v>
      </c>
      <c r="V441" s="450">
        <f t="shared" si="83"/>
        <v>0</v>
      </c>
      <c r="W441" s="421"/>
      <c r="X441" s="421"/>
      <c r="Y441" s="421"/>
    </row>
    <row r="442" spans="1:25" s="464" customFormat="1" ht="22.5" outlineLevel="1">
      <c r="A442" s="526" t="str">
        <f t="shared" si="81"/>
        <v>1</v>
      </c>
      <c r="D442" s="576" t="s">
        <v>1363</v>
      </c>
      <c r="L442" s="454" t="s">
        <v>123</v>
      </c>
      <c r="M442" s="457" t="s">
        <v>1146</v>
      </c>
      <c r="N442" s="458" t="s">
        <v>355</v>
      </c>
      <c r="O442" s="486">
        <f>SUMIFS(Аренда!O$15:O$24,Аренда!$A$15:$A$24,$A442,Аренда!$M$15:$M$24,"Арендная и концессионная плата. Лизинговые платежи")</f>
        <v>0</v>
      </c>
      <c r="P442" s="486">
        <f>SUMIFS(Аренда!P$15:P$24,Аренда!$A$15:$A$24,$A442,Аренда!$M$15:$M$24,"Арендная и концессионная плата. Лизинговые платежи")</f>
        <v>0</v>
      </c>
      <c r="Q442" s="486">
        <f>SUMIFS(Аренда!Q$15:Q$24,Аренда!$A$15:$A$24,$A442,Аренда!$M$15:$M$24,"Арендная и концессионная плата. Лизинговые платежи")</f>
        <v>0</v>
      </c>
      <c r="R442" s="449">
        <f t="shared" si="79"/>
        <v>0</v>
      </c>
      <c r="S442" s="486">
        <f>SUMIFS(Аренда!R$15:R$24,Аренда!$A$15:$A$24,$A442,Аренда!$M$15:$M$24,"Арендная и концессионная плата. Лизинговые платежи")</f>
        <v>0</v>
      </c>
      <c r="T442" s="486">
        <f>SUMIFS(Аренда!S$15:S$24,Аренда!$A$15:$A$24,$A442,Аренда!$M$15:$M$24,"Арендная и концессионная плата. Лизинговые платежи")</f>
        <v>0</v>
      </c>
      <c r="U442" s="486">
        <f>SUMIFS(Аренда!T$15:T$24,Аренда!$A$15:$A$24,$A442,Аренда!$M$15:$M$24,"Арендная и концессионная плата. Лизинговые платежи")</f>
        <v>0</v>
      </c>
      <c r="V442" s="449">
        <f t="shared" si="83"/>
        <v>0</v>
      </c>
      <c r="W442" s="463"/>
      <c r="X442" s="463"/>
      <c r="Y442" s="463"/>
    </row>
    <row r="443" spans="1:25" s="464" customFormat="1" ht="15" outlineLevel="1">
      <c r="A443" s="526" t="str">
        <f t="shared" si="81"/>
        <v>1</v>
      </c>
      <c r="D443" s="576" t="s">
        <v>1364</v>
      </c>
      <c r="L443" s="454" t="s">
        <v>124</v>
      </c>
      <c r="M443" s="457" t="s">
        <v>1147</v>
      </c>
      <c r="N443" s="458" t="s">
        <v>355</v>
      </c>
      <c r="O443" s="486">
        <f>SUMIFS(Налоги!O$15:O$28,Налоги!$A$15:$A$28,$A443,Налоги!$M$15:$M$28,"Налоги и платежи, относимые на указанный вид деятельности")</f>
        <v>0</v>
      </c>
      <c r="P443" s="486">
        <f>SUMIFS(Налоги!P$15:P$28,Налоги!$A$15:$A$28,$A443,Налоги!$M$15:$M$28,"Налоги и платежи, относимые на указанный вид деятельности")</f>
        <v>0</v>
      </c>
      <c r="Q443" s="486">
        <f>SUMIFS(Налоги!Q$15:Q$28,Налоги!$A$15:$A$28,$A443,Налоги!$M$15:$M$28,"Налоги и платежи, относимые на указанный вид деятельности")</f>
        <v>0</v>
      </c>
      <c r="R443" s="449">
        <f t="shared" si="79"/>
        <v>0</v>
      </c>
      <c r="S443" s="486">
        <f>SUMIFS(Налоги!R$15:R$28,Налоги!$A$15:$A$28,$A443,Налоги!$M$15:$M$28,"Налоги и платежи, относимые на указанный вид деятельности")</f>
        <v>1.8</v>
      </c>
      <c r="T443" s="486">
        <f>SUMIFS(Налоги!S$15:S$28,Налоги!$A$15:$A$28,$A443,Налоги!$M$15:$M$28,"Налоги и платежи, относимые на указанный вид деятельности")</f>
        <v>1.18</v>
      </c>
      <c r="U443" s="486">
        <f>SUMIFS(Налоги!T$15:T$28,Налоги!$A$15:$A$28,$A443,Налоги!$M$15:$M$28,"Налоги и платежи, относимые на указанный вид деятельности")</f>
        <v>1.18</v>
      </c>
      <c r="V443" s="449">
        <f t="shared" si="83"/>
        <v>-34.44444444444445</v>
      </c>
      <c r="W443" s="463"/>
      <c r="X443" s="463"/>
      <c r="Y443" s="463"/>
    </row>
    <row r="444" spans="1:25" s="464" customFormat="1" ht="15" outlineLevel="1">
      <c r="A444" s="526" t="str">
        <f t="shared" si="81"/>
        <v>1</v>
      </c>
      <c r="D444" s="576" t="s">
        <v>1365</v>
      </c>
      <c r="L444" s="454" t="s">
        <v>125</v>
      </c>
      <c r="M444" s="459" t="s">
        <v>1177</v>
      </c>
      <c r="N444" s="460" t="s">
        <v>355</v>
      </c>
      <c r="O444" s="461">
        <f>O445+O446+O447</f>
        <v>0</v>
      </c>
      <c r="P444" s="461">
        <f>P445+P446+P447</f>
        <v>0</v>
      </c>
      <c r="Q444" s="461">
        <f>Q445+Q446+Q447</f>
        <v>0</v>
      </c>
      <c r="R444" s="461">
        <f t="shared" si="79"/>
        <v>0</v>
      </c>
      <c r="S444" s="461">
        <f>S445+S446+S447</f>
        <v>0</v>
      </c>
      <c r="T444" s="461">
        <f>T445+T446+T447</f>
        <v>0</v>
      </c>
      <c r="U444" s="461">
        <f>U445+U446+U447</f>
        <v>0</v>
      </c>
      <c r="V444" s="449">
        <f t="shared" si="83"/>
        <v>0</v>
      </c>
      <c r="W444" s="463"/>
      <c r="X444" s="463"/>
      <c r="Y444" s="463"/>
    </row>
    <row r="445" spans="1:25" s="444" customFormat="1" ht="15" outlineLevel="1">
      <c r="A445" s="525" t="str">
        <f t="shared" si="81"/>
        <v>1</v>
      </c>
      <c r="D445" s="575" t="s">
        <v>1366</v>
      </c>
      <c r="L445" s="451" t="s">
        <v>146</v>
      </c>
      <c r="M445" s="452" t="s">
        <v>1148</v>
      </c>
      <c r="N445" s="455" t="s">
        <v>355</v>
      </c>
      <c r="O445" s="453">
        <f>SUMIFS('ИП + источники'!P$15:P$65,'ИП + источники'!$A$15:$A$65,$A445,'ИП + источники'!$M$15:$M$65,"погашение займов и кредитов из нормативной прибыли")+SUMIFS('ИП + источники'!P$15:P$65,'ИП + источники'!$A$15:$A$65,$A445,'ИП + источники'!$M$15:$M$65,"уплата процентов по кредитам из нормативной прибыли")</f>
        <v>0</v>
      </c>
      <c r="P445" s="453">
        <f>SUMIFS('ИП + источники'!Q$15:Q$65,'ИП + источники'!$A$15:$A$65,$A445,'ИП + источники'!$M$15:$M$65,"погашение займов и кредитов из нормативной прибыли")+SUMIFS('ИП + источники'!Q$15:Q$65,'ИП + источники'!$A$15:$A$65,$A445,'ИП + источники'!$M$15:$M$65,"уплата процентов по кредитам из нормативной прибыли")</f>
        <v>0</v>
      </c>
      <c r="Q445" s="453">
        <f>SUMIFS('ИП + источники'!R$15:R$65,'ИП + источники'!$A$15:$A$65,$A445,'ИП + источники'!$M$15:$M$65,"погашение займов и кредитов из нормативной прибыли")+SUMIFS('ИП + источники'!R$15:R$65,'ИП + источники'!$A$15:$A$65,$A445,'ИП + источники'!$M$15:$M$65,"уплата процентов по кредитам из нормативной прибыли")</f>
        <v>0</v>
      </c>
      <c r="R445" s="450">
        <f t="shared" si="79"/>
        <v>0</v>
      </c>
      <c r="S445" s="453">
        <f>SUMIFS('ИП + источники'!T$15:T$65,'ИП + источники'!$A$15:$A$65,$A445,'ИП + источники'!$M$15:$M$65,"погашение займов и кредитов из нормативной прибыли")+SUMIFS('ИП + источники'!T$15:T$65,'ИП + источники'!$A$15:$A$65,$A445,'ИП + источники'!$M$15:$M$65,"уплата процентов по кредитам из нормативной прибыли")</f>
        <v>0</v>
      </c>
      <c r="T445" s="453">
        <f>SUMIFS('ИП + источники'!U$15:U$65,'ИП + источники'!$A$15:$A$65,$A445,'ИП + источники'!$M$15:$M$65,"погашение займов и кредитов из нормативной прибыли")+SUMIFS('ИП + источники'!U$15:U$65,'ИП + источники'!$A$15:$A$65,$A445,'ИП + источники'!$M$15:$M$65,"уплата процентов по кредитам из нормативной прибыли")</f>
        <v>0</v>
      </c>
      <c r="U445" s="453">
        <f>SUMIFS('ИП + источники'!V$15:V$65,'ИП + источники'!$A$15:$A$65,$A445,'ИП + источники'!$M$15:$M$65,"погашение займов и кредитов из нормативной прибыли")+SUMIFS('ИП + источники'!V$15:V$65,'ИП + источники'!$A$15:$A$65,$A445,'ИП + источники'!$M$15:$M$65,"уплата процентов по кредитам из нормативной прибыли")</f>
        <v>0</v>
      </c>
      <c r="V445" s="450">
        <f t="shared" si="83"/>
        <v>0</v>
      </c>
      <c r="W445" s="421"/>
      <c r="X445" s="421"/>
      <c r="Y445" s="421"/>
    </row>
    <row r="446" spans="1:25" s="444" customFormat="1" ht="15" outlineLevel="1">
      <c r="A446" s="525" t="str">
        <f t="shared" si="81"/>
        <v>1</v>
      </c>
      <c r="D446" s="575" t="s">
        <v>1367</v>
      </c>
      <c r="L446" s="451" t="s">
        <v>187</v>
      </c>
      <c r="M446" s="452" t="s">
        <v>1149</v>
      </c>
      <c r="N446" s="455" t="s">
        <v>355</v>
      </c>
      <c r="O446" s="453">
        <f>SUMIFS('ИП + источники'!P$15:P$65,'ИП + источники'!$A$15:$A$65,$A446,'ИП + источники'!$M$15:$M$65,"Прибыль на капвложения")</f>
        <v>0</v>
      </c>
      <c r="P446" s="453">
        <f>SUMIFS('ИП + источники'!Q$15:Q$65,'ИП + источники'!$A$15:$A$65,$A446,'ИП + источники'!$M$15:$M$65,"Прибыль на капвложения")</f>
        <v>0</v>
      </c>
      <c r="Q446" s="453">
        <f>SUMIFS('ИП + источники'!R$15:R$65,'ИП + источники'!$A$15:$A$65,$A446,'ИП + источники'!$M$15:$M$65,"Прибыль на капвложения")</f>
        <v>0</v>
      </c>
      <c r="R446" s="450">
        <f t="shared" si="79"/>
        <v>0</v>
      </c>
      <c r="S446" s="453">
        <f>SUMIFS('ИП + источники'!T$15:T$65,'ИП + источники'!$A$15:$A$65,$A446,'ИП + источники'!$M$15:$M$65,"Прибыль на капвложения")</f>
        <v>0</v>
      </c>
      <c r="T446" s="453">
        <f>SUMIFS('ИП + источники'!U$15:U$65,'ИП + источники'!$A$15:$A$65,$A446,'ИП + источники'!$M$15:$M$65,"Прибыль на капвложения")</f>
        <v>0</v>
      </c>
      <c r="U446" s="453">
        <f>SUMIFS('ИП + источники'!V$15:V$65,'ИП + источники'!$A$15:$A$65,$A446,'ИП + источники'!$M$15:$M$65,"Прибыль на капвложения")</f>
        <v>0</v>
      </c>
      <c r="V446" s="450">
        <f t="shared" si="83"/>
        <v>0</v>
      </c>
      <c r="W446" s="421"/>
      <c r="X446" s="421"/>
      <c r="Y446" s="421"/>
    </row>
    <row r="447" spans="1:25" s="444" customFormat="1" ht="22.5" outlineLevel="1">
      <c r="A447" s="525" t="str">
        <f t="shared" si="81"/>
        <v>1</v>
      </c>
      <c r="D447" s="575" t="s">
        <v>1368</v>
      </c>
      <c r="L447" s="451" t="s">
        <v>393</v>
      </c>
      <c r="M447" s="452" t="s">
        <v>1150</v>
      </c>
      <c r="N447" s="455" t="s">
        <v>355</v>
      </c>
      <c r="O447" s="453"/>
      <c r="P447" s="453"/>
      <c r="Q447" s="453"/>
      <c r="R447" s="450"/>
      <c r="S447" s="453"/>
      <c r="T447" s="453"/>
      <c r="U447" s="453"/>
      <c r="V447" s="450">
        <f t="shared" si="83"/>
        <v>0</v>
      </c>
      <c r="W447" s="421"/>
      <c r="X447" s="421"/>
      <c r="Y447" s="421"/>
    </row>
    <row r="448" spans="1:25" s="464" customFormat="1" ht="22.5" outlineLevel="1">
      <c r="A448" s="526" t="str">
        <f t="shared" si="81"/>
        <v>1</v>
      </c>
      <c r="D448" s="576" t="s">
        <v>1369</v>
      </c>
      <c r="L448" s="454" t="s">
        <v>126</v>
      </c>
      <c r="M448" s="448" t="s">
        <v>478</v>
      </c>
      <c r="N448" s="458" t="s">
        <v>355</v>
      </c>
      <c r="O448" s="462"/>
      <c r="P448" s="462"/>
      <c r="Q448" s="462"/>
      <c r="R448" s="449">
        <f>Q448-P448</f>
        <v>0</v>
      </c>
      <c r="S448" s="462"/>
      <c r="T448" s="462"/>
      <c r="U448" s="462"/>
      <c r="V448" s="449">
        <f t="shared" si="83"/>
        <v>0</v>
      </c>
      <c r="W448" s="463"/>
      <c r="X448" s="463"/>
      <c r="Y448" s="463"/>
    </row>
    <row r="449" spans="1:25" s="444" customFormat="1" ht="15" outlineLevel="1">
      <c r="A449" s="525" t="str">
        <f t="shared" si="81"/>
        <v>1</v>
      </c>
      <c r="D449" s="575" t="s">
        <v>1371</v>
      </c>
      <c r="L449" s="451" t="s">
        <v>127</v>
      </c>
      <c r="M449" s="465" t="s">
        <v>477</v>
      </c>
      <c r="N449" s="455" t="s">
        <v>355</v>
      </c>
      <c r="O449" s="453"/>
      <c r="P449" s="453"/>
      <c r="Q449" s="453"/>
      <c r="R449" s="450"/>
      <c r="S449" s="466"/>
      <c r="T449" s="466"/>
      <c r="U449" s="466"/>
      <c r="V449" s="450">
        <f t="shared" si="83"/>
        <v>0</v>
      </c>
      <c r="W449" s="421"/>
      <c r="X449" s="421"/>
      <c r="Y449" s="421"/>
    </row>
    <row r="450" spans="1:25" s="444" customFormat="1" ht="101.25" outlineLevel="1">
      <c r="A450" s="525" t="str">
        <f t="shared" si="81"/>
        <v>1</v>
      </c>
      <c r="C450" s="70" t="b">
        <f>ISERR(SEARCH("Водоснабжение",L393))</f>
        <v>1</v>
      </c>
      <c r="D450" s="575" t="s">
        <v>1400</v>
      </c>
      <c r="L450" s="451" t="s">
        <v>128</v>
      </c>
      <c r="M450" s="540" t="s">
        <v>1304</v>
      </c>
      <c r="N450" s="445" t="s">
        <v>355</v>
      </c>
      <c r="O450" s="453"/>
      <c r="P450" s="453"/>
      <c r="Q450" s="453"/>
      <c r="R450" s="450">
        <f t="shared" ref="R450:R467" si="84">Q450-P450</f>
        <v>0</v>
      </c>
      <c r="S450" s="453"/>
      <c r="T450" s="453"/>
      <c r="U450" s="341">
        <f>IFERROR( SUMIFS('Плата за негативное возд'!$V$14:$V$18,'Плата за негативное возд'!$A$14:$A$18,A450,'Плата за негативное возд'!$L$14:$L$18,"1"),0)</f>
        <v>0</v>
      </c>
      <c r="V450" s="450">
        <f t="shared" si="83"/>
        <v>0</v>
      </c>
      <c r="W450" s="421"/>
      <c r="X450" s="421"/>
      <c r="Y450" s="421"/>
    </row>
    <row r="451" spans="1:25" s="444" customFormat="1" ht="67.5" outlineLevel="1">
      <c r="A451" s="525" t="str">
        <f t="shared" si="81"/>
        <v>1</v>
      </c>
      <c r="C451" s="70" t="b">
        <f>ISERR(SEARCH("Водоснабжение",L393))</f>
        <v>1</v>
      </c>
      <c r="D451" s="575" t="s">
        <v>1401</v>
      </c>
      <c r="L451" s="451" t="s">
        <v>129</v>
      </c>
      <c r="M451" s="277" t="s">
        <v>1305</v>
      </c>
      <c r="N451" s="445" t="s">
        <v>355</v>
      </c>
      <c r="O451" s="453"/>
      <c r="P451" s="453"/>
      <c r="Q451" s="453"/>
      <c r="R451" s="450">
        <f t="shared" si="84"/>
        <v>0</v>
      </c>
      <c r="S451" s="453"/>
      <c r="T451" s="453"/>
      <c r="U451" s="341">
        <f>IFERROR( SUMIFS('Плата за негативное возд'!$V$14:$V$18,'Плата за негативное возд'!$A$14:$A$18,A451,'Плата за негативное возд'!$L$14:$L$18,"2"),0)</f>
        <v>0</v>
      </c>
      <c r="V451" s="450">
        <f t="shared" si="83"/>
        <v>0</v>
      </c>
      <c r="W451" s="421"/>
      <c r="X451" s="421"/>
      <c r="Y451" s="421"/>
    </row>
    <row r="452" spans="1:25" s="444" customFormat="1" ht="15" outlineLevel="1">
      <c r="A452" s="525" t="str">
        <f t="shared" si="81"/>
        <v>1</v>
      </c>
      <c r="D452" s="575" t="s">
        <v>1448</v>
      </c>
      <c r="L452" s="451" t="s">
        <v>130</v>
      </c>
      <c r="M452" s="467" t="s">
        <v>1151</v>
      </c>
      <c r="N452" s="455" t="s">
        <v>355</v>
      </c>
      <c r="O452" s="453"/>
      <c r="P452" s="453"/>
      <c r="Q452" s="453"/>
      <c r="R452" s="450">
        <f t="shared" si="84"/>
        <v>0</v>
      </c>
      <c r="S452" s="453"/>
      <c r="T452" s="453"/>
      <c r="U452" s="453"/>
      <c r="V452" s="450">
        <f t="shared" si="83"/>
        <v>0</v>
      </c>
      <c r="W452" s="421"/>
      <c r="X452" s="421"/>
      <c r="Y452" s="421"/>
    </row>
    <row r="453" spans="1:25" s="464" customFormat="1" ht="22.5" outlineLevel="1">
      <c r="A453" s="526" t="str">
        <f t="shared" si="81"/>
        <v>1</v>
      </c>
      <c r="D453" s="576" t="s">
        <v>1449</v>
      </c>
      <c r="L453" s="454" t="s">
        <v>131</v>
      </c>
      <c r="M453" s="459" t="s">
        <v>1152</v>
      </c>
      <c r="N453" s="458" t="s">
        <v>355</v>
      </c>
      <c r="O453" s="461">
        <f>O454+O455</f>
        <v>0</v>
      </c>
      <c r="P453" s="461">
        <f>P454+P455</f>
        <v>0</v>
      </c>
      <c r="Q453" s="461">
        <f>Q454+Q455</f>
        <v>0</v>
      </c>
      <c r="R453" s="449">
        <f>Q453-P453</f>
        <v>0</v>
      </c>
      <c r="S453" s="461">
        <f>S454+S455</f>
        <v>0</v>
      </c>
      <c r="T453" s="461">
        <f>T454+T455</f>
        <v>0</v>
      </c>
      <c r="U453" s="461">
        <f>U454+U455</f>
        <v>0</v>
      </c>
      <c r="V453" s="449">
        <f t="shared" si="83"/>
        <v>0</v>
      </c>
      <c r="W453" s="463"/>
      <c r="X453" s="463"/>
      <c r="Y453" s="463"/>
    </row>
    <row r="454" spans="1:25" s="444" customFormat="1" ht="22.5" outlineLevel="1">
      <c r="A454" s="525" t="str">
        <f t="shared" si="81"/>
        <v>1</v>
      </c>
      <c r="D454" s="575" t="s">
        <v>1469</v>
      </c>
      <c r="L454" s="451" t="s">
        <v>1153</v>
      </c>
      <c r="M454" s="468" t="s">
        <v>479</v>
      </c>
      <c r="N454" s="455" t="s">
        <v>355</v>
      </c>
      <c r="O454" s="453"/>
      <c r="P454" s="453"/>
      <c r="Q454" s="453"/>
      <c r="R454" s="450">
        <f t="shared" si="84"/>
        <v>0</v>
      </c>
      <c r="S454" s="453"/>
      <c r="T454" s="453"/>
      <c r="U454" s="453"/>
      <c r="V454" s="450">
        <f t="shared" si="83"/>
        <v>0</v>
      </c>
      <c r="W454" s="421"/>
      <c r="X454" s="421"/>
      <c r="Y454" s="421"/>
    </row>
    <row r="455" spans="1:25" s="444" customFormat="1" ht="22.5" outlineLevel="1">
      <c r="A455" s="525" t="str">
        <f t="shared" si="81"/>
        <v>1</v>
      </c>
      <c r="D455" s="575" t="s">
        <v>1470</v>
      </c>
      <c r="L455" s="451" t="s">
        <v>1154</v>
      </c>
      <c r="M455" s="468" t="s">
        <v>480</v>
      </c>
      <c r="N455" s="455" t="s">
        <v>355</v>
      </c>
      <c r="O455" s="453"/>
      <c r="P455" s="453"/>
      <c r="Q455" s="453"/>
      <c r="R455" s="450">
        <f t="shared" si="84"/>
        <v>0</v>
      </c>
      <c r="S455" s="453"/>
      <c r="T455" s="453"/>
      <c r="U455" s="453"/>
      <c r="V455" s="450">
        <f t="shared" si="83"/>
        <v>0</v>
      </c>
      <c r="W455" s="421"/>
      <c r="X455" s="421"/>
      <c r="Y455" s="421"/>
    </row>
    <row r="456" spans="1:25" s="444" customFormat="1" ht="22.5" outlineLevel="1">
      <c r="A456" s="525" t="str">
        <f t="shared" si="81"/>
        <v>1</v>
      </c>
      <c r="D456" s="575" t="s">
        <v>1450</v>
      </c>
      <c r="L456" s="469" t="s">
        <v>132</v>
      </c>
      <c r="M456" s="470" t="s">
        <v>481</v>
      </c>
      <c r="N456" s="455" t="s">
        <v>355</v>
      </c>
      <c r="O456" s="453"/>
      <c r="P456" s="453"/>
      <c r="Q456" s="453"/>
      <c r="R456" s="450">
        <f t="shared" si="84"/>
        <v>0</v>
      </c>
      <c r="S456" s="453"/>
      <c r="T456" s="453"/>
      <c r="U456" s="453"/>
      <c r="V456" s="450">
        <f t="shared" si="83"/>
        <v>0</v>
      </c>
      <c r="W456" s="421"/>
      <c r="X456" s="421"/>
      <c r="Y456" s="421"/>
    </row>
    <row r="457" spans="1:25" s="444" customFormat="1" ht="15" outlineLevel="1">
      <c r="A457" s="525" t="str">
        <f t="shared" si="81"/>
        <v>1</v>
      </c>
      <c r="D457" s="575" t="s">
        <v>1451</v>
      </c>
      <c r="L457" s="469" t="s">
        <v>133</v>
      </c>
      <c r="M457" s="470" t="s">
        <v>482</v>
      </c>
      <c r="N457" s="455" t="s">
        <v>355</v>
      </c>
      <c r="O457" s="453"/>
      <c r="P457" s="453"/>
      <c r="Q457" s="453"/>
      <c r="R457" s="450">
        <f t="shared" si="84"/>
        <v>0</v>
      </c>
      <c r="S457" s="453"/>
      <c r="T457" s="453"/>
      <c r="U457" s="453"/>
      <c r="V457" s="450">
        <f t="shared" si="83"/>
        <v>0</v>
      </c>
      <c r="W457" s="421"/>
      <c r="X457" s="421"/>
      <c r="Y457" s="421"/>
    </row>
    <row r="458" spans="1:25" s="464" customFormat="1" ht="15" outlineLevel="1">
      <c r="A458" s="525" t="str">
        <f t="shared" si="81"/>
        <v>1</v>
      </c>
      <c r="D458" s="576" t="s">
        <v>1452</v>
      </c>
      <c r="L458" s="454" t="s">
        <v>134</v>
      </c>
      <c r="M458" s="497" t="s">
        <v>1195</v>
      </c>
      <c r="N458" s="458" t="s">
        <v>355</v>
      </c>
      <c r="O458" s="461">
        <f>O394+O421+O426+O439+O440+O442+O443+O444+O448+O449-O450-O451+O452-O453+O456+O457</f>
        <v>0</v>
      </c>
      <c r="P458" s="461">
        <f>P394+P421+P426+P439+P440+P442+P443+P444+P448+P449-P450-P451+P452-P453+P456+P457</f>
        <v>0</v>
      </c>
      <c r="Q458" s="461">
        <f>Q394+Q421+Q426+Q439+Q440+Q442+Q443+Q444+Q448+Q449-Q450-Q451+Q452-Q453+Q456+Q457</f>
        <v>0</v>
      </c>
      <c r="R458" s="449">
        <f>Q458-P458</f>
        <v>0</v>
      </c>
      <c r="S458" s="461">
        <f>S394+S421+S426+S439+S440+S442+S443+S444+S448+S449-S450-S451+S452-S453+S456+S457</f>
        <v>6278.26</v>
      </c>
      <c r="T458" s="461">
        <f>T394+T421+T426+T439+T440+T442+T443+T444+T448+T449-T450-T451+T452-T453+T456+T457</f>
        <v>20241.702523251322</v>
      </c>
      <c r="U458" s="461">
        <f>U394+U421+U426+U439+U440+U442+U443+U444+U448+U449-U450-U451+U452-U453+U456+U457</f>
        <v>6659.37</v>
      </c>
      <c r="V458" s="449">
        <f t="shared" si="83"/>
        <v>6.0703124751125257</v>
      </c>
      <c r="W458" s="463"/>
      <c r="X458" s="463"/>
      <c r="Y458" s="463"/>
    </row>
    <row r="459" spans="1:25" s="444" customFormat="1" ht="15" outlineLevel="1">
      <c r="A459" s="525" t="str">
        <f t="shared" si="81"/>
        <v>1</v>
      </c>
      <c r="C459" s="444" t="b">
        <f>B393="двухставочный"</f>
        <v>0</v>
      </c>
      <c r="D459" s="575" t="s">
        <v>1471</v>
      </c>
      <c r="L459" s="451" t="s">
        <v>1196</v>
      </c>
      <c r="M459" s="498" t="s">
        <v>1198</v>
      </c>
      <c r="N459" s="455" t="s">
        <v>355</v>
      </c>
      <c r="O459" s="453"/>
      <c r="P459" s="453"/>
      <c r="Q459" s="453"/>
      <c r="R459" s="450">
        <f>Q459-P459</f>
        <v>0</v>
      </c>
      <c r="S459" s="453"/>
      <c r="T459" s="453"/>
      <c r="U459" s="453"/>
      <c r="V459" s="450">
        <f t="shared" si="83"/>
        <v>0</v>
      </c>
      <c r="W459" s="421"/>
      <c r="X459" s="421"/>
      <c r="Y459" s="421"/>
    </row>
    <row r="460" spans="1:25" s="444" customFormat="1" ht="15" outlineLevel="1">
      <c r="A460" s="525" t="str">
        <f t="shared" si="81"/>
        <v>1</v>
      </c>
      <c r="C460" s="444" t="b">
        <f>B393="двухставочный"</f>
        <v>0</v>
      </c>
      <c r="D460" s="575" t="s">
        <v>1472</v>
      </c>
      <c r="L460" s="451" t="s">
        <v>1197</v>
      </c>
      <c r="M460" s="498" t="s">
        <v>1199</v>
      </c>
      <c r="N460" s="455" t="s">
        <v>355</v>
      </c>
      <c r="O460" s="453"/>
      <c r="P460" s="453"/>
      <c r="Q460" s="453"/>
      <c r="R460" s="450">
        <f>Q460-P460</f>
        <v>0</v>
      </c>
      <c r="S460" s="453"/>
      <c r="T460" s="453"/>
      <c r="U460" s="453"/>
      <c r="V460" s="450">
        <f t="shared" si="83"/>
        <v>0</v>
      </c>
      <c r="W460" s="421"/>
      <c r="X460" s="421"/>
      <c r="Y460" s="421"/>
    </row>
    <row r="461" spans="1:25" s="464" customFormat="1" ht="15" outlineLevel="1">
      <c r="A461" s="525" t="str">
        <f t="shared" si="81"/>
        <v>1</v>
      </c>
      <c r="B461" s="101" t="s">
        <v>985</v>
      </c>
      <c r="D461" s="576" t="s">
        <v>1453</v>
      </c>
      <c r="L461" s="454" t="s">
        <v>137</v>
      </c>
      <c r="M461" s="459" t="s">
        <v>483</v>
      </c>
      <c r="N461" s="458" t="s">
        <v>314</v>
      </c>
      <c r="O461" s="488">
        <f>SUMIFS(Баланс!O$16:O$57,Баланс!$A$16:$A$57,$A461,Баланс!$B$16:$B$57,"ПО")</f>
        <v>0</v>
      </c>
      <c r="P461" s="488">
        <f>SUMIFS(Баланс!P$16:P$57,Баланс!$A$16:$A$57,$A461,Баланс!$B$16:$B$57,"ПО")</f>
        <v>0</v>
      </c>
      <c r="Q461" s="488">
        <f>SUMIFS(Баланс!Q$16:Q$57,Баланс!$A$16:$A$57,$A461,Баланс!$B$16:$B$57,"ПО")</f>
        <v>0</v>
      </c>
      <c r="R461" s="488">
        <f>Q461-P461</f>
        <v>0</v>
      </c>
      <c r="S461" s="488">
        <f>SUMIFS(Баланс!R$16:R$57,Баланс!$A$16:$A$57,$A461,Баланс!$B$16:$B$57,"ПО")</f>
        <v>209.82</v>
      </c>
      <c r="T461" s="488">
        <f>SUMIFS(Баланс!S$16:S$57,Баланс!$A$16:$A$57,$A461,Баланс!$B$16:$B$57,"ПО")</f>
        <v>209.82</v>
      </c>
      <c r="U461" s="488">
        <f>SUMIFS(Баланс!T$16:T$57,Баланс!$A$16:$A$57,$A461,Баланс!$B$16:$B$57,"ПО")</f>
        <v>209.82</v>
      </c>
      <c r="V461" s="487"/>
      <c r="W461" s="463"/>
      <c r="X461" s="463"/>
      <c r="Y461" s="463"/>
    </row>
    <row r="462" spans="1:25" s="444" customFormat="1" ht="15" outlineLevel="1">
      <c r="A462" s="525" t="str">
        <f t="shared" si="81"/>
        <v>1</v>
      </c>
      <c r="B462" s="101" t="s">
        <v>981</v>
      </c>
      <c r="D462" s="575" t="s">
        <v>1473</v>
      </c>
      <c r="L462" s="451" t="s">
        <v>1001</v>
      </c>
      <c r="M462" s="452" t="s">
        <v>922</v>
      </c>
      <c r="N462" s="455" t="s">
        <v>314</v>
      </c>
      <c r="O462" s="489">
        <f>O461/2</f>
        <v>0</v>
      </c>
      <c r="P462" s="489">
        <f>P461/2</f>
        <v>0</v>
      </c>
      <c r="Q462" s="489">
        <f>Q461/2</f>
        <v>0</v>
      </c>
      <c r="R462" s="490">
        <f t="shared" si="84"/>
        <v>0</v>
      </c>
      <c r="S462" s="489">
        <f>S461/2</f>
        <v>104.91</v>
      </c>
      <c r="T462" s="489">
        <f>T461/2</f>
        <v>104.91</v>
      </c>
      <c r="U462" s="489">
        <f>U461/2</f>
        <v>104.91</v>
      </c>
      <c r="V462" s="466"/>
      <c r="W462" s="421"/>
      <c r="X462" s="421"/>
      <c r="Y462" s="421"/>
    </row>
    <row r="463" spans="1:25" s="444" customFormat="1" ht="15" outlineLevel="1">
      <c r="A463" s="525" t="str">
        <f t="shared" si="81"/>
        <v>1</v>
      </c>
      <c r="B463" s="101" t="s">
        <v>976</v>
      </c>
      <c r="D463" s="575" t="s">
        <v>1474</v>
      </c>
      <c r="L463" s="451" t="s">
        <v>1002</v>
      </c>
      <c r="M463" s="452" t="s">
        <v>921</v>
      </c>
      <c r="N463" s="455" t="s">
        <v>484</v>
      </c>
      <c r="O463" s="453"/>
      <c r="P463" s="453"/>
      <c r="Q463" s="453"/>
      <c r="R463" s="450">
        <f t="shared" si="84"/>
        <v>0</v>
      </c>
      <c r="S463" s="453"/>
      <c r="T463" s="453"/>
      <c r="U463" s="453"/>
      <c r="V463" s="466"/>
      <c r="W463" s="421"/>
      <c r="X463" s="421"/>
      <c r="Y463" s="421"/>
    </row>
    <row r="464" spans="1:25" s="444" customFormat="1" ht="15" outlineLevel="1">
      <c r="A464" s="525" t="str">
        <f t="shared" si="81"/>
        <v>1</v>
      </c>
      <c r="B464" s="101" t="s">
        <v>982</v>
      </c>
      <c r="D464" s="575" t="s">
        <v>1475</v>
      </c>
      <c r="L464" s="451" t="s">
        <v>1155</v>
      </c>
      <c r="M464" s="452" t="s">
        <v>923</v>
      </c>
      <c r="N464" s="455" t="s">
        <v>314</v>
      </c>
      <c r="O464" s="490">
        <f>O461-O462</f>
        <v>0</v>
      </c>
      <c r="P464" s="490">
        <f>P461-P462</f>
        <v>0</v>
      </c>
      <c r="Q464" s="490">
        <f>Q461-Q462</f>
        <v>0</v>
      </c>
      <c r="R464" s="490">
        <f t="shared" si="84"/>
        <v>0</v>
      </c>
      <c r="S464" s="490">
        <f>S461-S462</f>
        <v>104.91</v>
      </c>
      <c r="T464" s="490">
        <f>T461-T462</f>
        <v>104.91</v>
      </c>
      <c r="U464" s="490">
        <f>U461-U462</f>
        <v>104.91</v>
      </c>
      <c r="V464" s="466"/>
      <c r="W464" s="421"/>
      <c r="X464" s="421"/>
      <c r="Y464" s="421"/>
    </row>
    <row r="465" spans="1:27" s="444" customFormat="1" ht="15" outlineLevel="1">
      <c r="A465" s="525" t="str">
        <f t="shared" si="81"/>
        <v>1</v>
      </c>
      <c r="B465" s="101" t="s">
        <v>977</v>
      </c>
      <c r="D465" s="575" t="s">
        <v>1476</v>
      </c>
      <c r="L465" s="451" t="s">
        <v>1156</v>
      </c>
      <c r="M465" s="452" t="s">
        <v>924</v>
      </c>
      <c r="N465" s="455" t="s">
        <v>484</v>
      </c>
      <c r="O465" s="453">
        <f>IF(O464=0,0,(O458-O462*O463)/O464)</f>
        <v>0</v>
      </c>
      <c r="P465" s="453">
        <f>IF(P464=0,0,(P458-P462*P463)/P464)</f>
        <v>0</v>
      </c>
      <c r="Q465" s="453">
        <f>IF(Q464=0,0,(Q458-Q462*Q463)/Q464)</f>
        <v>0</v>
      </c>
      <c r="R465" s="450">
        <f t="shared" si="84"/>
        <v>0</v>
      </c>
      <c r="S465" s="453">
        <f>IF(S464=0,0,(S458-S462*S463)/S464)</f>
        <v>59.844247450195411</v>
      </c>
      <c r="T465" s="453">
        <f>IF(T464=0,0,(T458-T462*T463)/T464)</f>
        <v>192.94349941141286</v>
      </c>
      <c r="U465" s="453">
        <f>IF(U464=0,0,(U458-U462*U463)/U464)</f>
        <v>63.476980268801832</v>
      </c>
      <c r="V465" s="466"/>
      <c r="W465" s="421"/>
      <c r="X465" s="421"/>
      <c r="Y465" s="421"/>
    </row>
    <row r="466" spans="1:27" s="444" customFormat="1" ht="15" outlineLevel="1">
      <c r="A466" s="525" t="str">
        <f t="shared" si="81"/>
        <v>1</v>
      </c>
      <c r="B466" s="101"/>
      <c r="D466" s="575" t="s">
        <v>1477</v>
      </c>
      <c r="L466" s="451" t="s">
        <v>1157</v>
      </c>
      <c r="M466" s="452" t="s">
        <v>485</v>
      </c>
      <c r="N466" s="455" t="s">
        <v>142</v>
      </c>
      <c r="O466" s="450">
        <f>IF(O463=0,0,O465/O463*100)</f>
        <v>0</v>
      </c>
      <c r="P466" s="450">
        <f>IF(P463=0,0,P465/P463*100)</f>
        <v>0</v>
      </c>
      <c r="Q466" s="450">
        <f>IF(Q463=0,0,Q465/Q463*100)</f>
        <v>0</v>
      </c>
      <c r="R466" s="466"/>
      <c r="S466" s="450">
        <f>IF(S463=0,0,S465/S463*100)</f>
        <v>0</v>
      </c>
      <c r="T466" s="450">
        <f>IF(T463=0,0,T465/T463*100)</f>
        <v>0</v>
      </c>
      <c r="U466" s="450">
        <f>IF(U463=0,0,U465/U463*100)</f>
        <v>0</v>
      </c>
      <c r="V466" s="466"/>
      <c r="W466" s="421"/>
      <c r="X466" s="421"/>
      <c r="Y466" s="421"/>
    </row>
    <row r="467" spans="1:27" s="444" customFormat="1" ht="15" outlineLevel="1">
      <c r="A467" s="525" t="str">
        <f t="shared" si="81"/>
        <v>1</v>
      </c>
      <c r="B467" s="101"/>
      <c r="D467" s="575" t="s">
        <v>1478</v>
      </c>
      <c r="L467" s="451" t="s">
        <v>1158</v>
      </c>
      <c r="M467" s="452" t="s">
        <v>486</v>
      </c>
      <c r="N467" s="455" t="s">
        <v>484</v>
      </c>
      <c r="O467" s="453">
        <f>IF(O461=0,0,O458/O461)</f>
        <v>0</v>
      </c>
      <c r="P467" s="453">
        <f>IF(P461=0,0,P458/P461)</f>
        <v>0</v>
      </c>
      <c r="Q467" s="453">
        <f>IF(Q461=0,0,Q458/Q461)</f>
        <v>0</v>
      </c>
      <c r="R467" s="450">
        <f t="shared" si="84"/>
        <v>0</v>
      </c>
      <c r="S467" s="453">
        <f>IF(S461=0,0,S458/S461)</f>
        <v>29.922123725097705</v>
      </c>
      <c r="T467" s="453">
        <f>IF(T461=0,0,T458/T461)</f>
        <v>96.471749705706429</v>
      </c>
      <c r="U467" s="453">
        <f>IF(U461=0,0,U458/U461)</f>
        <v>31.738490134400916</v>
      </c>
      <c r="V467" s="466"/>
      <c r="W467" s="421"/>
      <c r="X467" s="421"/>
      <c r="Y467" s="421"/>
    </row>
    <row r="468" spans="1:27" s="464" customFormat="1" ht="15" outlineLevel="1">
      <c r="A468" s="526" t="str">
        <f t="shared" ref="A468:A473" si="85">A467</f>
        <v>1</v>
      </c>
      <c r="B468" s="102"/>
      <c r="D468" s="576" t="s">
        <v>1454</v>
      </c>
      <c r="L468" s="454" t="s">
        <v>138</v>
      </c>
      <c r="M468" s="459" t="s">
        <v>1208</v>
      </c>
      <c r="N468" s="458" t="s">
        <v>355</v>
      </c>
      <c r="O468" s="461">
        <f>IF(O461=0,0,O458/O461*O469)</f>
        <v>0</v>
      </c>
      <c r="P468" s="461">
        <f>IF(P461=0,0,P458/P461*P469)</f>
        <v>0</v>
      </c>
      <c r="Q468" s="461">
        <f>IF(Q461=0,0,Q458/Q461*Q469)</f>
        <v>0</v>
      </c>
      <c r="R468" s="461">
        <f>R470*R471+R472*R473</f>
        <v>0</v>
      </c>
      <c r="S468" s="461">
        <f>IF(S461=0,0,S458/S461*S469)</f>
        <v>0</v>
      </c>
      <c r="T468" s="461">
        <f>IF(T461=0,0,T458/T461*T469)</f>
        <v>0</v>
      </c>
      <c r="U468" s="461">
        <f>IF(U461=0,0,U458/U461*U469)</f>
        <v>0</v>
      </c>
      <c r="V468" s="449">
        <f>IF(S468=0,0,(U468-S468)/S468*100)</f>
        <v>0</v>
      </c>
      <c r="W468" s="463"/>
      <c r="X468" s="463"/>
      <c r="Y468" s="463"/>
    </row>
    <row r="469" spans="1:27" s="464" customFormat="1" ht="15" outlineLevel="1">
      <c r="A469" s="526" t="str">
        <f t="shared" si="85"/>
        <v>1</v>
      </c>
      <c r="B469" s="101" t="s">
        <v>986</v>
      </c>
      <c r="D469" s="576" t="s">
        <v>1455</v>
      </c>
      <c r="L469" s="454" t="s">
        <v>139</v>
      </c>
      <c r="M469" s="459" t="s">
        <v>487</v>
      </c>
      <c r="N469" s="458" t="s">
        <v>314</v>
      </c>
      <c r="O469" s="488">
        <f>SUMIFS(Баланс!O$16:O$57,Баланс!$A$16:$A$57,$A469,Баланс!$B$16:$B$57,"население")</f>
        <v>0</v>
      </c>
      <c r="P469" s="488">
        <f>SUMIFS(Баланс!P$16:P$57,Баланс!$A$16:$A$57,$A469,Баланс!$B$16:$B$57,"население")</f>
        <v>0</v>
      </c>
      <c r="Q469" s="488">
        <f>SUMIFS(Баланс!Q$16:Q$57,Баланс!$A$16:$A$57,$A469,Баланс!$B$16:$B$57,"население")</f>
        <v>0</v>
      </c>
      <c r="R469" s="488">
        <f>Q469-P469</f>
        <v>0</v>
      </c>
      <c r="S469" s="488">
        <f>SUMIFS(Баланс!R$16:R$57,Баланс!$A$16:$A$57,$A469,Баланс!$B$16:$B$57,"население")</f>
        <v>0</v>
      </c>
      <c r="T469" s="488">
        <f>SUMIFS(Баланс!S$16:S$57,Баланс!$A$16:$A$57,$A469,Баланс!$B$16:$B$57,"население")</f>
        <v>0</v>
      </c>
      <c r="U469" s="488">
        <f>SUMIFS(Баланс!T$16:T$57,Баланс!$A$16:$A$57,$A469,Баланс!$B$16:$B$57,"население")</f>
        <v>0</v>
      </c>
      <c r="V469" s="487"/>
      <c r="W469" s="463"/>
      <c r="X469" s="463"/>
      <c r="Y469" s="463"/>
    </row>
    <row r="470" spans="1:27" s="444" customFormat="1" ht="15" outlineLevel="1">
      <c r="A470" s="525" t="str">
        <f t="shared" si="85"/>
        <v>1</v>
      </c>
      <c r="B470" s="101" t="s">
        <v>983</v>
      </c>
      <c r="D470" s="575" t="s">
        <v>1479</v>
      </c>
      <c r="L470" s="451" t="s">
        <v>1159</v>
      </c>
      <c r="M470" s="452" t="s">
        <v>971</v>
      </c>
      <c r="N470" s="455" t="s">
        <v>314</v>
      </c>
      <c r="O470" s="489">
        <f>O469/2</f>
        <v>0</v>
      </c>
      <c r="P470" s="489">
        <f>P469/2</f>
        <v>0</v>
      </c>
      <c r="Q470" s="489">
        <f>Q469/2</f>
        <v>0</v>
      </c>
      <c r="R470" s="490">
        <f>Q470-P470</f>
        <v>0</v>
      </c>
      <c r="S470" s="489">
        <f>S469/2</f>
        <v>0</v>
      </c>
      <c r="T470" s="489">
        <f>T469/2</f>
        <v>0</v>
      </c>
      <c r="U470" s="489">
        <f>U469/2</f>
        <v>0</v>
      </c>
      <c r="V470" s="466"/>
      <c r="W470" s="421"/>
      <c r="X470" s="421"/>
      <c r="Y470" s="421"/>
    </row>
    <row r="471" spans="1:27" s="444" customFormat="1" ht="15" outlineLevel="1">
      <c r="A471" s="525" t="str">
        <f t="shared" si="85"/>
        <v>1</v>
      </c>
      <c r="B471" s="101" t="s">
        <v>979</v>
      </c>
      <c r="D471" s="575" t="s">
        <v>1480</v>
      </c>
      <c r="L471" s="451" t="s">
        <v>1160</v>
      </c>
      <c r="M471" s="452" t="s">
        <v>972</v>
      </c>
      <c r="N471" s="455" t="s">
        <v>484</v>
      </c>
      <c r="O471" s="453">
        <f>IF(O469=0,0,O463*IF(plat_nds="да",1.2,1) )</f>
        <v>0</v>
      </c>
      <c r="P471" s="453">
        <f>IF(P469=0,0,P463*IF(plat_nds="да",1.2,1) )</f>
        <v>0</v>
      </c>
      <c r="Q471" s="453">
        <f>IF(Q469=0,0,Q463*IF(plat_nds="да",1.2,1) )</f>
        <v>0</v>
      </c>
      <c r="R471" s="450">
        <f>Q471-P471</f>
        <v>0</v>
      </c>
      <c r="S471" s="453">
        <f>IF(S469=0,0,S463*IF(plat_nds="да",1.2,1) )</f>
        <v>0</v>
      </c>
      <c r="T471" s="453">
        <f>IF(T469=0,0,T463*IF(plat_nds="да",1.2,1) )</f>
        <v>0</v>
      </c>
      <c r="U471" s="453">
        <f>IF(U469=0,0,U463*IF(plat_nds="да",1.2,1) )</f>
        <v>0</v>
      </c>
      <c r="V471" s="466"/>
      <c r="W471" s="421"/>
      <c r="X471" s="421"/>
      <c r="Y471" s="421"/>
    </row>
    <row r="472" spans="1:27" s="444" customFormat="1" ht="15" outlineLevel="1">
      <c r="A472" s="525" t="str">
        <f t="shared" si="85"/>
        <v>1</v>
      </c>
      <c r="B472" s="101" t="s">
        <v>984</v>
      </c>
      <c r="D472" s="575" t="s">
        <v>1481</v>
      </c>
      <c r="L472" s="451" t="s">
        <v>1161</v>
      </c>
      <c r="M472" s="452" t="s">
        <v>973</v>
      </c>
      <c r="N472" s="455" t="s">
        <v>314</v>
      </c>
      <c r="O472" s="490">
        <f>O469-O470</f>
        <v>0</v>
      </c>
      <c r="P472" s="490">
        <f>P469-P470</f>
        <v>0</v>
      </c>
      <c r="Q472" s="490">
        <f>Q469-Q470</f>
        <v>0</v>
      </c>
      <c r="R472" s="490">
        <f>Q472-P472</f>
        <v>0</v>
      </c>
      <c r="S472" s="490">
        <f>S469-S470</f>
        <v>0</v>
      </c>
      <c r="T472" s="490">
        <f>T469-T470</f>
        <v>0</v>
      </c>
      <c r="U472" s="490">
        <f>U469-U470</f>
        <v>0</v>
      </c>
      <c r="V472" s="466"/>
      <c r="W472" s="421"/>
      <c r="X472" s="421"/>
      <c r="Y472" s="421"/>
    </row>
    <row r="473" spans="1:27" s="444" customFormat="1" ht="15" outlineLevel="1">
      <c r="A473" s="525" t="str">
        <f t="shared" si="85"/>
        <v>1</v>
      </c>
      <c r="B473" s="101" t="s">
        <v>978</v>
      </c>
      <c r="D473" s="575" t="s">
        <v>1482</v>
      </c>
      <c r="L473" s="451" t="s">
        <v>1162</v>
      </c>
      <c r="M473" s="452" t="s">
        <v>974</v>
      </c>
      <c r="N473" s="455" t="s">
        <v>484</v>
      </c>
      <c r="O473" s="453">
        <f>IF(O469=0,0,O465*IF(plat_nds="да",1.2,1) )</f>
        <v>0</v>
      </c>
      <c r="P473" s="453">
        <f>IF(P469=0,0,P465*IF(plat_nds="да",1.2,1) )</f>
        <v>0</v>
      </c>
      <c r="Q473" s="453">
        <f>IF(Q469=0,0,Q465*IF(plat_nds="да",1.2,1) )</f>
        <v>0</v>
      </c>
      <c r="R473" s="450">
        <f>Q473-P473</f>
        <v>0</v>
      </c>
      <c r="S473" s="453">
        <f>IF(S469=0,0,S465*IF(plat_nds="да",1.2,1) )</f>
        <v>0</v>
      </c>
      <c r="T473" s="453">
        <f>IF(T469=0,0,T465*IF(plat_nds="да",1.2,1) )</f>
        <v>0</v>
      </c>
      <c r="U473" s="453">
        <f>IF(U469=0,0,U465*IF(plat_nds="да",1.2,1) )</f>
        <v>0</v>
      </c>
      <c r="V473" s="466"/>
      <c r="W473" s="421"/>
      <c r="X473" s="421"/>
      <c r="Y473" s="421"/>
    </row>
    <row r="474" spans="1:27">
      <c r="A474" s="127" t="s">
        <v>1178</v>
      </c>
      <c r="D474" s="575"/>
    </row>
    <row r="475" spans="1:27" s="444" customFormat="1" ht="15" outlineLevel="1">
      <c r="A475" s="519" t="str">
        <f ca="1">OFFSET(A475,-1,0)</f>
        <v>et_List15_1</v>
      </c>
      <c r="D475" s="575" t="s">
        <v>1463</v>
      </c>
      <c r="E475" s="444">
        <f>M475</f>
        <v>0</v>
      </c>
      <c r="K475" s="128" t="s">
        <v>268</v>
      </c>
      <c r="L475" s="429"/>
      <c r="M475" s="410"/>
      <c r="N475" s="445" t="s">
        <v>355</v>
      </c>
      <c r="O475" s="453"/>
      <c r="P475" s="453"/>
      <c r="Q475" s="453"/>
      <c r="R475" s="450">
        <f>Q475-P475</f>
        <v>0</v>
      </c>
      <c r="S475" s="453"/>
      <c r="T475" s="453"/>
      <c r="U475" s="453"/>
      <c r="V475" s="450">
        <f>IF(S475=0,0,(U475-S475)/S475*100)</f>
        <v>0</v>
      </c>
      <c r="W475" s="421"/>
      <c r="X475" s="421"/>
      <c r="Y475" s="421"/>
    </row>
    <row r="476" spans="1:27">
      <c r="A476" s="430"/>
    </row>
    <row r="477" spans="1:27" s="124" customFormat="1" ht="30" customHeight="1">
      <c r="A477" s="123" t="s">
        <v>892</v>
      </c>
      <c r="M477" s="125"/>
      <c r="N477" s="125"/>
      <c r="O477" s="125"/>
      <c r="P477" s="125"/>
      <c r="AA477" s="126"/>
    </row>
    <row r="478" spans="1:27">
      <c r="A478" s="127" t="s">
        <v>893</v>
      </c>
    </row>
    <row r="479" spans="1:27" s="271" customFormat="1">
      <c r="A479" s="164" t="s">
        <v>17</v>
      </c>
      <c r="F479" s="271" t="str">
        <f>INDEX('Общие сведения'!$N$111:$N$124,MATCH($A479,'Общие сведения'!$D$111:$D$124,0))</f>
        <v>одноставочный</v>
      </c>
      <c r="G479" s="272"/>
      <c r="L479" s="1085" t="s">
        <v>15</v>
      </c>
      <c r="M479" s="1086"/>
      <c r="N479" s="320" t="str">
        <f>"Тариф " &amp; A479</f>
        <v>Тариф 1</v>
      </c>
      <c r="O479" s="321"/>
      <c r="P479" s="513"/>
    </row>
    <row r="480" spans="1:27" s="271" customFormat="1" outlineLevel="1">
      <c r="A480" s="519" t="str">
        <f>A479</f>
        <v>1</v>
      </c>
      <c r="L480" s="1075" t="s">
        <v>489</v>
      </c>
      <c r="M480" s="1076"/>
      <c r="N480" s="320" t="str">
        <f>INDEX('Общие сведения'!$K$111:$K$124,MATCH($A480,'Общие сведения'!$D$111:$D$124,0))</f>
        <v>хозяйственно-бытовые сточные воды</v>
      </c>
      <c r="O480" s="322"/>
      <c r="P480" s="514"/>
    </row>
    <row r="481" spans="1:16" s="271" customFormat="1" outlineLevel="1">
      <c r="A481" s="519" t="str">
        <f t="shared" ref="A481:A518" si="86">A480</f>
        <v>1</v>
      </c>
      <c r="L481" s="1075" t="s">
        <v>490</v>
      </c>
      <c r="M481" s="1076"/>
      <c r="N481" s="320" t="str">
        <f>INDEX('Общие сведения'!$L$111:$L$124,MATCH($A481,'Общие сведения'!$D$111:$D$124,0))</f>
        <v>тариф на водоотведение</v>
      </c>
      <c r="O481" s="322"/>
      <c r="P481" s="514"/>
    </row>
    <row r="482" spans="1:16" s="271" customFormat="1" outlineLevel="1">
      <c r="A482" s="519" t="str">
        <f t="shared" si="86"/>
        <v>1</v>
      </c>
      <c r="L482" s="1075" t="s">
        <v>267</v>
      </c>
      <c r="M482" s="1076"/>
      <c r="N482" s="1092">
        <f>INDEX('Общие сведения'!$M$111:$M$124,MATCH($A482,'Общие сведения'!$D$111:$D$124,0))</f>
        <v>0</v>
      </c>
      <c r="O482" s="1093"/>
      <c r="P482" s="1094"/>
    </row>
    <row r="483" spans="1:16" s="271" customFormat="1" outlineLevel="1">
      <c r="A483" s="519" t="str">
        <f t="shared" si="86"/>
        <v>1</v>
      </c>
      <c r="G483" s="271" t="b">
        <f>F479="одноставочный"</f>
        <v>1</v>
      </c>
      <c r="L483" s="323" t="s">
        <v>491</v>
      </c>
      <c r="M483" s="324"/>
      <c r="N483" s="325"/>
      <c r="O483" s="325"/>
      <c r="P483" s="510"/>
    </row>
    <row r="484" spans="1:16" s="326" customFormat="1" ht="22.5" outlineLevel="1">
      <c r="A484" s="519" t="str">
        <f t="shared" si="86"/>
        <v>1</v>
      </c>
      <c r="B484" s="271" t="s">
        <v>976</v>
      </c>
      <c r="C484" s="532" t="s">
        <v>1352</v>
      </c>
      <c r="D484" s="532" t="s">
        <v>1433</v>
      </c>
      <c r="G484" s="271" t="b">
        <f>F479="одноставочный"</f>
        <v>1</v>
      </c>
      <c r="L484" s="327" t="s">
        <v>925</v>
      </c>
      <c r="M484" s="328" t="s">
        <v>484</v>
      </c>
      <c r="N484" s="329" t="e">
        <f>SUMIFS(INDEX(Калькуляция!$T$15:$AM$97,,MATCH(N$3,Калькуляция!$T$3:$AM$3,0)),Калькуляция!$A$15:$A$97,$A484,Калькуляция!$B$15:$B$97,$B484)</f>
        <v>#N/A</v>
      </c>
      <c r="O484" s="329" t="e">
        <f>SUMIFS(INDEX(Калькуляция!$T$15:$AM$97,,MATCH(O$3,Калькуляция!$T$3:$AM$3,0)),Калькуляция!$A$15:$A$97,$A484,Калькуляция!$B$15:$B$97,$B484)</f>
        <v>#N/A</v>
      </c>
      <c r="P484" s="330" t="e">
        <f>IF(N484=0,0,(O484-N484)/N484*100)</f>
        <v>#N/A</v>
      </c>
    </row>
    <row r="485" spans="1:16" s="326" customFormat="1" ht="22.5" outlineLevel="1">
      <c r="A485" s="519" t="str">
        <f t="shared" si="86"/>
        <v>1</v>
      </c>
      <c r="B485" s="271" t="s">
        <v>977</v>
      </c>
      <c r="C485" s="532" t="s">
        <v>1352</v>
      </c>
      <c r="D485" s="532" t="s">
        <v>1434</v>
      </c>
      <c r="G485" s="271" t="b">
        <f>F479="одноставочный"</f>
        <v>1</v>
      </c>
      <c r="L485" s="327" t="s">
        <v>926</v>
      </c>
      <c r="M485" s="328" t="s">
        <v>484</v>
      </c>
      <c r="N485" s="329" t="e">
        <f>SUMIFS(INDEX(Калькуляция!$T$15:$AM$97,,MATCH(N$3,Калькуляция!$T$3:$AM$3,0)),Калькуляция!$A$15:$A$97,$A485,Калькуляция!$B$15:$B$97,$B485)</f>
        <v>#N/A</v>
      </c>
      <c r="O485" s="329" t="e">
        <f>SUMIFS(INDEX(Калькуляция!$T$15:$AM$97,,MATCH(O$3,Калькуляция!$T$3:$AM$3,0)),Калькуляция!$A$15:$A$97,$A485,Калькуляция!$B$15:$B$97,$B485)</f>
        <v>#N/A</v>
      </c>
      <c r="P485" s="330" t="e">
        <f>IF(N485=0,0,(O485-N485)/N485*100)</f>
        <v>#N/A</v>
      </c>
    </row>
    <row r="486" spans="1:16" s="271" customFormat="1" outlineLevel="1">
      <c r="A486" s="519" t="str">
        <f t="shared" si="86"/>
        <v>1</v>
      </c>
      <c r="C486" s="532" t="s">
        <v>1353</v>
      </c>
      <c r="D486" s="532" t="s">
        <v>1435</v>
      </c>
      <c r="G486" s="271" t="b">
        <f>F479="одноставочный"</f>
        <v>1</v>
      </c>
      <c r="L486" s="331" t="s">
        <v>492</v>
      </c>
      <c r="M486" s="332" t="s">
        <v>142</v>
      </c>
      <c r="N486" s="333" t="e">
        <f>IF(N484=0,0,N485/N484)*100</f>
        <v>#N/A</v>
      </c>
      <c r="O486" s="333" t="e">
        <f>IF(O484=0,0,O485/O484)*100</f>
        <v>#N/A</v>
      </c>
      <c r="P486" s="334"/>
    </row>
    <row r="487" spans="1:16" s="271" customFormat="1" ht="22.5" outlineLevel="1">
      <c r="A487" s="519" t="str">
        <f t="shared" si="86"/>
        <v>1</v>
      </c>
      <c r="B487" s="101" t="s">
        <v>985</v>
      </c>
      <c r="C487" s="532" t="s">
        <v>1354</v>
      </c>
      <c r="D487" s="532" t="s">
        <v>1435</v>
      </c>
      <c r="G487" s="271" t="b">
        <f>F479="одноставочный"</f>
        <v>1</v>
      </c>
      <c r="L487" s="331" t="s">
        <v>493</v>
      </c>
      <c r="M487" s="332" t="s">
        <v>314</v>
      </c>
      <c r="N487" s="509" t="e">
        <f>SUMIFS(INDEX(Калькуляция!$T$15:$AM$97,,MATCH(N$3,Калькуляция!$T$3:$AM$3,0)),Калькуляция!$A$15:$A$97,$A487,Калькуляция!$B$15:$B$97,$B487)</f>
        <v>#N/A</v>
      </c>
      <c r="O487" s="509" t="e">
        <f>SUMIFS(INDEX(Калькуляция!$T$15:$AM$97,,MATCH(O$3,Калькуляция!$T$3:$AM$3,0)),Калькуляция!$A$15:$A$97,$A487,Калькуляция!$B$15:$B$97,$B487)</f>
        <v>#N/A</v>
      </c>
      <c r="P487" s="491" t="e">
        <f>IF(N487=0,0,(O487-N487)/N487*100)</f>
        <v>#N/A</v>
      </c>
    </row>
    <row r="488" spans="1:16" s="326" customFormat="1" ht="22.5" outlineLevel="1">
      <c r="A488" s="519" t="str">
        <f t="shared" si="86"/>
        <v>1</v>
      </c>
      <c r="B488" s="101" t="s">
        <v>979</v>
      </c>
      <c r="C488" s="532" t="s">
        <v>1352</v>
      </c>
      <c r="D488" s="532" t="s">
        <v>1436</v>
      </c>
      <c r="G488" s="271" t="b">
        <f>F479="одноставочный"</f>
        <v>1</v>
      </c>
      <c r="L488" s="327" t="s">
        <v>494</v>
      </c>
      <c r="M488" s="328" t="s">
        <v>484</v>
      </c>
      <c r="N488" s="329" t="e">
        <f>SUMIFS(INDEX(Калькуляция!$T$15:$AM$97,,MATCH(N$3,Калькуляция!$T$3:$AM$3,0)),Калькуляция!$A$15:$A$97,$A488,Калькуляция!$B$15:$B$97,$B488)</f>
        <v>#N/A</v>
      </c>
      <c r="O488" s="329" t="e">
        <f>SUMIFS(INDEX(Калькуляция!$T$15:$AM$97,,MATCH(O$3,Калькуляция!$T$3:$AM$3,0)),Калькуляция!$A$15:$A$97,$A488,Калькуляция!$B$15:$B$97,$B488)</f>
        <v>#N/A</v>
      </c>
      <c r="P488" s="330" t="e">
        <f>IF(N488=0,0,(O488-N488)/N488*100)</f>
        <v>#N/A</v>
      </c>
    </row>
    <row r="489" spans="1:16" s="326" customFormat="1" ht="22.5" outlineLevel="1">
      <c r="A489" s="519" t="str">
        <f t="shared" si="86"/>
        <v>1</v>
      </c>
      <c r="B489" s="101" t="s">
        <v>978</v>
      </c>
      <c r="C489" s="532" t="s">
        <v>1352</v>
      </c>
      <c r="D489" s="532" t="s">
        <v>1437</v>
      </c>
      <c r="G489" s="271" t="b">
        <f>F479="одноставочный"</f>
        <v>1</v>
      </c>
      <c r="L489" s="327" t="s">
        <v>495</v>
      </c>
      <c r="M489" s="328" t="s">
        <v>484</v>
      </c>
      <c r="N489" s="329" t="e">
        <f>SUMIFS(INDEX(Калькуляция!$T$15:$AM$97,,MATCH(N$3,Калькуляция!$T$3:$AM$3,0)),Калькуляция!$A$15:$A$97,$A489,Калькуляция!$B$15:$B$97,$B489)</f>
        <v>#N/A</v>
      </c>
      <c r="O489" s="329" t="e">
        <f>SUMIFS(INDEX(Калькуляция!$T$15:$AM$97,,MATCH(O$3,Калькуляция!$T$3:$AM$3,0)),Калькуляция!$A$15:$A$97,$A489,Калькуляция!$B$15:$B$97,$B489)</f>
        <v>#N/A</v>
      </c>
      <c r="P489" s="330" t="e">
        <f>IF(N489=0,0,(O489-N489)/N489*100)</f>
        <v>#N/A</v>
      </c>
    </row>
    <row r="490" spans="1:16" s="271" customFormat="1" outlineLevel="1">
      <c r="A490" s="519" t="str">
        <f t="shared" si="86"/>
        <v>1</v>
      </c>
      <c r="B490" s="101"/>
      <c r="C490" s="532" t="s">
        <v>1353</v>
      </c>
      <c r="D490" s="532" t="s">
        <v>1438</v>
      </c>
      <c r="G490" s="271" t="b">
        <f>F479="одноставочный"</f>
        <v>1</v>
      </c>
      <c r="L490" s="331" t="s">
        <v>492</v>
      </c>
      <c r="M490" s="332" t="s">
        <v>142</v>
      </c>
      <c r="N490" s="333" t="e">
        <f>IF(N488=0,0,N489/N488)*100</f>
        <v>#N/A</v>
      </c>
      <c r="O490" s="333" t="e">
        <f>IF(O488=0,0,O489/O488)*100</f>
        <v>#N/A</v>
      </c>
      <c r="P490" s="334"/>
    </row>
    <row r="491" spans="1:16" s="271" customFormat="1" ht="22.5" outlineLevel="1">
      <c r="A491" s="519" t="str">
        <f t="shared" si="86"/>
        <v>1</v>
      </c>
      <c r="B491" s="101" t="s">
        <v>986</v>
      </c>
      <c r="C491" s="532" t="s">
        <v>1354</v>
      </c>
      <c r="D491" s="532" t="s">
        <v>1438</v>
      </c>
      <c r="G491" s="271" t="b">
        <f>F479="одноставочный"</f>
        <v>1</v>
      </c>
      <c r="L491" s="331" t="s">
        <v>980</v>
      </c>
      <c r="M491" s="455" t="s">
        <v>314</v>
      </c>
      <c r="N491" s="509" t="e">
        <f>SUMIFS(INDEX(Калькуляция!$T$15:$AM$97,,MATCH(N$3,Калькуляция!$T$3:$AM$3,0)),Калькуляция!$A$15:$A$97,$A491,Калькуляция!$B$15:$B$97,$B491)</f>
        <v>#N/A</v>
      </c>
      <c r="O491" s="509" t="e">
        <f>SUMIFS(INDEX(Калькуляция!$T$15:$AM$97,,MATCH(O$3,Калькуляция!$T$3:$AM$3,0)),Калькуляция!$A$15:$A$97,$A491,Калькуляция!$B$15:$B$97,$B491)</f>
        <v>#N/A</v>
      </c>
      <c r="P491" s="491" t="e">
        <f>IF(N491=0,0,(O491-N491)/N491*100)</f>
        <v>#N/A</v>
      </c>
    </row>
    <row r="492" spans="1:16" s="271" customFormat="1" ht="15" customHeight="1" outlineLevel="1">
      <c r="A492" s="519" t="str">
        <f t="shared" si="86"/>
        <v>1</v>
      </c>
      <c r="C492" s="532" t="str">
        <f>A492&amp;"pIns1"</f>
        <v>1pIns1</v>
      </c>
      <c r="D492" s="532"/>
      <c r="G492" s="271" t="b">
        <f>F479="одноставочный"</f>
        <v>1</v>
      </c>
      <c r="J492" s="271" t="s">
        <v>1225</v>
      </c>
      <c r="L492" s="289" t="s">
        <v>356</v>
      </c>
      <c r="M492" s="288"/>
      <c r="N492" s="287"/>
      <c r="O492" s="287"/>
      <c r="P492" s="511"/>
    </row>
    <row r="493" spans="1:16" s="271" customFormat="1" outlineLevel="1">
      <c r="A493" s="519" t="str">
        <f>A491</f>
        <v>1</v>
      </c>
      <c r="C493" s="532"/>
      <c r="D493" s="532"/>
      <c r="G493" s="271" t="b">
        <f>F479="двухставочный"</f>
        <v>0</v>
      </c>
      <c r="L493" s="323" t="s">
        <v>496</v>
      </c>
      <c r="M493" s="324"/>
      <c r="N493" s="325"/>
      <c r="O493" s="325"/>
      <c r="P493" s="510"/>
    </row>
    <row r="494" spans="1:16" s="271" customFormat="1" ht="22.5" outlineLevel="1">
      <c r="A494" s="519" t="str">
        <f t="shared" si="86"/>
        <v>1</v>
      </c>
      <c r="C494" s="532"/>
      <c r="D494" s="532"/>
      <c r="G494" s="271" t="b">
        <f>F479="двухставочный"</f>
        <v>0</v>
      </c>
      <c r="L494" s="337" t="s">
        <v>987</v>
      </c>
      <c r="M494" s="338"/>
      <c r="N494" s="339"/>
      <c r="O494" s="339"/>
      <c r="P494" s="512"/>
    </row>
    <row r="495" spans="1:16" s="271" customFormat="1" ht="22.5" outlineLevel="1">
      <c r="A495" s="519" t="str">
        <f t="shared" si="86"/>
        <v>1</v>
      </c>
      <c r="C495" s="532" t="s">
        <v>1439</v>
      </c>
      <c r="D495" s="532" t="s">
        <v>1433</v>
      </c>
      <c r="G495" s="271" t="b">
        <f>F479="двухставочный"</f>
        <v>0</v>
      </c>
      <c r="L495" s="340" t="s">
        <v>497</v>
      </c>
      <c r="M495" s="332" t="s">
        <v>484</v>
      </c>
      <c r="N495" s="335" t="e">
        <f>IF(N497=0,0,(N496*N497+N498*N499*6)/N497)</f>
        <v>#N/A</v>
      </c>
      <c r="O495" s="335" t="e">
        <f>IF(O497=0,0,(O496*O497+O498*O499*6)/O497)</f>
        <v>#N/A</v>
      </c>
      <c r="P495" s="334" t="e">
        <f>IF(N495=0,0,(O495-N495)/N495*100)</f>
        <v>#N/A</v>
      </c>
    </row>
    <row r="496" spans="1:16" s="271" customFormat="1" ht="22.5" outlineLevel="1">
      <c r="A496" s="519" t="str">
        <f t="shared" si="86"/>
        <v>1</v>
      </c>
      <c r="C496" s="532" t="s">
        <v>1440</v>
      </c>
      <c r="D496" s="532" t="s">
        <v>1433</v>
      </c>
      <c r="G496" s="271" t="b">
        <f>F479="двухставочный"</f>
        <v>0</v>
      </c>
      <c r="L496" s="340" t="s">
        <v>498</v>
      </c>
      <c r="M496" s="332" t="s">
        <v>484</v>
      </c>
      <c r="N496" s="335"/>
      <c r="O496" s="335"/>
      <c r="P496" s="334">
        <f>IF(N496=0,0,(O496-N496)/N496*100)</f>
        <v>0</v>
      </c>
    </row>
    <row r="497" spans="1:16" s="271" customFormat="1" ht="22.5" outlineLevel="1">
      <c r="A497" s="519" t="str">
        <f t="shared" si="86"/>
        <v>1</v>
      </c>
      <c r="B497" s="101" t="s">
        <v>981</v>
      </c>
      <c r="C497" s="532" t="s">
        <v>1441</v>
      </c>
      <c r="D497" s="532" t="s">
        <v>1433</v>
      </c>
      <c r="G497" s="271" t="b">
        <f>F479="двухставочный"</f>
        <v>0</v>
      </c>
      <c r="L497" s="340" t="s">
        <v>499</v>
      </c>
      <c r="M497" s="455" t="s">
        <v>314</v>
      </c>
      <c r="N497" s="509" t="e">
        <f>SUMIFS(INDEX(Калькуляция!$T$15:$AM$97,,MATCH(N$3,Калькуляция!$T$3:$AM$3,0)),Калькуляция!$A$15:$A$97,$A497,Калькуляция!$B$15:$B$97,$B497)</f>
        <v>#N/A</v>
      </c>
      <c r="O497" s="509" t="e">
        <f>SUMIFS(INDEX(Калькуляция!$T$15:$AM$97,,MATCH(O$3,Калькуляция!$T$3:$AM$3,0)),Калькуляция!$A$15:$A$97,$A497,Калькуляция!$B$15:$B$97,$B497)</f>
        <v>#N/A</v>
      </c>
      <c r="P497" s="491" t="e">
        <f>IF(N497=0,0,(O497-N497)/N497*100)</f>
        <v>#N/A</v>
      </c>
    </row>
    <row r="498" spans="1:16" s="271" customFormat="1" ht="33.75" outlineLevel="1">
      <c r="A498" s="519" t="str">
        <f t="shared" si="86"/>
        <v>1</v>
      </c>
      <c r="C498" s="532" t="s">
        <v>1442</v>
      </c>
      <c r="D498" s="532" t="s">
        <v>1433</v>
      </c>
      <c r="G498" s="271" t="b">
        <f>F479="двухставочный"</f>
        <v>0</v>
      </c>
      <c r="L498" s="340" t="s">
        <v>500</v>
      </c>
      <c r="M498" s="332" t="s">
        <v>501</v>
      </c>
      <c r="N498" s="335"/>
      <c r="O498" s="335"/>
      <c r="P498" s="334">
        <f>IF(N498=0,0,(O498-N498)/N498*100)</f>
        <v>0</v>
      </c>
    </row>
    <row r="499" spans="1:16" s="271" customFormat="1" ht="22.5" outlineLevel="1">
      <c r="A499" s="519" t="str">
        <f t="shared" si="86"/>
        <v>1</v>
      </c>
      <c r="C499" s="532" t="s">
        <v>1443</v>
      </c>
      <c r="D499" s="532" t="s">
        <v>1433</v>
      </c>
      <c r="G499" s="271" t="b">
        <f>F479="двухставочный"</f>
        <v>0</v>
      </c>
      <c r="L499" s="340" t="s">
        <v>502</v>
      </c>
      <c r="M499" s="332" t="s">
        <v>503</v>
      </c>
      <c r="N499" s="335"/>
      <c r="O499" s="335"/>
      <c r="P499" s="334">
        <f>IF(N499=0,0,(O499-N499)/N499*100)</f>
        <v>0</v>
      </c>
    </row>
    <row r="500" spans="1:16" s="271" customFormat="1" ht="22.5" outlineLevel="1">
      <c r="A500" s="519" t="str">
        <f t="shared" si="86"/>
        <v>1</v>
      </c>
      <c r="C500" s="532"/>
      <c r="D500" s="532"/>
      <c r="G500" s="271" t="b">
        <f>F479="двухставочный"</f>
        <v>0</v>
      </c>
      <c r="L500" s="327" t="s">
        <v>988</v>
      </c>
      <c r="M500" s="338"/>
      <c r="N500" s="339"/>
      <c r="O500" s="339"/>
      <c r="P500" s="512"/>
    </row>
    <row r="501" spans="1:16" s="271" customFormat="1" ht="22.5" outlineLevel="1">
      <c r="A501" s="519" t="str">
        <f t="shared" si="86"/>
        <v>1</v>
      </c>
      <c r="C501" s="532" t="s">
        <v>1439</v>
      </c>
      <c r="D501" s="532" t="s">
        <v>1434</v>
      </c>
      <c r="G501" s="271" t="b">
        <f>F479="двухставочный"</f>
        <v>0</v>
      </c>
      <c r="L501" s="340" t="s">
        <v>497</v>
      </c>
      <c r="M501" s="332" t="s">
        <v>484</v>
      </c>
      <c r="N501" s="335" t="e">
        <f>IF(N503=0,0,(N502*N503+N504*N505*6)/N503)</f>
        <v>#N/A</v>
      </c>
      <c r="O501" s="335" t="e">
        <f>IF(O503=0,0,(O502*O503+O504*O505*6)/O503)</f>
        <v>#N/A</v>
      </c>
      <c r="P501" s="334" t="e">
        <f>IF(N501=0,0,(O501-N501)/N501*100)</f>
        <v>#N/A</v>
      </c>
    </row>
    <row r="502" spans="1:16" s="271" customFormat="1" ht="22.5" outlineLevel="1">
      <c r="A502" s="519" t="str">
        <f t="shared" si="86"/>
        <v>1</v>
      </c>
      <c r="C502" s="532" t="s">
        <v>1440</v>
      </c>
      <c r="D502" s="532" t="s">
        <v>1434</v>
      </c>
      <c r="G502" s="271" t="b">
        <f>F479="двухставочный"</f>
        <v>0</v>
      </c>
      <c r="L502" s="340" t="s">
        <v>498</v>
      </c>
      <c r="M502" s="332" t="s">
        <v>484</v>
      </c>
      <c r="N502" s="335"/>
      <c r="O502" s="335"/>
      <c r="P502" s="334">
        <f>IF(N502=0,0,(O502-N502)/N502*100)</f>
        <v>0</v>
      </c>
    </row>
    <row r="503" spans="1:16" s="271" customFormat="1" ht="22.5" outlineLevel="1">
      <c r="A503" s="519" t="str">
        <f t="shared" si="86"/>
        <v>1</v>
      </c>
      <c r="B503" s="101" t="s">
        <v>982</v>
      </c>
      <c r="C503" s="532" t="s">
        <v>1441</v>
      </c>
      <c r="D503" s="532" t="s">
        <v>1434</v>
      </c>
      <c r="G503" s="271" t="b">
        <f>F479="двухставочный"</f>
        <v>0</v>
      </c>
      <c r="L503" s="340" t="s">
        <v>499</v>
      </c>
      <c r="M503" s="332" t="s">
        <v>314</v>
      </c>
      <c r="N503" s="509" t="e">
        <f>SUMIFS(INDEX(Калькуляция!$T$15:$AM$97,,MATCH(N$3,Калькуляция!$T$3:$AM$3,0)),Калькуляция!$A$15:$A$97,$A503,Калькуляция!$B$15:$B$97,$B503)</f>
        <v>#N/A</v>
      </c>
      <c r="O503" s="509" t="e">
        <f>SUMIFS(INDEX(Калькуляция!$T$15:$AM$97,,MATCH(O$3,Калькуляция!$T$3:$AM$3,0)),Калькуляция!$A$15:$A$97,$A503,Калькуляция!$B$15:$B$97,$B503)</f>
        <v>#N/A</v>
      </c>
      <c r="P503" s="491" t="e">
        <f>IF(N503=0,0,(O503-N503)/N503*100)</f>
        <v>#N/A</v>
      </c>
    </row>
    <row r="504" spans="1:16" s="271" customFormat="1" ht="33.75" outlineLevel="1">
      <c r="A504" s="519" t="str">
        <f t="shared" si="86"/>
        <v>1</v>
      </c>
      <c r="C504" s="532" t="s">
        <v>1442</v>
      </c>
      <c r="D504" s="532" t="s">
        <v>1434</v>
      </c>
      <c r="G504" s="271" t="b">
        <f>F479="двухставочный"</f>
        <v>0</v>
      </c>
      <c r="L504" s="340" t="s">
        <v>500</v>
      </c>
      <c r="M504" s="332" t="s">
        <v>501</v>
      </c>
      <c r="N504" s="335"/>
      <c r="O504" s="335"/>
      <c r="P504" s="334">
        <f>IF(N504=0,0,(O504-N504)/N504*100)</f>
        <v>0</v>
      </c>
    </row>
    <row r="505" spans="1:16" s="271" customFormat="1" ht="22.5" outlineLevel="1">
      <c r="A505" s="519" t="str">
        <f t="shared" si="86"/>
        <v>1</v>
      </c>
      <c r="C505" s="532" t="s">
        <v>1443</v>
      </c>
      <c r="D505" s="532" t="s">
        <v>1434</v>
      </c>
      <c r="G505" s="271" t="b">
        <f>F479="двухставочный"</f>
        <v>0</v>
      </c>
      <c r="L505" s="340" t="s">
        <v>502</v>
      </c>
      <c r="M505" s="332" t="s">
        <v>503</v>
      </c>
      <c r="N505" s="335"/>
      <c r="O505" s="335"/>
      <c r="P505" s="334">
        <f>IF(N505=0,0,(O505-N505)/N505*100)</f>
        <v>0</v>
      </c>
    </row>
    <row r="506" spans="1:16" s="271" customFormat="1" ht="22.5" outlineLevel="1">
      <c r="A506" s="519" t="str">
        <f t="shared" si="86"/>
        <v>1</v>
      </c>
      <c r="C506" s="532"/>
      <c r="D506" s="532"/>
      <c r="G506" s="271" t="b">
        <f>F479="двухставочный"</f>
        <v>0</v>
      </c>
      <c r="L506" s="327" t="s">
        <v>989</v>
      </c>
      <c r="M506" s="338"/>
      <c r="N506" s="339"/>
      <c r="O506" s="339"/>
      <c r="P506" s="512"/>
    </row>
    <row r="507" spans="1:16" s="271" customFormat="1" ht="22.5" outlineLevel="1">
      <c r="A507" s="519" t="str">
        <f t="shared" si="86"/>
        <v>1</v>
      </c>
      <c r="C507" s="532" t="s">
        <v>1439</v>
      </c>
      <c r="D507" s="532" t="s">
        <v>1436</v>
      </c>
      <c r="G507" s="271" t="b">
        <f>F479="двухставочный"</f>
        <v>0</v>
      </c>
      <c r="L507" s="340" t="s">
        <v>497</v>
      </c>
      <c r="M507" s="332" t="s">
        <v>484</v>
      </c>
      <c r="N507" s="335" t="e">
        <f>IF(N509=0,0,(N508*N509+N510*N511*6)/N509)</f>
        <v>#N/A</v>
      </c>
      <c r="O507" s="335" t="e">
        <f>IF(O509=0,0,(O508*O509+O510*O511*6)/O509)</f>
        <v>#N/A</v>
      </c>
      <c r="P507" s="334" t="e">
        <f>IF(N507=0,0,(O507-N507)/N507*100)</f>
        <v>#N/A</v>
      </c>
    </row>
    <row r="508" spans="1:16" s="271" customFormat="1" ht="22.5" outlineLevel="1">
      <c r="A508" s="519" t="str">
        <f t="shared" si="86"/>
        <v>1</v>
      </c>
      <c r="C508" s="532" t="s">
        <v>1440</v>
      </c>
      <c r="D508" s="532" t="s">
        <v>1436</v>
      </c>
      <c r="G508" s="271" t="b">
        <f>F479="двухставочный"</f>
        <v>0</v>
      </c>
      <c r="L508" s="340" t="s">
        <v>498</v>
      </c>
      <c r="M508" s="332" t="s">
        <v>484</v>
      </c>
      <c r="N508" s="335"/>
      <c r="O508" s="335"/>
      <c r="P508" s="334">
        <f>IF(N508=0,0,(O508-N508)/N508*100)</f>
        <v>0</v>
      </c>
    </row>
    <row r="509" spans="1:16" s="271" customFormat="1" ht="22.5" outlineLevel="1">
      <c r="A509" s="519" t="str">
        <f t="shared" si="86"/>
        <v>1</v>
      </c>
      <c r="B509" s="101" t="s">
        <v>983</v>
      </c>
      <c r="C509" s="532" t="s">
        <v>1441</v>
      </c>
      <c r="D509" s="532" t="s">
        <v>1436</v>
      </c>
      <c r="G509" s="271" t="b">
        <f>F479="двухставочный"</f>
        <v>0</v>
      </c>
      <c r="L509" s="340" t="s">
        <v>499</v>
      </c>
      <c r="M509" s="332" t="s">
        <v>314</v>
      </c>
      <c r="N509" s="509" t="e">
        <f>SUMIFS(INDEX(Калькуляция!$T$15:$AM$97,,MATCH(N$3,Калькуляция!$T$3:$AM$3,0)),Калькуляция!$A$15:$A$97,$A509,Калькуляция!$B$15:$B$97,$B509)</f>
        <v>#N/A</v>
      </c>
      <c r="O509" s="509" t="e">
        <f>SUMIFS(INDEX(Калькуляция!$T$15:$AM$97,,MATCH(O$3,Калькуляция!$T$3:$AM$3,0)),Калькуляция!$A$15:$A$97,$A509,Калькуляция!$B$15:$B$97,$B509)</f>
        <v>#N/A</v>
      </c>
      <c r="P509" s="491" t="e">
        <f>IF(N509=0,0,(O509-N509)/N509*100)</f>
        <v>#N/A</v>
      </c>
    </row>
    <row r="510" spans="1:16" s="271" customFormat="1" ht="33.75" outlineLevel="1">
      <c r="A510" s="519" t="str">
        <f t="shared" si="86"/>
        <v>1</v>
      </c>
      <c r="C510" s="532" t="s">
        <v>1442</v>
      </c>
      <c r="D510" s="532" t="s">
        <v>1436</v>
      </c>
      <c r="G510" s="271" t="b">
        <f>F479="двухставочный"</f>
        <v>0</v>
      </c>
      <c r="L510" s="340" t="s">
        <v>500</v>
      </c>
      <c r="M510" s="332" t="s">
        <v>501</v>
      </c>
      <c r="N510" s="335"/>
      <c r="O510" s="335"/>
      <c r="P510" s="334">
        <f>IF(N510=0,0,(O510-N510)/N510*100)</f>
        <v>0</v>
      </c>
    </row>
    <row r="511" spans="1:16" s="271" customFormat="1" ht="22.5" outlineLevel="1">
      <c r="A511" s="519" t="str">
        <f t="shared" si="86"/>
        <v>1</v>
      </c>
      <c r="C511" s="532" t="s">
        <v>1443</v>
      </c>
      <c r="D511" s="532" t="s">
        <v>1436</v>
      </c>
      <c r="G511" s="271" t="b">
        <f>F479="двухставочный"</f>
        <v>0</v>
      </c>
      <c r="L511" s="340" t="s">
        <v>502</v>
      </c>
      <c r="M511" s="332" t="s">
        <v>503</v>
      </c>
      <c r="N511" s="335"/>
      <c r="O511" s="335"/>
      <c r="P511" s="334">
        <f>IF(N511=0,0,(O511-N511)/N511*100)</f>
        <v>0</v>
      </c>
    </row>
    <row r="512" spans="1:16" s="271" customFormat="1" ht="22.5" outlineLevel="1">
      <c r="A512" s="519" t="str">
        <f t="shared" si="86"/>
        <v>1</v>
      </c>
      <c r="C512" s="532"/>
      <c r="D512" s="532"/>
      <c r="G512" s="271" t="b">
        <f>F479="двухставочный"</f>
        <v>0</v>
      </c>
      <c r="L512" s="327" t="s">
        <v>989</v>
      </c>
      <c r="M512" s="338"/>
      <c r="N512" s="339"/>
      <c r="O512" s="339"/>
      <c r="P512" s="512"/>
    </row>
    <row r="513" spans="1:16" s="271" customFormat="1" ht="22.5" outlineLevel="1">
      <c r="A513" s="519" t="str">
        <f t="shared" si="86"/>
        <v>1</v>
      </c>
      <c r="C513" s="532" t="s">
        <v>1439</v>
      </c>
      <c r="D513" s="532" t="s">
        <v>1437</v>
      </c>
      <c r="G513" s="271" t="b">
        <f>F479="двухставочный"</f>
        <v>0</v>
      </c>
      <c r="L513" s="340" t="s">
        <v>497</v>
      </c>
      <c r="M513" s="332" t="s">
        <v>484</v>
      </c>
      <c r="N513" s="335" t="e">
        <f>IF(N515=0,0,(N514*N515+N516*N517*6)/N515)</f>
        <v>#N/A</v>
      </c>
      <c r="O513" s="335" t="e">
        <f>IF(O515=0,0,(O514*O515+O516*O517*6)/O515)</f>
        <v>#N/A</v>
      </c>
      <c r="P513" s="334" t="e">
        <f>IF(N513=0,0,(O513-N513)/N513*100)</f>
        <v>#N/A</v>
      </c>
    </row>
    <row r="514" spans="1:16" s="271" customFormat="1" ht="22.5" outlineLevel="1">
      <c r="A514" s="519" t="str">
        <f t="shared" si="86"/>
        <v>1</v>
      </c>
      <c r="C514" s="532" t="s">
        <v>1440</v>
      </c>
      <c r="D514" s="532" t="s">
        <v>1437</v>
      </c>
      <c r="G514" s="271" t="b">
        <f>F479="двухставочный"</f>
        <v>0</v>
      </c>
      <c r="L514" s="340" t="s">
        <v>498</v>
      </c>
      <c r="M514" s="332" t="s">
        <v>484</v>
      </c>
      <c r="N514" s="335"/>
      <c r="O514" s="335"/>
      <c r="P514" s="334">
        <f>IF(N514=0,0,(O514-N514)/N514*100)</f>
        <v>0</v>
      </c>
    </row>
    <row r="515" spans="1:16" s="271" customFormat="1" ht="22.5" outlineLevel="1">
      <c r="A515" s="519" t="str">
        <f t="shared" si="86"/>
        <v>1</v>
      </c>
      <c r="B515" s="101" t="s">
        <v>984</v>
      </c>
      <c r="C515" s="532" t="s">
        <v>1441</v>
      </c>
      <c r="D515" s="532" t="s">
        <v>1437</v>
      </c>
      <c r="G515" s="271" t="b">
        <f>F479="двухставочный"</f>
        <v>0</v>
      </c>
      <c r="L515" s="340" t="s">
        <v>499</v>
      </c>
      <c r="M515" s="332" t="s">
        <v>314</v>
      </c>
      <c r="N515" s="509" t="e">
        <f>SUMIFS(INDEX(Калькуляция!$T$15:$AM$97,,MATCH(N$3,Калькуляция!$T$3:$AM$3,0)),Калькуляция!$A$15:$A$97,$A515,Калькуляция!$B$15:$B$97,$B515)</f>
        <v>#N/A</v>
      </c>
      <c r="O515" s="509" t="e">
        <f>SUMIFS(INDEX(Калькуляция!$T$15:$AM$97,,MATCH(O$3,Калькуляция!$T$3:$AM$3,0)),Калькуляция!$A$15:$A$97,$A515,Калькуляция!$B$15:$B$97,$B515)</f>
        <v>#N/A</v>
      </c>
      <c r="P515" s="491" t="e">
        <f>IF(N515=0,0,(O515-N515)/N515*100)</f>
        <v>#N/A</v>
      </c>
    </row>
    <row r="516" spans="1:16" s="271" customFormat="1" ht="33.75" outlineLevel="1">
      <c r="A516" s="519" t="str">
        <f t="shared" si="86"/>
        <v>1</v>
      </c>
      <c r="C516" s="532" t="s">
        <v>1442</v>
      </c>
      <c r="D516" s="532" t="s">
        <v>1437</v>
      </c>
      <c r="G516" s="271" t="b">
        <f>F479="двухставочный"</f>
        <v>0</v>
      </c>
      <c r="L516" s="340" t="s">
        <v>500</v>
      </c>
      <c r="M516" s="332" t="s">
        <v>501</v>
      </c>
      <c r="N516" s="335"/>
      <c r="O516" s="335"/>
      <c r="P516" s="334">
        <f>IF(N516=0,0,(O516-N516)/N516*100)</f>
        <v>0</v>
      </c>
    </row>
    <row r="517" spans="1:16" s="271" customFormat="1" ht="22.5" outlineLevel="1">
      <c r="A517" s="519" t="str">
        <f t="shared" si="86"/>
        <v>1</v>
      </c>
      <c r="C517" s="532" t="s">
        <v>1443</v>
      </c>
      <c r="D517" s="532" t="s">
        <v>1437</v>
      </c>
      <c r="G517" s="271" t="b">
        <f>F479="двухставочный"</f>
        <v>0</v>
      </c>
      <c r="L517" s="340" t="s">
        <v>502</v>
      </c>
      <c r="M517" s="332" t="s">
        <v>503</v>
      </c>
      <c r="N517" s="335"/>
      <c r="O517" s="335"/>
      <c r="P517" s="334">
        <f>IF(N517=0,0,(O517-N517)/N517*100)</f>
        <v>0</v>
      </c>
    </row>
    <row r="518" spans="1:16" s="271" customFormat="1" ht="15" customHeight="1" outlineLevel="1">
      <c r="A518" s="519" t="str">
        <f t="shared" si="86"/>
        <v>1</v>
      </c>
      <c r="C518" s="532" t="str">
        <f>A518&amp;"pIns2"</f>
        <v>1pIns2</v>
      </c>
      <c r="D518" s="532"/>
      <c r="G518" s="271" t="b">
        <f>F479="двухставочный"</f>
        <v>0</v>
      </c>
      <c r="J518" s="271" t="s">
        <v>1226</v>
      </c>
      <c r="L518" s="289" t="s">
        <v>356</v>
      </c>
      <c r="M518" s="288"/>
      <c r="N518" s="287"/>
      <c r="O518" s="287"/>
      <c r="P518" s="511"/>
    </row>
    <row r="519" spans="1:16" s="169" customFormat="1">
      <c r="A519" s="168" t="s">
        <v>894</v>
      </c>
      <c r="M519" s="3"/>
      <c r="N519" s="3"/>
      <c r="O519" s="3"/>
      <c r="P519" s="3"/>
    </row>
    <row r="520" spans="1:16" s="271" customFormat="1">
      <c r="A520" s="164" t="s">
        <v>17</v>
      </c>
      <c r="L520" s="1087" t="s">
        <v>15</v>
      </c>
      <c r="M520" s="1088"/>
      <c r="N520" s="320" t="str">
        <f>"Тариф " &amp; A520</f>
        <v>Тариф 1</v>
      </c>
      <c r="O520" s="321"/>
      <c r="P520" s="513"/>
    </row>
    <row r="521" spans="1:16" s="271" customFormat="1" outlineLevel="1">
      <c r="A521" s="519" t="str">
        <f t="shared" ref="A521:A527" si="87">A520</f>
        <v>1</v>
      </c>
      <c r="L521" s="1075" t="s">
        <v>489</v>
      </c>
      <c r="M521" s="1076"/>
      <c r="N521" s="320" t="str">
        <f>INDEX('Общие сведения'!$K$111:$K$124,MATCH($A521,'Общие сведения'!$D$111:$D$124,0))</f>
        <v>хозяйственно-бытовые сточные воды</v>
      </c>
      <c r="O521" s="322"/>
      <c r="P521" s="514"/>
    </row>
    <row r="522" spans="1:16" s="271" customFormat="1" outlineLevel="1">
      <c r="A522" s="519" t="str">
        <f t="shared" si="87"/>
        <v>1</v>
      </c>
      <c r="L522" s="1075" t="s">
        <v>490</v>
      </c>
      <c r="M522" s="1076"/>
      <c r="N522" s="320" t="str">
        <f>INDEX('Общие сведения'!$L$111:$L$124,MATCH($A522,'Общие сведения'!$D$111:$D$124,0))</f>
        <v>тариф на водоотведение</v>
      </c>
      <c r="O522" s="322"/>
      <c r="P522" s="514"/>
    </row>
    <row r="523" spans="1:16" s="271" customFormat="1" outlineLevel="1">
      <c r="A523" s="519" t="str">
        <f t="shared" si="87"/>
        <v>1</v>
      </c>
      <c r="L523" s="1077" t="s">
        <v>267</v>
      </c>
      <c r="M523" s="1078"/>
      <c r="N523" s="1095">
        <f>INDEX('Общие сведения'!$M$111:$M$124,MATCH($A523,'Общие сведения'!$D$111:$D$124,0))</f>
        <v>0</v>
      </c>
      <c r="O523" s="1096"/>
      <c r="P523" s="1097"/>
    </row>
    <row r="524" spans="1:16" s="326" customFormat="1" outlineLevel="1">
      <c r="A524" s="519" t="str">
        <f t="shared" si="87"/>
        <v>1</v>
      </c>
      <c r="C524" s="532" t="s">
        <v>1352</v>
      </c>
      <c r="D524" s="532" t="s">
        <v>1444</v>
      </c>
      <c r="L524" s="342" t="s">
        <v>504</v>
      </c>
      <c r="M524" s="343" t="s">
        <v>484</v>
      </c>
      <c r="N524" s="344"/>
      <c r="O524" s="344"/>
      <c r="P524" s="330">
        <f>IF(N524=0,0,(O524-N524)/N524*100)</f>
        <v>0</v>
      </c>
    </row>
    <row r="525" spans="1:16" s="326" customFormat="1" outlineLevel="1">
      <c r="A525" s="519" t="str">
        <f t="shared" si="87"/>
        <v>1</v>
      </c>
      <c r="C525" s="532" t="s">
        <v>1352</v>
      </c>
      <c r="D525" s="532" t="s">
        <v>1445</v>
      </c>
      <c r="L525" s="342" t="s">
        <v>505</v>
      </c>
      <c r="M525" s="343" t="s">
        <v>484</v>
      </c>
      <c r="N525" s="344"/>
      <c r="O525" s="344"/>
      <c r="P525" s="330">
        <f>IF(N525=0,0,(O525-N525)/N525*100)</f>
        <v>0</v>
      </c>
    </row>
    <row r="526" spans="1:16" s="271" customFormat="1" outlineLevel="1">
      <c r="A526" s="519" t="str">
        <f t="shared" si="87"/>
        <v>1</v>
      </c>
      <c r="C526" s="532" t="s">
        <v>1353</v>
      </c>
      <c r="D526" s="532"/>
      <c r="L526" s="345" t="s">
        <v>492</v>
      </c>
      <c r="M526" s="346" t="s">
        <v>142</v>
      </c>
      <c r="N526" s="333">
        <f>IF(N524=0,0,N525/N524)*100</f>
        <v>0</v>
      </c>
      <c r="O526" s="333">
        <f>IF(O524=0,0,O525/O524)*100</f>
        <v>0</v>
      </c>
      <c r="P526" s="515"/>
    </row>
    <row r="527" spans="1:16" s="271" customFormat="1" ht="15" customHeight="1" outlineLevel="1">
      <c r="A527" s="519" t="str">
        <f t="shared" si="87"/>
        <v>1</v>
      </c>
      <c r="C527" s="532" t="str">
        <f>A527&amp;"pIns3"</f>
        <v>1pIns3</v>
      </c>
      <c r="D527" s="532"/>
      <c r="J527" s="271" t="s">
        <v>1227</v>
      </c>
      <c r="L527" s="289" t="s">
        <v>356</v>
      </c>
      <c r="M527" s="288"/>
      <c r="N527" s="287"/>
      <c r="O527" s="287"/>
      <c r="P527" s="511"/>
    </row>
    <row r="528" spans="1:16" s="169" customFormat="1">
      <c r="A528" s="168" t="s">
        <v>1229</v>
      </c>
      <c r="C528" s="423"/>
      <c r="D528" s="423"/>
      <c r="M528" s="3"/>
      <c r="N528" s="3"/>
      <c r="O528" s="3"/>
      <c r="P528" s="3"/>
    </row>
    <row r="529" spans="1:27" s="271" customFormat="1" ht="15" customHeight="1" outlineLevel="1">
      <c r="A529" s="519" t="str">
        <f ca="1">OFFSET(A529,-1,0)</f>
        <v>et_List16_line_o</v>
      </c>
      <c r="C529" s="532" t="s">
        <v>1352</v>
      </c>
      <c r="D529" s="571">
        <f>L529</f>
        <v>0</v>
      </c>
      <c r="G529" s="271">
        <f ca="1">OFFSET(G529,-1,0)</f>
        <v>0</v>
      </c>
      <c r="J529" s="1080"/>
      <c r="K529" s="128" t="s">
        <v>268</v>
      </c>
      <c r="L529" s="520"/>
      <c r="M529" s="332" t="s">
        <v>484</v>
      </c>
      <c r="N529" s="335"/>
      <c r="O529" s="336"/>
      <c r="P529" s="334">
        <f>IF(N529=0,0,(O529-N529)/N529*100)</f>
        <v>0</v>
      </c>
    </row>
    <row r="530" spans="1:27" s="271" customFormat="1" ht="15" customHeight="1" outlineLevel="1">
      <c r="A530" s="519" t="str">
        <f ca="1">OFFSET(A530,-1,0)</f>
        <v>et_List16_line_o</v>
      </c>
      <c r="C530" s="532" t="s">
        <v>1354</v>
      </c>
      <c r="D530" s="571">
        <f>D529</f>
        <v>0</v>
      </c>
      <c r="G530" s="271">
        <f ca="1">OFFSET(G530,-1,0)</f>
        <v>0</v>
      </c>
      <c r="J530" s="1080"/>
      <c r="K530" s="128"/>
      <c r="L530" s="331" t="s">
        <v>1231</v>
      </c>
      <c r="M530" s="455" t="s">
        <v>314</v>
      </c>
      <c r="N530" s="509"/>
      <c r="O530" s="509"/>
      <c r="P530" s="491">
        <f>IF(N530=0,0,(O530-N530)/N530*100)</f>
        <v>0</v>
      </c>
    </row>
    <row r="531" spans="1:27" s="169" customFormat="1">
      <c r="A531" s="168" t="s">
        <v>1230</v>
      </c>
      <c r="C531" s="423"/>
      <c r="D531" s="423"/>
      <c r="M531" s="3"/>
      <c r="N531" s="3"/>
      <c r="O531" s="3"/>
      <c r="P531" s="3"/>
    </row>
    <row r="532" spans="1:27" s="271" customFormat="1" ht="14.25" outlineLevel="1">
      <c r="A532" s="519" t="str">
        <f t="shared" ref="A532:A537" ca="1" si="88">OFFSET(A532,-1,0)</f>
        <v>et_List16_line_d</v>
      </c>
      <c r="C532" s="532"/>
      <c r="D532" s="532"/>
      <c r="G532" s="271">
        <f t="shared" ref="G532:G537" ca="1" si="89">OFFSET(G532,-1,0)</f>
        <v>0</v>
      </c>
      <c r="J532" s="1080"/>
      <c r="K532" s="128" t="s">
        <v>268</v>
      </c>
      <c r="L532" s="520"/>
      <c r="M532" s="516"/>
      <c r="N532" s="517"/>
      <c r="O532" s="518"/>
      <c r="P532" s="518"/>
    </row>
    <row r="533" spans="1:27" s="271" customFormat="1" ht="22.5" outlineLevel="1">
      <c r="A533" s="519" t="str">
        <f t="shared" ca="1" si="88"/>
        <v>et_List16_line_d</v>
      </c>
      <c r="C533" s="532" t="s">
        <v>1439</v>
      </c>
      <c r="D533" s="571">
        <f>L532</f>
        <v>0</v>
      </c>
      <c r="G533" s="271">
        <f t="shared" ca="1" si="89"/>
        <v>0</v>
      </c>
      <c r="J533" s="1080"/>
      <c r="K533" s="128"/>
      <c r="L533" s="340" t="s">
        <v>497</v>
      </c>
      <c r="M533" s="332" t="s">
        <v>484</v>
      </c>
      <c r="N533" s="335">
        <f>IF(N535=0,0,(N534*N535+N536*N537*6)/N535)</f>
        <v>0</v>
      </c>
      <c r="O533" s="335">
        <f>IF(O535=0,0,(O534*O535+O536*O537*6)/O535)</f>
        <v>0</v>
      </c>
      <c r="P533" s="334">
        <f>IF(N533=0,0,(O533-N533)/N533*100)</f>
        <v>0</v>
      </c>
    </row>
    <row r="534" spans="1:27" s="271" customFormat="1" ht="22.5" outlineLevel="1">
      <c r="A534" s="519" t="str">
        <f t="shared" ca="1" si="88"/>
        <v>et_List16_line_d</v>
      </c>
      <c r="C534" s="532" t="s">
        <v>1440</v>
      </c>
      <c r="D534" s="571">
        <f>D533</f>
        <v>0</v>
      </c>
      <c r="G534" s="271">
        <f t="shared" ca="1" si="89"/>
        <v>0</v>
      </c>
      <c r="J534" s="1080"/>
      <c r="K534" s="128"/>
      <c r="L534" s="340" t="s">
        <v>498</v>
      </c>
      <c r="M534" s="332" t="s">
        <v>484</v>
      </c>
      <c r="N534" s="335"/>
      <c r="O534" s="335"/>
      <c r="P534" s="334">
        <f>IF(N534=0,0,(O534-N534)/N534*100)</f>
        <v>0</v>
      </c>
    </row>
    <row r="535" spans="1:27" s="271" customFormat="1" ht="22.5" outlineLevel="1">
      <c r="A535" s="519" t="str">
        <f t="shared" ca="1" si="88"/>
        <v>et_List16_line_d</v>
      </c>
      <c r="C535" s="532" t="s">
        <v>1441</v>
      </c>
      <c r="D535" s="571">
        <f>D534</f>
        <v>0</v>
      </c>
      <c r="G535" s="271">
        <f t="shared" ca="1" si="89"/>
        <v>0</v>
      </c>
      <c r="J535" s="1080"/>
      <c r="K535" s="128"/>
      <c r="L535" s="340" t="s">
        <v>499</v>
      </c>
      <c r="M535" s="332" t="s">
        <v>314</v>
      </c>
      <c r="N535" s="509"/>
      <c r="O535" s="509"/>
      <c r="P535" s="491">
        <f>IF(N535=0,0,(O535-N535)/N535*100)</f>
        <v>0</v>
      </c>
    </row>
    <row r="536" spans="1:27" s="271" customFormat="1" ht="33.75" outlineLevel="1">
      <c r="A536" s="519" t="str">
        <f t="shared" ca="1" si="88"/>
        <v>et_List16_line_d</v>
      </c>
      <c r="C536" s="532" t="s">
        <v>1442</v>
      </c>
      <c r="D536" s="571">
        <f>D535</f>
        <v>0</v>
      </c>
      <c r="G536" s="271">
        <f t="shared" ca="1" si="89"/>
        <v>0</v>
      </c>
      <c r="J536" s="1080"/>
      <c r="K536" s="128"/>
      <c r="L536" s="340" t="s">
        <v>500</v>
      </c>
      <c r="M536" s="332" t="s">
        <v>501</v>
      </c>
      <c r="N536" s="335"/>
      <c r="O536" s="335"/>
      <c r="P536" s="334">
        <f>IF(N536=0,0,(O536-N536)/N536*100)</f>
        <v>0</v>
      </c>
    </row>
    <row r="537" spans="1:27" s="271" customFormat="1" ht="22.5" outlineLevel="1">
      <c r="A537" s="519" t="str">
        <f t="shared" ca="1" si="88"/>
        <v>et_List16_line_d</v>
      </c>
      <c r="C537" s="532" t="s">
        <v>1443</v>
      </c>
      <c r="D537" s="571">
        <f>D536</f>
        <v>0</v>
      </c>
      <c r="G537" s="271">
        <f t="shared" ca="1" si="89"/>
        <v>0</v>
      </c>
      <c r="J537" s="1080"/>
      <c r="K537" s="128"/>
      <c r="L537" s="340" t="s">
        <v>502</v>
      </c>
      <c r="M537" s="332" t="s">
        <v>503</v>
      </c>
      <c r="N537" s="335"/>
      <c r="O537" s="335"/>
      <c r="P537" s="334">
        <f>IF(N537=0,0,(O537-N537)/N537*100)</f>
        <v>0</v>
      </c>
    </row>
    <row r="538" spans="1:27" s="169" customFormat="1">
      <c r="A538" s="168" t="s">
        <v>1228</v>
      </c>
      <c r="C538" s="423"/>
      <c r="D538" s="423"/>
    </row>
    <row r="539" spans="1:27" s="271" customFormat="1" ht="15" customHeight="1" outlineLevel="1">
      <c r="A539" s="519" t="str">
        <f ca="1">OFFSET(A539,-1,0)</f>
        <v>et_List16_line_transp</v>
      </c>
      <c r="C539" s="532" t="s">
        <v>1352</v>
      </c>
      <c r="D539" s="532">
        <f>L539</f>
        <v>0</v>
      </c>
      <c r="G539" s="271">
        <f ca="1">OFFSET(G539,-1,0)</f>
        <v>0</v>
      </c>
      <c r="K539" s="128" t="s">
        <v>268</v>
      </c>
      <c r="L539" s="520"/>
      <c r="M539" s="332" t="s">
        <v>484</v>
      </c>
      <c r="N539" s="335"/>
      <c r="O539" s="336"/>
      <c r="P539" s="334">
        <f>IF(N539=0,0,(O539-N539)/N539*100)</f>
        <v>0</v>
      </c>
    </row>
    <row r="540" spans="1:27">
      <c r="AA540" s="1"/>
    </row>
    <row r="541" spans="1:27" s="124" customFormat="1" ht="30" customHeight="1">
      <c r="A541" s="123" t="s">
        <v>1089</v>
      </c>
      <c r="M541" s="125"/>
      <c r="N541" s="125"/>
      <c r="O541" s="125"/>
      <c r="P541" s="125"/>
      <c r="AA541" s="126"/>
    </row>
    <row r="542" spans="1:27">
      <c r="A542" s="168" t="s">
        <v>886</v>
      </c>
    </row>
    <row r="543" spans="1:27" s="394" customFormat="1" ht="15" customHeight="1">
      <c r="A543" s="164" t="s">
        <v>17</v>
      </c>
      <c r="L543" s="218" t="str">
        <f>INDEX('Общие сведения'!$J$111:$J$124,MATCH($A543,'Общие сведения'!$D$111:$D$124,0))</f>
        <v>Тариф 1 (Водоотведение) - тариф на водоотведение</v>
      </c>
      <c r="M543" s="137"/>
      <c r="N543" s="137"/>
      <c r="O543" s="351" t="e">
        <f t="shared" ref="O543:T543" si="90">O544+O547+O548+O551+O552+O555+O556+O559</f>
        <v>#N/A</v>
      </c>
      <c r="P543" s="351" t="e">
        <f t="shared" si="90"/>
        <v>#N/A</v>
      </c>
      <c r="Q543" s="351" t="e">
        <f t="shared" si="90"/>
        <v>#N/A</v>
      </c>
      <c r="R543" s="351" t="e">
        <f t="shared" si="90"/>
        <v>#N/A</v>
      </c>
      <c r="S543" s="351" t="e">
        <f t="shared" si="90"/>
        <v>#N/A</v>
      </c>
      <c r="T543" s="351" t="e">
        <f t="shared" si="90"/>
        <v>#N/A</v>
      </c>
      <c r="U543" s="351"/>
    </row>
    <row r="544" spans="1:27" s="394" customFormat="1" outlineLevel="1">
      <c r="A544" s="528" t="str">
        <f>A543</f>
        <v>1</v>
      </c>
      <c r="B544" s="473" t="s">
        <v>1163</v>
      </c>
      <c r="C544" s="572" t="s">
        <v>1306</v>
      </c>
      <c r="D544" s="572"/>
      <c r="L544" s="407">
        <v>1</v>
      </c>
      <c r="M544" s="395" t="s">
        <v>1071</v>
      </c>
      <c r="N544" s="492" t="s">
        <v>355</v>
      </c>
      <c r="O544" s="475"/>
      <c r="P544" s="475"/>
      <c r="Q544" s="475"/>
      <c r="R544" s="475"/>
      <c r="S544" s="201">
        <f>SUMIFS(S545:S546,$N545:$N546,$N544)</f>
        <v>0</v>
      </c>
      <c r="T544" s="534">
        <f>SUMIFS(T545:T546,$N545:$N546,$N544)</f>
        <v>0</v>
      </c>
      <c r="U544" s="477"/>
    </row>
    <row r="545" spans="1:21" s="394" customFormat="1" hidden="1" outlineLevel="1">
      <c r="A545" s="528" t="str">
        <f t="shared" ref="A545:A559" si="91">A544</f>
        <v>1</v>
      </c>
      <c r="B545" s="473"/>
      <c r="C545" s="572"/>
      <c r="D545" s="572"/>
      <c r="J545" s="394" t="s">
        <v>868</v>
      </c>
      <c r="L545" s="407"/>
      <c r="M545" s="395"/>
      <c r="N545" s="492"/>
      <c r="O545" s="424"/>
      <c r="P545" s="424"/>
      <c r="Q545" s="424"/>
      <c r="R545" s="424"/>
      <c r="S545" s="206"/>
      <c r="T545" s="206"/>
      <c r="U545" s="478"/>
    </row>
    <row r="546" spans="1:21" s="394" customFormat="1" ht="15" customHeight="1" outlineLevel="1">
      <c r="A546" s="528" t="str">
        <f>A545</f>
        <v>1</v>
      </c>
      <c r="B546" s="473"/>
      <c r="C546" s="572" t="str">
        <f>A546&amp;"pIns1"</f>
        <v>1pIns1</v>
      </c>
      <c r="D546" s="572"/>
      <c r="L546" s="238"/>
      <c r="M546" s="239" t="s">
        <v>356</v>
      </c>
      <c r="N546" s="239"/>
      <c r="O546" s="239"/>
      <c r="P546" s="239"/>
      <c r="Q546" s="239"/>
      <c r="R546" s="239"/>
      <c r="S546" s="239"/>
      <c r="T546" s="239"/>
      <c r="U546" s="479"/>
    </row>
    <row r="547" spans="1:21" s="394" customFormat="1" ht="22.5" outlineLevel="1">
      <c r="A547" s="528" t="str">
        <f t="shared" si="91"/>
        <v>1</v>
      </c>
      <c r="B547" s="473" t="s">
        <v>1164</v>
      </c>
      <c r="C547" s="572" t="s">
        <v>1307</v>
      </c>
      <c r="D547" s="572"/>
      <c r="L547" s="407" t="s">
        <v>101</v>
      </c>
      <c r="M547" s="395" t="s">
        <v>1293</v>
      </c>
      <c r="N547" s="492" t="s">
        <v>355</v>
      </c>
      <c r="O547" s="475" t="e">
        <f>O544*SUMIFS(INDEX(Сценарии!$O$15:$Y$35,,MATCH(O$3,Сценарии!$O$3:$Y$3,0)),Сценарии!$A$15:$A$35,$A547,Сценарии!$B$15:$B$35,"СВФОТ")/100</f>
        <v>#N/A</v>
      </c>
      <c r="P547" s="475" t="e">
        <f>P544*SUMIFS(INDEX(Сценарии!$O$15:$Y$35,,MATCH(P$3,Сценарии!$O$3:$Y$3,0)),Сценарии!$A$15:$A$35,$A547,Сценарии!$B$15:$B$35,"СВФОТ")/100</f>
        <v>#N/A</v>
      </c>
      <c r="Q547" s="475" t="e">
        <f>Q544*SUMIFS(INDEX(Сценарии!$O$15:$Y$35,,MATCH(Q$3,Сценарии!$O$3:$Y$3,0)),Сценарии!$A$15:$A$35,$A547,Сценарии!$B$15:$B$35,"СВФОТ")/100</f>
        <v>#N/A</v>
      </c>
      <c r="R547" s="475" t="e">
        <f>R544*SUMIFS(INDEX(Сценарии!$O$15:$Y$35,,MATCH(R$3,Сценарии!$O$3:$Y$3,0)),Сценарии!$A$15:$A$35,$A547,Сценарии!$B$15:$B$35,"СВФОТ")/100</f>
        <v>#N/A</v>
      </c>
      <c r="S547" s="475" t="e">
        <f>S544*SUMIFS(INDEX(Сценарии!$O$15:$Y$35,,MATCH(S$3,Сценарии!$O$3:$Y$3,0)),Сценарии!$A$15:$A$35,$A547,Сценарии!$B$15:$B$35,"СВФОТ")/100</f>
        <v>#N/A</v>
      </c>
      <c r="T547" s="475" t="e">
        <f>T544*SUMIFS(INDEX(Сценарии!$O$15:$Y$35,,MATCH(T$3,Сценарии!$O$3:$Y$3,0)),Сценарии!$A$15:$A$35,$A547,Сценарии!$B$15:$B$35,"СВФОТ")/100</f>
        <v>#N/A</v>
      </c>
      <c r="U547" s="477"/>
    </row>
    <row r="548" spans="1:21" s="394" customFormat="1" outlineLevel="1">
      <c r="A548" s="528" t="str">
        <f t="shared" si="91"/>
        <v>1</v>
      </c>
      <c r="B548" s="473" t="s">
        <v>1165</v>
      </c>
      <c r="C548" s="572" t="s">
        <v>1308</v>
      </c>
      <c r="D548" s="572"/>
      <c r="L548" s="407" t="s">
        <v>102</v>
      </c>
      <c r="M548" s="395" t="s">
        <v>1076</v>
      </c>
      <c r="N548" s="492" t="s">
        <v>355</v>
      </c>
      <c r="O548" s="475"/>
      <c r="P548" s="475"/>
      <c r="Q548" s="475"/>
      <c r="R548" s="475"/>
      <c r="S548" s="201">
        <f>SUMIFS(S549:S550,$N549:$N550,$N548)</f>
        <v>0</v>
      </c>
      <c r="T548" s="201">
        <f>SUMIFS(T549:T550,$N549:$N550,$N548)</f>
        <v>0</v>
      </c>
      <c r="U548" s="477"/>
    </row>
    <row r="549" spans="1:21" s="394" customFormat="1" hidden="1" outlineLevel="1">
      <c r="A549" s="528" t="str">
        <f t="shared" si="91"/>
        <v>1</v>
      </c>
      <c r="B549" s="473"/>
      <c r="C549" s="572"/>
      <c r="D549" s="572"/>
      <c r="J549" s="394" t="s">
        <v>870</v>
      </c>
      <c r="L549" s="407"/>
      <c r="M549" s="395"/>
      <c r="N549" s="492"/>
      <c r="O549" s="424"/>
      <c r="P549" s="424"/>
      <c r="Q549" s="424"/>
      <c r="R549" s="424"/>
      <c r="S549" s="206"/>
      <c r="T549" s="206"/>
      <c r="U549" s="478"/>
    </row>
    <row r="550" spans="1:21" s="394" customFormat="1" ht="15" customHeight="1" outlineLevel="1">
      <c r="A550" s="528" t="str">
        <f t="shared" si="91"/>
        <v>1</v>
      </c>
      <c r="B550" s="473"/>
      <c r="C550" s="572" t="str">
        <f>A550&amp;"pIns2"</f>
        <v>1pIns2</v>
      </c>
      <c r="D550" s="572"/>
      <c r="L550" s="238"/>
      <c r="M550" s="239" t="s">
        <v>356</v>
      </c>
      <c r="N550" s="239"/>
      <c r="O550" s="239"/>
      <c r="P550" s="239"/>
      <c r="Q550" s="239"/>
      <c r="R550" s="239"/>
      <c r="S550" s="239"/>
      <c r="T550" s="239"/>
      <c r="U550" s="479"/>
    </row>
    <row r="551" spans="1:21" s="394" customFormat="1" ht="22.5" outlineLevel="1">
      <c r="A551" s="528" t="str">
        <f t="shared" si="91"/>
        <v>1</v>
      </c>
      <c r="B551" s="473" t="s">
        <v>1166</v>
      </c>
      <c r="C551" s="572" t="s">
        <v>1362</v>
      </c>
      <c r="D551" s="572"/>
      <c r="L551" s="407" t="s">
        <v>103</v>
      </c>
      <c r="M551" s="395" t="s">
        <v>1294</v>
      </c>
      <c r="N551" s="492" t="s">
        <v>355</v>
      </c>
      <c r="O551" s="475" t="e">
        <f>O548*SUMIFS(INDEX(Сценарии!$O$15:$Y$35,,MATCH(O$3,Сценарии!$O$3:$Y$3,0)),Сценарии!$A$15:$A$35,$A551,Сценарии!$B$15:$B$35,"СВФОТ")/100</f>
        <v>#N/A</v>
      </c>
      <c r="P551" s="475" t="e">
        <f>P548*SUMIFS(INDEX(Сценарии!$O$15:$Y$35,,MATCH(P$3,Сценарии!$O$3:$Y$3,0)),Сценарии!$A$15:$A$35,$A551,Сценарии!$B$15:$B$35,"СВФОТ")/100</f>
        <v>#N/A</v>
      </c>
      <c r="Q551" s="475" t="e">
        <f>Q548*SUMIFS(INDEX(Сценарии!$O$15:$Y$35,,MATCH(Q$3,Сценарии!$O$3:$Y$3,0)),Сценарии!$A$15:$A$35,$A551,Сценарии!$B$15:$B$35,"СВФОТ")/100</f>
        <v>#N/A</v>
      </c>
      <c r="R551" s="475" t="e">
        <f>R548*SUMIFS(INDEX(Сценарии!$O$15:$Y$35,,MATCH(R$3,Сценарии!$O$3:$Y$3,0)),Сценарии!$A$15:$A$35,$A551,Сценарии!$B$15:$B$35,"СВФОТ")/100</f>
        <v>#N/A</v>
      </c>
      <c r="S551" s="475" t="e">
        <f>S548*SUMIFS(INDEX(Сценарии!$O$15:$Y$35,,MATCH(S$3,Сценарии!$O$3:$Y$3,0)),Сценарии!$A$15:$A$35,$A551,Сценарии!$B$15:$B$35,"СВФОТ")/100</f>
        <v>#N/A</v>
      </c>
      <c r="T551" s="475" t="e">
        <f>T548*SUMIFS(INDEX(Сценарии!$O$15:$Y$35,,MATCH(T$3,Сценарии!$O$3:$Y$3,0)),Сценарии!$A$15:$A$35,$A551,Сценарии!$B$15:$B$35,"СВФОТ")/100</f>
        <v>#N/A</v>
      </c>
      <c r="U551" s="477"/>
    </row>
    <row r="552" spans="1:21" s="394" customFormat="1" ht="22.5" outlineLevel="1">
      <c r="A552" s="528" t="str">
        <f t="shared" si="91"/>
        <v>1</v>
      </c>
      <c r="B552" s="473" t="s">
        <v>1167</v>
      </c>
      <c r="C552" s="572" t="s">
        <v>1311</v>
      </c>
      <c r="D552" s="572"/>
      <c r="L552" s="407" t="s">
        <v>119</v>
      </c>
      <c r="M552" s="395" t="s">
        <v>1077</v>
      </c>
      <c r="N552" s="492" t="s">
        <v>355</v>
      </c>
      <c r="O552" s="475"/>
      <c r="P552" s="475"/>
      <c r="Q552" s="475"/>
      <c r="R552" s="475"/>
      <c r="S552" s="201">
        <f>SUMIFS(S553:S554,$N553:$N554,$N552)</f>
        <v>0</v>
      </c>
      <c r="T552" s="201">
        <f>SUMIFS(T553:T554,$N553:$N554,$N552)</f>
        <v>0</v>
      </c>
      <c r="U552" s="477"/>
    </row>
    <row r="553" spans="1:21" s="394" customFormat="1" hidden="1" outlineLevel="1">
      <c r="A553" s="528" t="str">
        <f t="shared" si="91"/>
        <v>1</v>
      </c>
      <c r="B553" s="473"/>
      <c r="C553" s="572"/>
      <c r="D553" s="572"/>
      <c r="J553" s="394" t="s">
        <v>1091</v>
      </c>
      <c r="L553" s="407"/>
      <c r="M553" s="395"/>
      <c r="N553" s="492"/>
      <c r="O553" s="424"/>
      <c r="P553" s="424"/>
      <c r="Q553" s="424"/>
      <c r="R553" s="424"/>
      <c r="S553" s="206"/>
      <c r="T553" s="206"/>
      <c r="U553" s="478"/>
    </row>
    <row r="554" spans="1:21" s="394" customFormat="1" ht="15" customHeight="1" outlineLevel="1">
      <c r="A554" s="528" t="str">
        <f t="shared" si="91"/>
        <v>1</v>
      </c>
      <c r="B554" s="473"/>
      <c r="C554" s="572" t="str">
        <f>A554&amp;"pIns3"</f>
        <v>1pIns3</v>
      </c>
      <c r="D554" s="572"/>
      <c r="L554" s="238"/>
      <c r="M554" s="239" t="s">
        <v>356</v>
      </c>
      <c r="N554" s="239"/>
      <c r="O554" s="239"/>
      <c r="P554" s="239"/>
      <c r="Q554" s="239"/>
      <c r="R554" s="239"/>
      <c r="S554" s="239"/>
      <c r="T554" s="239"/>
      <c r="U554" s="479"/>
    </row>
    <row r="555" spans="1:21" s="394" customFormat="1" ht="22.5" outlineLevel="1">
      <c r="A555" s="528" t="str">
        <f t="shared" si="91"/>
        <v>1</v>
      </c>
      <c r="B555" s="473" t="s">
        <v>1168</v>
      </c>
      <c r="C555" s="572" t="s">
        <v>1363</v>
      </c>
      <c r="D555" s="572"/>
      <c r="L555" s="407" t="s">
        <v>123</v>
      </c>
      <c r="M555" s="395" t="s">
        <v>1295</v>
      </c>
      <c r="N555" s="492" t="s">
        <v>355</v>
      </c>
      <c r="O555" s="475" t="e">
        <f>O552*SUMIFS(INDEX(Сценарии!$O$15:$Y$35,,MATCH(O$3,Сценарии!$O$3:$Y$3,0)),Сценарии!$A$15:$A$35,$A555,Сценарии!$B$15:$B$35,"СВФОТ")/100</f>
        <v>#N/A</v>
      </c>
      <c r="P555" s="475" t="e">
        <f>P552*SUMIFS(INDEX(Сценарии!$O$15:$Y$35,,MATCH(P$3,Сценарии!$O$3:$Y$3,0)),Сценарии!$A$15:$A$35,$A555,Сценарии!$B$15:$B$35,"СВФОТ")/100</f>
        <v>#N/A</v>
      </c>
      <c r="Q555" s="475" t="e">
        <f>Q552*SUMIFS(INDEX(Сценарии!$O$15:$Y$35,,MATCH(Q$3,Сценарии!$O$3:$Y$3,0)),Сценарии!$A$15:$A$35,$A555,Сценарии!$B$15:$B$35,"СВФОТ")/100</f>
        <v>#N/A</v>
      </c>
      <c r="R555" s="475" t="e">
        <f>R552*SUMIFS(INDEX(Сценарии!$O$15:$Y$35,,MATCH(R$3,Сценарии!$O$3:$Y$3,0)),Сценарии!$A$15:$A$35,$A555,Сценарии!$B$15:$B$35,"СВФОТ")/100</f>
        <v>#N/A</v>
      </c>
      <c r="S555" s="475" t="e">
        <f>S552*SUMIFS(INDEX(Сценарии!$O$15:$Y$35,,MATCH(S$3,Сценарии!$O$3:$Y$3,0)),Сценарии!$A$15:$A$35,$A555,Сценарии!$B$15:$B$35,"СВФОТ")/100</f>
        <v>#N/A</v>
      </c>
      <c r="T555" s="475" t="e">
        <f>T552*SUMIFS(INDEX(Сценарии!$O$15:$Y$35,,MATCH(T$3,Сценарии!$O$3:$Y$3,0)),Сценарии!$A$15:$A$35,$A555,Сценарии!$B$15:$B$35,"СВФОТ")/100</f>
        <v>#N/A</v>
      </c>
      <c r="U555" s="477"/>
    </row>
    <row r="556" spans="1:21" s="394" customFormat="1" ht="21" customHeight="1" outlineLevel="1">
      <c r="A556" s="528" t="str">
        <f t="shared" si="91"/>
        <v>1</v>
      </c>
      <c r="B556" s="473" t="s">
        <v>1205</v>
      </c>
      <c r="C556" s="572" t="s">
        <v>1364</v>
      </c>
      <c r="D556" s="572"/>
      <c r="L556" s="407" t="s">
        <v>124</v>
      </c>
      <c r="M556" s="395" t="s">
        <v>1207</v>
      </c>
      <c r="N556" s="492" t="s">
        <v>355</v>
      </c>
      <c r="O556" s="475"/>
      <c r="P556" s="475"/>
      <c r="Q556" s="475"/>
      <c r="R556" s="475"/>
      <c r="S556" s="201">
        <f>SUMIFS(S557:S558,$N557:$N558,$N556)</f>
        <v>0</v>
      </c>
      <c r="T556" s="201">
        <f>SUMIFS(T557:T558,$N557:$N558,$N556)</f>
        <v>0</v>
      </c>
      <c r="U556" s="477"/>
    </row>
    <row r="557" spans="1:21" s="394" customFormat="1" hidden="1" outlineLevel="1">
      <c r="A557" s="528" t="str">
        <f t="shared" si="91"/>
        <v>1</v>
      </c>
      <c r="B557" s="473"/>
      <c r="C557" s="572"/>
      <c r="D557" s="572"/>
      <c r="J557" s="394" t="s">
        <v>927</v>
      </c>
      <c r="L557" s="407"/>
      <c r="M557" s="395"/>
      <c r="N557" s="492"/>
      <c r="O557" s="424"/>
      <c r="P557" s="424"/>
      <c r="Q557" s="424"/>
      <c r="R557" s="424"/>
      <c r="S557" s="206"/>
      <c r="T557" s="206"/>
      <c r="U557" s="478"/>
    </row>
    <row r="558" spans="1:21" s="394" customFormat="1" ht="15" customHeight="1" outlineLevel="1">
      <c r="A558" s="528" t="str">
        <f t="shared" si="91"/>
        <v>1</v>
      </c>
      <c r="B558" s="473"/>
      <c r="C558" s="572" t="str">
        <f>A558&amp;"pIns4"</f>
        <v>1pIns4</v>
      </c>
      <c r="D558" s="572"/>
      <c r="L558" s="238"/>
      <c r="M558" s="239" t="s">
        <v>356</v>
      </c>
      <c r="N558" s="239"/>
      <c r="O558" s="239"/>
      <c r="P558" s="239"/>
      <c r="Q558" s="239"/>
      <c r="R558" s="239"/>
      <c r="S558" s="239"/>
      <c r="T558" s="239"/>
      <c r="U558" s="479"/>
    </row>
    <row r="559" spans="1:21" s="394" customFormat="1" ht="22.5" outlineLevel="1">
      <c r="A559" s="528" t="str">
        <f t="shared" si="91"/>
        <v>1</v>
      </c>
      <c r="B559" s="473" t="s">
        <v>1206</v>
      </c>
      <c r="C559" s="572" t="s">
        <v>1365</v>
      </c>
      <c r="D559" s="572"/>
      <c r="L559" s="407" t="s">
        <v>125</v>
      </c>
      <c r="M559" s="395" t="s">
        <v>1296</v>
      </c>
      <c r="N559" s="492" t="s">
        <v>355</v>
      </c>
      <c r="O559" s="475" t="e">
        <f>O556*SUMIFS(INDEX(Сценарии!$O$15:$Y$35,,MATCH(O$3,Сценарии!$O$3:$Y$3,0)),Сценарии!$A$15:$A$35,$A559,Сценарии!$B$15:$B$35,"СВФОТ")/100</f>
        <v>#N/A</v>
      </c>
      <c r="P559" s="475" t="e">
        <f>P556*SUMIFS(INDEX(Сценарии!$O$15:$Y$35,,MATCH(P$3,Сценарии!$O$3:$Y$3,0)),Сценарии!$A$15:$A$35,$A559,Сценарии!$B$15:$B$35,"СВФОТ")/100</f>
        <v>#N/A</v>
      </c>
      <c r="Q559" s="475" t="e">
        <f>Q556*SUMIFS(INDEX(Сценарии!$O$15:$Y$35,,MATCH(Q$3,Сценарии!$O$3:$Y$3,0)),Сценарии!$A$15:$A$35,$A559,Сценарии!$B$15:$B$35,"СВФОТ")/100</f>
        <v>#N/A</v>
      </c>
      <c r="R559" s="475" t="e">
        <f>R556*SUMIFS(INDEX(Сценарии!$O$15:$Y$35,,MATCH(R$3,Сценарии!$O$3:$Y$3,0)),Сценарии!$A$15:$A$35,$A559,Сценарии!$B$15:$B$35,"СВФОТ")/100</f>
        <v>#N/A</v>
      </c>
      <c r="S559" s="475" t="e">
        <f>S556*SUMIFS(INDEX(Сценарии!$O$15:$Y$35,,MATCH(S$3,Сценарии!$O$3:$Y$3,0)),Сценарии!$A$15:$A$35,$A559,Сценарии!$B$15:$B$35,"СВФОТ")/100</f>
        <v>#N/A</v>
      </c>
      <c r="T559" s="475" t="e">
        <f>T556*SUMIFS(INDEX(Сценарии!$O$15:$Y$35,,MATCH(T$3,Сценарии!$O$3:$Y$3,0)),Сценарии!$A$15:$A$35,$A559,Сценарии!$B$15:$B$35,"СВФОТ")/100</f>
        <v>#N/A</v>
      </c>
      <c r="U559" s="477"/>
    </row>
    <row r="560" spans="1:21">
      <c r="A560" s="168" t="s">
        <v>1090</v>
      </c>
      <c r="C560" s="423"/>
      <c r="D560" s="423"/>
      <c r="U560" s="481"/>
    </row>
    <row r="561" spans="1:27" s="394" customFormat="1" ht="14.25" outlineLevel="1">
      <c r="A561" s="138" t="str">
        <f ca="1">OFFSET(A561,-1,0)</f>
        <v>et_List12_dolj</v>
      </c>
      <c r="C561" s="572" t="s">
        <v>1306</v>
      </c>
      <c r="D561" s="572">
        <f>M561</f>
        <v>0</v>
      </c>
      <c r="J561" s="1073" t="s">
        <v>154</v>
      </c>
      <c r="K561" s="128" t="s">
        <v>268</v>
      </c>
      <c r="L561" s="407" t="str">
        <f>J561</f>
        <v>1.1</v>
      </c>
      <c r="M561" s="410"/>
      <c r="N561" s="409" t="s">
        <v>355</v>
      </c>
      <c r="O561" s="411"/>
      <c r="P561" s="411"/>
      <c r="Q561" s="411"/>
      <c r="R561" s="411"/>
      <c r="S561" s="204">
        <f>S562*S563*12/1000</f>
        <v>0</v>
      </c>
      <c r="T561" s="204">
        <f>T562*T563*12/1000</f>
        <v>0</v>
      </c>
      <c r="U561" s="477"/>
    </row>
    <row r="562" spans="1:27" s="394" customFormat="1" outlineLevel="1">
      <c r="A562" s="430" t="str">
        <f ca="1">A561</f>
        <v>et_List12_dolj</v>
      </c>
      <c r="C562" s="572" t="str">
        <f>C561&amp;"_1"</f>
        <v>L1_1</v>
      </c>
      <c r="D562" s="572">
        <f>D561</f>
        <v>0</v>
      </c>
      <c r="J562" s="1073"/>
      <c r="L562" s="412" t="str">
        <f>L561&amp;".1"</f>
        <v>1.1.1</v>
      </c>
      <c r="M562" s="397" t="s">
        <v>1072</v>
      </c>
      <c r="N562" s="409" t="s">
        <v>1073</v>
      </c>
      <c r="O562" s="411"/>
      <c r="P562" s="411"/>
      <c r="Q562" s="411"/>
      <c r="R562" s="411"/>
      <c r="S562" s="475"/>
      <c r="T562" s="475"/>
      <c r="U562" s="477"/>
    </row>
    <row r="563" spans="1:27" s="394" customFormat="1" outlineLevel="1">
      <c r="A563" s="430" t="str">
        <f ca="1">A562</f>
        <v>et_List12_dolj</v>
      </c>
      <c r="C563" s="572" t="str">
        <f>C561&amp;"_2"</f>
        <v>L1_2</v>
      </c>
      <c r="D563" s="572">
        <f>D562</f>
        <v>0</v>
      </c>
      <c r="J563" s="1073"/>
      <c r="L563" s="412" t="str">
        <f>L561&amp;".2"</f>
        <v>1.1.2</v>
      </c>
      <c r="M563" s="397" t="s">
        <v>1074</v>
      </c>
      <c r="N563" s="409" t="s">
        <v>1075</v>
      </c>
      <c r="O563" s="411"/>
      <c r="P563" s="411"/>
      <c r="Q563" s="411"/>
      <c r="R563" s="411"/>
      <c r="S563" s="475"/>
      <c r="T563" s="475"/>
      <c r="U563" s="477"/>
    </row>
    <row r="564" spans="1:27">
      <c r="C564" s="423"/>
      <c r="D564" s="423"/>
      <c r="U564" s="481"/>
    </row>
    <row r="565" spans="1:27" s="124" customFormat="1" ht="30" customHeight="1">
      <c r="A565" s="123" t="s">
        <v>1092</v>
      </c>
      <c r="C565" s="566"/>
      <c r="D565" s="566"/>
      <c r="M565" s="125"/>
      <c r="N565" s="125"/>
      <c r="O565" s="125"/>
      <c r="P565" s="125"/>
      <c r="U565" s="482"/>
      <c r="AA565" s="126"/>
    </row>
    <row r="566" spans="1:27">
      <c r="A566" s="168" t="s">
        <v>889</v>
      </c>
      <c r="C566" s="423"/>
      <c r="D566" s="423"/>
      <c r="U566" s="481"/>
    </row>
    <row r="567" spans="1:27" s="400" customFormat="1" ht="15" customHeight="1">
      <c r="A567" s="164" t="s">
        <v>17</v>
      </c>
      <c r="L567" s="218" t="str">
        <f>INDEX('Общие сведения'!$J$111:$J$124,MATCH($A567,'Общие сведения'!$D$111:$D$124,0))</f>
        <v>Тариф 1 (Водоотведение) - тариф на водоотведение</v>
      </c>
      <c r="M567" s="137"/>
      <c r="N567" s="137"/>
      <c r="O567" s="351">
        <f t="shared" ref="O567:T567" si="92">O568+O569+O570+O578+O579+O580+O581+O582</f>
        <v>0</v>
      </c>
      <c r="P567" s="351">
        <f t="shared" si="92"/>
        <v>0</v>
      </c>
      <c r="Q567" s="351">
        <f t="shared" si="92"/>
        <v>0</v>
      </c>
      <c r="R567" s="351">
        <f t="shared" si="92"/>
        <v>195.3</v>
      </c>
      <c r="S567" s="351">
        <f t="shared" si="92"/>
        <v>1770.1130032513199</v>
      </c>
      <c r="T567" s="351">
        <f t="shared" si="92"/>
        <v>447.20000000000005</v>
      </c>
      <c r="U567" s="192"/>
    </row>
    <row r="568" spans="1:27" s="400" customFormat="1" ht="22.5" outlineLevel="1">
      <c r="A568" s="528" t="str">
        <f>A567</f>
        <v>1</v>
      </c>
      <c r="C568" s="573" t="s">
        <v>1306</v>
      </c>
      <c r="L568" s="429">
        <v>1</v>
      </c>
      <c r="M568" s="395" t="s">
        <v>1077</v>
      </c>
      <c r="N568" s="409" t="s">
        <v>355</v>
      </c>
      <c r="O568" s="431">
        <f>SUMIFS(ФОТ!O$15:O$35,ФОТ!$A$15:$A$35,$A568,ФОТ!$M$15:$M$35,$M568)</f>
        <v>0</v>
      </c>
      <c r="P568" s="431">
        <f>SUMIFS(ФОТ!P$15:P$35,ФОТ!$A$15:$A$35,$A568,ФОТ!$M$15:$M$35,$M568)</f>
        <v>0</v>
      </c>
      <c r="Q568" s="431">
        <f>SUMIFS(ФОТ!Q$15:Q$35,ФОТ!$A$15:$A$35,$A568,ФОТ!$M$15:$M$35,$M568)</f>
        <v>0</v>
      </c>
      <c r="R568" s="431">
        <f>SUMIFS(ФОТ!R$15:R$35,ФОТ!$A$15:$A$35,$A568,ФОТ!$M$15:$M$35,$M568)</f>
        <v>150</v>
      </c>
      <c r="S568" s="431">
        <f>SUMIFS(ФОТ!S$15:S$35,ФОТ!$A$15:$A$35,$A568,ФОТ!$M$15:$M$35,$M568)</f>
        <v>1359.53379666</v>
      </c>
      <c r="T568" s="431">
        <f>SUMIFS(ФОТ!T$15:T$35,ФОТ!$A$15:$A$35,$A568,ФОТ!$M$15:$M$35,$M568)</f>
        <v>343.47</v>
      </c>
      <c r="U568" s="480"/>
    </row>
    <row r="569" spans="1:27" s="400" customFormat="1" ht="22.5" outlineLevel="1">
      <c r="A569" s="528" t="str">
        <f t="shared" ref="A569:A585" si="93">A568</f>
        <v>1</v>
      </c>
      <c r="C569" s="573" t="s">
        <v>1307</v>
      </c>
      <c r="L569" s="429" t="s">
        <v>101</v>
      </c>
      <c r="M569" s="395" t="s">
        <v>1295</v>
      </c>
      <c r="N569" s="409" t="s">
        <v>355</v>
      </c>
      <c r="O569" s="431">
        <f>SUMIFS(ФОТ!O$15:O$35,ФОТ!$A$15:$A$35,$A569,ФОТ!$M$15:$M$35,$M569)</f>
        <v>0</v>
      </c>
      <c r="P569" s="431">
        <f>SUMIFS(ФОТ!P$15:P$35,ФОТ!$A$15:$A$35,$A569,ФОТ!$M$15:$M$35,$M569)</f>
        <v>0</v>
      </c>
      <c r="Q569" s="431">
        <f>SUMIFS(ФОТ!Q$15:Q$35,ФОТ!$A$15:$A$35,$A569,ФОТ!$M$15:$M$35,$M569)</f>
        <v>0</v>
      </c>
      <c r="R569" s="431">
        <f>SUMIFS(ФОТ!R$15:R$35,ФОТ!$A$15:$A$35,$A569,ФОТ!$M$15:$M$35,$M569)</f>
        <v>45.3</v>
      </c>
      <c r="S569" s="431">
        <f>SUMIFS(ФОТ!S$15:S$35,ФОТ!$A$15:$A$35,$A569,ФОТ!$M$15:$M$35,$M569)</f>
        <v>410.57920659131997</v>
      </c>
      <c r="T569" s="431">
        <f>SUMIFS(ФОТ!T$15:T$35,ФОТ!$A$15:$A$35,$A569,ФОТ!$M$15:$M$35,$M569)</f>
        <v>103.73</v>
      </c>
      <c r="U569" s="480"/>
    </row>
    <row r="570" spans="1:27" s="400" customFormat="1" ht="33.75" outlineLevel="1">
      <c r="A570" s="528" t="str">
        <f t="shared" si="93"/>
        <v>1</v>
      </c>
      <c r="B570" s="485" t="s">
        <v>1169</v>
      </c>
      <c r="C570" s="573" t="s">
        <v>1308</v>
      </c>
      <c r="L570" s="429" t="s">
        <v>102</v>
      </c>
      <c r="M570" s="395" t="s">
        <v>1079</v>
      </c>
      <c r="N570" s="409" t="s">
        <v>355</v>
      </c>
      <c r="O570" s="396">
        <f t="shared" ref="O570:T570" si="94">SUM(O571:O577)</f>
        <v>0</v>
      </c>
      <c r="P570" s="396">
        <f t="shared" si="94"/>
        <v>0</v>
      </c>
      <c r="Q570" s="396">
        <f t="shared" si="94"/>
        <v>0</v>
      </c>
      <c r="R570" s="396">
        <f t="shared" si="94"/>
        <v>0</v>
      </c>
      <c r="S570" s="396">
        <f t="shared" si="94"/>
        <v>0</v>
      </c>
      <c r="T570" s="396">
        <f t="shared" si="94"/>
        <v>0</v>
      </c>
      <c r="U570" s="480"/>
    </row>
    <row r="571" spans="1:27" s="400" customFormat="1" outlineLevel="1">
      <c r="A571" s="528" t="str">
        <f t="shared" si="93"/>
        <v>1</v>
      </c>
      <c r="B571" s="485"/>
      <c r="C571" s="573" t="s">
        <v>1324</v>
      </c>
      <c r="L571" s="429" t="s">
        <v>158</v>
      </c>
      <c r="M571" s="401" t="s">
        <v>467</v>
      </c>
      <c r="N571" s="409" t="s">
        <v>355</v>
      </c>
      <c r="O571" s="436"/>
      <c r="P571" s="436"/>
      <c r="Q571" s="436"/>
      <c r="R571" s="436"/>
      <c r="S571" s="436"/>
      <c r="T571" s="436"/>
      <c r="U571" s="480"/>
    </row>
    <row r="572" spans="1:27" s="400" customFormat="1" outlineLevel="1">
      <c r="A572" s="528" t="str">
        <f t="shared" si="93"/>
        <v>1</v>
      </c>
      <c r="B572" s="485"/>
      <c r="C572" s="573" t="s">
        <v>1325</v>
      </c>
      <c r="L572" s="429" t="s">
        <v>159</v>
      </c>
      <c r="M572" s="401" t="s">
        <v>468</v>
      </c>
      <c r="N572" s="409" t="s">
        <v>355</v>
      </c>
      <c r="O572" s="436"/>
      <c r="P572" s="436"/>
      <c r="Q572" s="436"/>
      <c r="R572" s="436"/>
      <c r="S572" s="436"/>
      <c r="T572" s="436"/>
      <c r="U572" s="480"/>
    </row>
    <row r="573" spans="1:27" s="400" customFormat="1" outlineLevel="1">
      <c r="A573" s="528" t="str">
        <f t="shared" si="93"/>
        <v>1</v>
      </c>
      <c r="B573" s="485"/>
      <c r="C573" s="573" t="s">
        <v>1326</v>
      </c>
      <c r="L573" s="429" t="s">
        <v>372</v>
      </c>
      <c r="M573" s="401" t="s">
        <v>469</v>
      </c>
      <c r="N573" s="409" t="s">
        <v>355</v>
      </c>
      <c r="O573" s="436"/>
      <c r="P573" s="436"/>
      <c r="Q573" s="436"/>
      <c r="R573" s="436"/>
      <c r="S573" s="436"/>
      <c r="T573" s="436"/>
      <c r="U573" s="480"/>
    </row>
    <row r="574" spans="1:27" s="400" customFormat="1" outlineLevel="1">
      <c r="A574" s="528" t="str">
        <f t="shared" si="93"/>
        <v>1</v>
      </c>
      <c r="B574" s="485"/>
      <c r="C574" s="573" t="s">
        <v>1412</v>
      </c>
      <c r="L574" s="429" t="s">
        <v>373</v>
      </c>
      <c r="M574" s="401" t="s">
        <v>470</v>
      </c>
      <c r="N574" s="409" t="s">
        <v>355</v>
      </c>
      <c r="O574" s="436"/>
      <c r="P574" s="436"/>
      <c r="Q574" s="436"/>
      <c r="R574" s="436"/>
      <c r="S574" s="436"/>
      <c r="T574" s="436"/>
      <c r="U574" s="480"/>
    </row>
    <row r="575" spans="1:27" s="400" customFormat="1" outlineLevel="1">
      <c r="A575" s="528" t="str">
        <f t="shared" si="93"/>
        <v>1</v>
      </c>
      <c r="B575" s="485"/>
      <c r="C575" s="573" t="s">
        <v>1413</v>
      </c>
      <c r="L575" s="429" t="s">
        <v>374</v>
      </c>
      <c r="M575" s="401" t="s">
        <v>471</v>
      </c>
      <c r="N575" s="409" t="s">
        <v>355</v>
      </c>
      <c r="O575" s="436"/>
      <c r="P575" s="436"/>
      <c r="Q575" s="436"/>
      <c r="R575" s="436"/>
      <c r="S575" s="436"/>
      <c r="T575" s="436"/>
      <c r="U575" s="480"/>
    </row>
    <row r="576" spans="1:27" s="400" customFormat="1" outlineLevel="1">
      <c r="A576" s="528" t="str">
        <f t="shared" si="93"/>
        <v>1</v>
      </c>
      <c r="B576" s="485"/>
      <c r="C576" s="573" t="s">
        <v>1446</v>
      </c>
      <c r="L576" s="429" t="s">
        <v>1080</v>
      </c>
      <c r="M576" s="401" t="s">
        <v>472</v>
      </c>
      <c r="N576" s="409" t="s">
        <v>355</v>
      </c>
      <c r="O576" s="436"/>
      <c r="P576" s="436"/>
      <c r="Q576" s="436"/>
      <c r="R576" s="436"/>
      <c r="S576" s="436"/>
      <c r="T576" s="436"/>
      <c r="U576" s="480"/>
    </row>
    <row r="577" spans="1:27" s="400" customFormat="1" outlineLevel="1">
      <c r="A577" s="528" t="str">
        <f t="shared" si="93"/>
        <v>1</v>
      </c>
      <c r="B577" s="485" t="s">
        <v>1286</v>
      </c>
      <c r="C577" s="573" t="s">
        <v>1447</v>
      </c>
      <c r="L577" s="429" t="s">
        <v>1081</v>
      </c>
      <c r="M577" s="401" t="s">
        <v>1287</v>
      </c>
      <c r="N577" s="531" t="s">
        <v>355</v>
      </c>
      <c r="O577" s="436"/>
      <c r="P577" s="436"/>
      <c r="Q577" s="436"/>
      <c r="R577" s="436"/>
      <c r="S577" s="436"/>
      <c r="T577" s="436"/>
      <c r="U577" s="480"/>
    </row>
    <row r="578" spans="1:27" s="400" customFormat="1" ht="33.75" outlineLevel="1">
      <c r="A578" s="528" t="str">
        <f t="shared" si="93"/>
        <v>1</v>
      </c>
      <c r="B578" s="485" t="s">
        <v>1170</v>
      </c>
      <c r="C578" s="573" t="s">
        <v>1362</v>
      </c>
      <c r="L578" s="429" t="s">
        <v>103</v>
      </c>
      <c r="M578" s="395" t="s">
        <v>1082</v>
      </c>
      <c r="N578" s="409" t="s">
        <v>355</v>
      </c>
      <c r="O578" s="436"/>
      <c r="P578" s="436"/>
      <c r="Q578" s="436"/>
      <c r="R578" s="436"/>
      <c r="S578" s="436"/>
      <c r="T578" s="436"/>
      <c r="U578" s="480"/>
    </row>
    <row r="579" spans="1:27" s="400" customFormat="1" outlineLevel="1">
      <c r="A579" s="528" t="str">
        <f t="shared" si="93"/>
        <v>1</v>
      </c>
      <c r="B579" s="485" t="s">
        <v>1171</v>
      </c>
      <c r="C579" s="573" t="s">
        <v>1311</v>
      </c>
      <c r="L579" s="429" t="s">
        <v>119</v>
      </c>
      <c r="M579" s="395" t="s">
        <v>1083</v>
      </c>
      <c r="N579" s="409" t="s">
        <v>355</v>
      </c>
      <c r="O579" s="436"/>
      <c r="P579" s="436"/>
      <c r="Q579" s="436"/>
      <c r="R579" s="436"/>
      <c r="S579" s="436"/>
      <c r="T579" s="436"/>
      <c r="U579" s="480"/>
    </row>
    <row r="580" spans="1:27" s="400" customFormat="1" outlineLevel="1">
      <c r="A580" s="528" t="str">
        <f t="shared" si="93"/>
        <v>1</v>
      </c>
      <c r="B580" s="485" t="s">
        <v>1172</v>
      </c>
      <c r="C580" s="573" t="s">
        <v>1363</v>
      </c>
      <c r="L580" s="429" t="s">
        <v>123</v>
      </c>
      <c r="M580" s="395" t="s">
        <v>1084</v>
      </c>
      <c r="N580" s="409" t="s">
        <v>355</v>
      </c>
      <c r="O580" s="436"/>
      <c r="P580" s="436"/>
      <c r="Q580" s="436"/>
      <c r="R580" s="436"/>
      <c r="S580" s="436"/>
      <c r="T580" s="436"/>
      <c r="U580" s="480"/>
    </row>
    <row r="581" spans="1:27" s="400" customFormat="1" outlineLevel="1">
      <c r="A581" s="528" t="str">
        <f t="shared" si="93"/>
        <v>1</v>
      </c>
      <c r="B581" s="485" t="s">
        <v>1173</v>
      </c>
      <c r="C581" s="573" t="s">
        <v>1364</v>
      </c>
      <c r="L581" s="429" t="s">
        <v>124</v>
      </c>
      <c r="M581" s="395" t="s">
        <v>1085</v>
      </c>
      <c r="N581" s="409" t="s">
        <v>355</v>
      </c>
      <c r="O581" s="436"/>
      <c r="P581" s="436"/>
      <c r="Q581" s="436"/>
      <c r="R581" s="436"/>
      <c r="S581" s="436"/>
      <c r="T581" s="436"/>
      <c r="U581" s="480"/>
    </row>
    <row r="582" spans="1:27" s="400" customFormat="1" outlineLevel="1">
      <c r="A582" s="528" t="str">
        <f t="shared" si="93"/>
        <v>1</v>
      </c>
      <c r="B582" s="485" t="s">
        <v>1174</v>
      </c>
      <c r="C582" s="573" t="s">
        <v>1365</v>
      </c>
      <c r="L582" s="429" t="s">
        <v>125</v>
      </c>
      <c r="M582" s="395" t="s">
        <v>1086</v>
      </c>
      <c r="N582" s="409" t="s">
        <v>355</v>
      </c>
      <c r="O582" s="396">
        <f t="shared" ref="O582:T582" si="95">SUM(O583:O585)</f>
        <v>0</v>
      </c>
      <c r="P582" s="396">
        <f t="shared" si="95"/>
        <v>0</v>
      </c>
      <c r="Q582" s="396">
        <f t="shared" si="95"/>
        <v>0</v>
      </c>
      <c r="R582" s="396">
        <f t="shared" si="95"/>
        <v>0</v>
      </c>
      <c r="S582" s="396">
        <f t="shared" si="95"/>
        <v>0</v>
      </c>
      <c r="T582" s="396">
        <f t="shared" si="95"/>
        <v>0</v>
      </c>
      <c r="U582" s="480"/>
    </row>
    <row r="583" spans="1:27" s="400" customFormat="1" outlineLevel="1">
      <c r="A583" s="528" t="str">
        <f t="shared" si="93"/>
        <v>1</v>
      </c>
      <c r="B583" s="485" t="s">
        <v>1175</v>
      </c>
      <c r="C583" s="573" t="s">
        <v>1366</v>
      </c>
      <c r="L583" s="429" t="s">
        <v>146</v>
      </c>
      <c r="M583" s="401" t="s">
        <v>1087</v>
      </c>
      <c r="N583" s="409" t="s">
        <v>355</v>
      </c>
      <c r="O583" s="436"/>
      <c r="P583" s="436"/>
      <c r="Q583" s="436"/>
      <c r="R583" s="436"/>
      <c r="S583" s="436"/>
      <c r="T583" s="436"/>
      <c r="U583" s="480"/>
    </row>
    <row r="584" spans="1:27" s="400" customFormat="1" ht="45" outlineLevel="1">
      <c r="A584" s="528" t="str">
        <f t="shared" si="93"/>
        <v>1</v>
      </c>
      <c r="B584" s="485" t="s">
        <v>1176</v>
      </c>
      <c r="C584" s="573" t="s">
        <v>1367</v>
      </c>
      <c r="L584" s="429" t="s">
        <v>187</v>
      </c>
      <c r="M584" s="401" t="s">
        <v>1088</v>
      </c>
      <c r="N584" s="409" t="s">
        <v>355</v>
      </c>
      <c r="O584" s="436"/>
      <c r="P584" s="436"/>
      <c r="Q584" s="436"/>
      <c r="R584" s="436"/>
      <c r="S584" s="436"/>
      <c r="T584" s="436"/>
      <c r="U584" s="480"/>
    </row>
    <row r="585" spans="1:27" s="400" customFormat="1" outlineLevel="1">
      <c r="A585" s="528" t="str">
        <f t="shared" si="93"/>
        <v>1</v>
      </c>
      <c r="B585" s="485" t="s">
        <v>1288</v>
      </c>
      <c r="C585" s="573" t="s">
        <v>1368</v>
      </c>
      <c r="L585" s="429" t="s">
        <v>393</v>
      </c>
      <c r="M585" s="401" t="s">
        <v>1289</v>
      </c>
      <c r="N585" s="531" t="s">
        <v>355</v>
      </c>
      <c r="O585" s="436"/>
      <c r="P585" s="436"/>
      <c r="Q585" s="436"/>
      <c r="R585" s="436"/>
      <c r="S585" s="436"/>
      <c r="T585" s="436"/>
      <c r="U585" s="480"/>
    </row>
    <row r="586" spans="1:27">
      <c r="A586" s="168" t="s">
        <v>1093</v>
      </c>
      <c r="O586" s="483"/>
      <c r="P586" s="483"/>
      <c r="Q586" s="484"/>
      <c r="R586" s="484"/>
      <c r="S586" s="484"/>
      <c r="T586" s="484"/>
    </row>
    <row r="587" spans="1:27" s="400" customFormat="1" ht="14.25" outlineLevel="1">
      <c r="A587" s="430" t="str">
        <f>A586</f>
        <v>et_List14_1</v>
      </c>
      <c r="K587" s="128" t="s">
        <v>268</v>
      </c>
      <c r="L587" s="429"/>
      <c r="M587" s="410"/>
      <c r="N587" s="409" t="s">
        <v>355</v>
      </c>
      <c r="O587" s="436"/>
      <c r="P587" s="436"/>
      <c r="Q587" s="436"/>
      <c r="R587" s="436"/>
      <c r="S587" s="436"/>
      <c r="T587" s="436"/>
      <c r="U587" s="476"/>
    </row>
    <row r="589" spans="1:27" s="124" customFormat="1" ht="30" customHeight="1">
      <c r="A589" s="123" t="s">
        <v>1107</v>
      </c>
      <c r="M589" s="125"/>
      <c r="N589" s="125"/>
      <c r="O589" s="125"/>
      <c r="P589" s="125"/>
      <c r="AA589" s="126"/>
    </row>
    <row r="590" spans="1:27">
      <c r="A590" s="168" t="s">
        <v>895</v>
      </c>
    </row>
    <row r="591" spans="1:27" s="432" customFormat="1" ht="15">
      <c r="A591" s="164" t="s">
        <v>17</v>
      </c>
      <c r="B591" s="574" t="s">
        <v>1420</v>
      </c>
      <c r="L591" s="218" t="str">
        <f>INDEX('Общие сведения'!$J$111:$J$124,MATCH($A591,'Общие сведения'!$D$111:$D$124,0))</f>
        <v>Тариф 1 (Водоотведение) - тариф на водоотведение</v>
      </c>
      <c r="M591" s="433"/>
      <c r="N591" s="433"/>
      <c r="O591" s="442">
        <f t="shared" ref="O591:T591" si="96">SUM(O592:O600)</f>
        <v>0</v>
      </c>
      <c r="P591" s="442">
        <f t="shared" si="96"/>
        <v>0</v>
      </c>
      <c r="Q591" s="442">
        <f t="shared" si="96"/>
        <v>0</v>
      </c>
      <c r="R591" s="442">
        <f t="shared" si="96"/>
        <v>0</v>
      </c>
      <c r="S591" s="442">
        <f t="shared" si="96"/>
        <v>0</v>
      </c>
      <c r="T591" s="442">
        <f t="shared" si="96"/>
        <v>0</v>
      </c>
      <c r="U591" s="433"/>
    </row>
    <row r="592" spans="1:27" s="432" customFormat="1" ht="22.5" outlineLevel="1">
      <c r="A592" s="528" t="str">
        <f>A591</f>
        <v>1</v>
      </c>
      <c r="B592" s="574" t="s">
        <v>1306</v>
      </c>
      <c r="L592" s="434" t="s">
        <v>17</v>
      </c>
      <c r="M592" s="408" t="s">
        <v>1098</v>
      </c>
      <c r="N592" s="435" t="s">
        <v>355</v>
      </c>
      <c r="O592" s="235"/>
      <c r="P592" s="436"/>
      <c r="Q592" s="436"/>
      <c r="R592" s="436"/>
      <c r="S592" s="436"/>
      <c r="T592" s="436"/>
      <c r="U592" s="421"/>
    </row>
    <row r="593" spans="1:21" s="432" customFormat="1" ht="22.5" outlineLevel="1">
      <c r="A593" s="528" t="str">
        <f t="shared" ref="A593:A602" si="97">A592</f>
        <v>1</v>
      </c>
      <c r="B593" s="574" t="s">
        <v>1307</v>
      </c>
      <c r="L593" s="434" t="s">
        <v>101</v>
      </c>
      <c r="M593" s="408" t="s">
        <v>1099</v>
      </c>
      <c r="N593" s="435" t="s">
        <v>355</v>
      </c>
      <c r="O593" s="235"/>
      <c r="P593" s="436"/>
      <c r="Q593" s="436"/>
      <c r="R593" s="436"/>
      <c r="S593" s="436"/>
      <c r="T593" s="436"/>
      <c r="U593" s="421"/>
    </row>
    <row r="594" spans="1:21" s="432" customFormat="1" ht="22.5" outlineLevel="1">
      <c r="A594" s="528" t="str">
        <f t="shared" si="97"/>
        <v>1</v>
      </c>
      <c r="B594" s="574" t="s">
        <v>1308</v>
      </c>
      <c r="L594" s="434" t="s">
        <v>102</v>
      </c>
      <c r="M594" s="408" t="s">
        <v>1100</v>
      </c>
      <c r="N594" s="435" t="s">
        <v>355</v>
      </c>
      <c r="O594" s="235"/>
      <c r="P594" s="436"/>
      <c r="Q594" s="436"/>
      <c r="R594" s="436"/>
      <c r="S594" s="436"/>
      <c r="T594" s="436"/>
      <c r="U594" s="421"/>
    </row>
    <row r="595" spans="1:21" s="432" customFormat="1" ht="33.75" outlineLevel="1">
      <c r="A595" s="528" t="str">
        <f t="shared" si="97"/>
        <v>1</v>
      </c>
      <c r="B595" s="574" t="s">
        <v>1362</v>
      </c>
      <c r="L595" s="437">
        <v>4</v>
      </c>
      <c r="M595" s="408" t="s">
        <v>1101</v>
      </c>
      <c r="N595" s="435" t="s">
        <v>355</v>
      </c>
      <c r="O595" s="499">
        <f>SUMIFS(ФОТ!O$15:O$35,ФОТ!$A$15:$A$35,$A595,ФОТ!$B$15:$B$35,"СП")+SUMIFS(ФОТ!O$15:O$35,ФОТ!$A$15:$A$35,$A595,ФОТ!$B$15:$B$35,"СОЦ_СП")</f>
        <v>0</v>
      </c>
      <c r="P595" s="499">
        <f>SUMIFS(ФОТ!P$15:P$35,ФОТ!$A$15:$A$35,$A595,ФОТ!$B$15:$B$35,"СП")+SUMIFS(ФОТ!P$15:P$35,ФОТ!$A$15:$A$35,$A595,ФОТ!$B$15:$B$35,"СОЦ_СП")</f>
        <v>0</v>
      </c>
      <c r="Q595" s="499">
        <f>SUMIFS(ФОТ!Q$15:Q$35,ФОТ!$A$15:$A$35,$A595,ФОТ!$B$15:$B$35,"СП")+SUMIFS(ФОТ!Q$15:Q$35,ФОТ!$A$15:$A$35,$A595,ФОТ!$B$15:$B$35,"СОЦ_СП")</f>
        <v>0</v>
      </c>
      <c r="R595" s="499">
        <f>SUMIFS(ФОТ!R$15:R$35,ФОТ!$A$15:$A$35,$A595,ФОТ!$B$15:$B$35,"СП")+SUMIFS(ФОТ!R$15:R$35,ФОТ!$A$15:$A$35,$A595,ФОТ!$B$15:$B$35,"СОЦ_СП")</f>
        <v>0</v>
      </c>
      <c r="S595" s="499">
        <f>SUMIFS(ФОТ!S$15:S$35,ФОТ!$A$15:$A$35,$A595,ФОТ!$B$15:$B$35,"СП")+SUMIFS(ФОТ!S$15:S$35,ФОТ!$A$15:$A$35,$A595,ФОТ!$B$15:$B$35,"СОЦ_СП")</f>
        <v>0</v>
      </c>
      <c r="T595" s="499">
        <f>SUMIFS(ФОТ!T$15:T$35,ФОТ!$A$15:$A$35,$A595,ФОТ!$B$15:$B$35,"СП")+SUMIFS(ФОТ!T$15:T$35,ФОТ!$A$15:$A$35,$A595,ФОТ!$B$15:$B$35,"СОЦ_СП")</f>
        <v>0</v>
      </c>
      <c r="U595" s="421"/>
    </row>
    <row r="596" spans="1:21" s="432" customFormat="1" ht="22.5" outlineLevel="1">
      <c r="A596" s="528" t="str">
        <f t="shared" si="97"/>
        <v>1</v>
      </c>
      <c r="B596" s="574" t="s">
        <v>1311</v>
      </c>
      <c r="L596" s="434" t="s">
        <v>119</v>
      </c>
      <c r="M596" s="408" t="s">
        <v>1102</v>
      </c>
      <c r="N596" s="435" t="s">
        <v>355</v>
      </c>
      <c r="O596" s="235"/>
      <c r="P596" s="235"/>
      <c r="Q596" s="235"/>
      <c r="R596" s="235"/>
      <c r="S596" s="235"/>
      <c r="T596" s="235"/>
      <c r="U596" s="421"/>
    </row>
    <row r="597" spans="1:21" s="432" customFormat="1" ht="22.5" outlineLevel="1">
      <c r="A597" s="528" t="str">
        <f t="shared" si="97"/>
        <v>1</v>
      </c>
      <c r="B597" s="574" t="s">
        <v>1363</v>
      </c>
      <c r="L597" s="434" t="s">
        <v>123</v>
      </c>
      <c r="M597" s="408" t="s">
        <v>1103</v>
      </c>
      <c r="N597" s="435" t="s">
        <v>355</v>
      </c>
      <c r="O597" s="235"/>
      <c r="P597" s="235"/>
      <c r="Q597" s="235"/>
      <c r="R597" s="235"/>
      <c r="S597" s="235"/>
      <c r="T597" s="235"/>
      <c r="U597" s="421"/>
    </row>
    <row r="598" spans="1:21" s="432" customFormat="1" ht="45" outlineLevel="1">
      <c r="A598" s="528" t="str">
        <f t="shared" si="97"/>
        <v>1</v>
      </c>
      <c r="B598" s="574" t="s">
        <v>1364</v>
      </c>
      <c r="L598" s="434" t="s">
        <v>124</v>
      </c>
      <c r="M598" s="408" t="s">
        <v>1104</v>
      </c>
      <c r="N598" s="435" t="s">
        <v>355</v>
      </c>
      <c r="O598" s="235"/>
      <c r="P598" s="235"/>
      <c r="Q598" s="235"/>
      <c r="R598" s="235"/>
      <c r="S598" s="235"/>
      <c r="T598" s="235"/>
      <c r="U598" s="421"/>
    </row>
    <row r="599" spans="1:21" s="432" customFormat="1" ht="33.75" outlineLevel="1">
      <c r="A599" s="528" t="str">
        <f t="shared" si="97"/>
        <v>1</v>
      </c>
      <c r="B599" s="574" t="s">
        <v>1365</v>
      </c>
      <c r="L599" s="434" t="s">
        <v>125</v>
      </c>
      <c r="M599" s="408" t="s">
        <v>1105</v>
      </c>
      <c r="N599" s="435" t="s">
        <v>355</v>
      </c>
      <c r="O599" s="235"/>
      <c r="P599" s="235"/>
      <c r="Q599" s="235"/>
      <c r="R599" s="235"/>
      <c r="S599" s="235"/>
      <c r="T599" s="235"/>
      <c r="U599" s="421"/>
    </row>
    <row r="600" spans="1:21" s="432" customFormat="1" ht="15" outlineLevel="1">
      <c r="A600" s="528" t="str">
        <f t="shared" si="97"/>
        <v>1</v>
      </c>
      <c r="B600" s="574" t="s">
        <v>1369</v>
      </c>
      <c r="L600" s="437">
        <v>9</v>
      </c>
      <c r="M600" s="408" t="s">
        <v>1106</v>
      </c>
      <c r="N600" s="435" t="s">
        <v>355</v>
      </c>
      <c r="O600" s="438">
        <f t="shared" ref="O600:T600" si="98">SUM(O601:O602)</f>
        <v>0</v>
      </c>
      <c r="P600" s="438">
        <f t="shared" si="98"/>
        <v>0</v>
      </c>
      <c r="Q600" s="438">
        <f t="shared" si="98"/>
        <v>0</v>
      </c>
      <c r="R600" s="438">
        <f t="shared" si="98"/>
        <v>0</v>
      </c>
      <c r="S600" s="438">
        <f t="shared" si="98"/>
        <v>0</v>
      </c>
      <c r="T600" s="438">
        <f t="shared" si="98"/>
        <v>0</v>
      </c>
      <c r="U600" s="421"/>
    </row>
    <row r="601" spans="1:21" s="432" customFormat="1" ht="15" hidden="1" outlineLevel="1">
      <c r="A601" s="528" t="str">
        <f t="shared" si="97"/>
        <v>1</v>
      </c>
      <c r="L601" s="439" t="s">
        <v>1109</v>
      </c>
      <c r="M601" s="443"/>
      <c r="N601" s="435"/>
      <c r="O601" s="440"/>
      <c r="P601" s="440"/>
      <c r="Q601" s="440"/>
      <c r="R601" s="440"/>
      <c r="S601" s="440"/>
      <c r="T601" s="440"/>
      <c r="U601" s="441"/>
    </row>
    <row r="602" spans="1:21" s="400" customFormat="1" ht="15" customHeight="1" outlineLevel="1">
      <c r="A602" s="528" t="str">
        <f t="shared" si="97"/>
        <v>1</v>
      </c>
      <c r="B602" s="400" t="str">
        <f>A602&amp;"pIns"</f>
        <v>1pIns</v>
      </c>
      <c r="L602" s="238"/>
      <c r="M602" s="239" t="s">
        <v>356</v>
      </c>
      <c r="N602" s="239"/>
      <c r="O602" s="239"/>
      <c r="P602" s="239"/>
      <c r="Q602" s="239"/>
      <c r="R602" s="239"/>
      <c r="S602" s="239"/>
      <c r="T602" s="239"/>
      <c r="U602" s="240"/>
    </row>
    <row r="603" spans="1:21">
      <c r="A603" s="168" t="s">
        <v>1108</v>
      </c>
      <c r="B603" s="423"/>
      <c r="C603" s="423"/>
    </row>
    <row r="604" spans="1:21" s="432" customFormat="1" ht="15" outlineLevel="1">
      <c r="A604" s="430" t="str">
        <f>A603</f>
        <v>et_List17_1</v>
      </c>
      <c r="B604" s="574" t="s">
        <v>1369</v>
      </c>
      <c r="C604" s="432">
        <f>M604</f>
        <v>0</v>
      </c>
      <c r="K604" s="128" t="s">
        <v>268</v>
      </c>
      <c r="L604" s="429"/>
      <c r="M604" s="410"/>
      <c r="N604" s="435" t="s">
        <v>355</v>
      </c>
      <c r="O604" s="235"/>
      <c r="P604" s="235"/>
      <c r="Q604" s="235"/>
      <c r="R604" s="235"/>
      <c r="S604" s="235"/>
      <c r="T604" s="235"/>
      <c r="U604" s="421"/>
    </row>
  </sheetData>
  <sheetProtection formatColumns="0" formatRows="0"/>
  <mergeCells count="45">
    <mergeCell ref="N482:P482"/>
    <mergeCell ref="N523:P523"/>
    <mergeCell ref="E35:E40"/>
    <mergeCell ref="F35:G35"/>
    <mergeCell ref="F36:G36"/>
    <mergeCell ref="F37:G37"/>
    <mergeCell ref="F38:G38"/>
    <mergeCell ref="F39:G39"/>
    <mergeCell ref="F40:G40"/>
    <mergeCell ref="E28:E33"/>
    <mergeCell ref="F28:G28"/>
    <mergeCell ref="F29:G29"/>
    <mergeCell ref="F30:G30"/>
    <mergeCell ref="F31:G31"/>
    <mergeCell ref="F32:G32"/>
    <mergeCell ref="F33:G33"/>
    <mergeCell ref="E21:E25"/>
    <mergeCell ref="F21:G21"/>
    <mergeCell ref="F22:G22"/>
    <mergeCell ref="F23:G23"/>
    <mergeCell ref="F24:G24"/>
    <mergeCell ref="F25:G25"/>
    <mergeCell ref="D3:D15"/>
    <mergeCell ref="O61:S61"/>
    <mergeCell ref="O68:S68"/>
    <mergeCell ref="L521:M521"/>
    <mergeCell ref="J223:J225"/>
    <mergeCell ref="J320:J322"/>
    <mergeCell ref="J324:J326"/>
    <mergeCell ref="J328:J330"/>
    <mergeCell ref="J332:J334"/>
    <mergeCell ref="J227:J233"/>
    <mergeCell ref="L479:M479"/>
    <mergeCell ref="L480:M480"/>
    <mergeCell ref="L481:M481"/>
    <mergeCell ref="L482:M482"/>
    <mergeCell ref="L520:M520"/>
    <mergeCell ref="E17:G17"/>
    <mergeCell ref="J561:J563"/>
    <mergeCell ref="J216:J218"/>
    <mergeCell ref="L522:M522"/>
    <mergeCell ref="L523:M523"/>
    <mergeCell ref="J336:J338"/>
    <mergeCell ref="J529:J530"/>
    <mergeCell ref="J532:J537"/>
  </mergeCells>
  <phoneticPr fontId="15"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Y47 WHC47 VXG47 VNK47 VDO47 UTS47 UJW47 UAA47 TQE47 TGI47 SWM47 SMQ47 SCU47 RSY47 RJC47 QZG47 QPK47 QFO47 PVS47 PLW47 PCA47 OSE47 OII47 NYM47 NOQ47 NEU47 MUY47 MLC47 MBG47 LRK47 LHO47 KXS47 KNW47 KEA47 JUE47 JKI47 JAM47 IQQ47 IGU47 HWY47 HNC47 HDG47 GTK47 GJO47 FZS47 FPW47 FGA47 EWE47 EMI47 ECM47 DSQ47 DIU47 CYY47 CPC47 CFG47 BVK47 BLO47 BBS47 ARW47 AIA47 YE47 OI47 EM47 WQY50 WHC50 VXG50 VNK50 VDO50 UTS50 UJW50 UAA50 TQE50 TGI50 SWM50 SMQ50 SCU50 RSY50 RJC50 QZG50 QPK50 QFO50 PVS50 PLW50 PCA50 OSE50 OII50 NYM50 NOQ50 NEU50 MUY50 MLC50 MBG50 LRK50 LHO50 KXS50 KNW50 KEA50 JUE50 JKI50 JAM50 IQQ50 IGU50 HWY50 HNC50 HDG50 GTK50 GJO50 FZS50 FPW50 FGA50 EWE50 EMI50 ECM50 DSQ50 DIU50 CYY50 CPC50 CFG50 BVK50 BLO50 BBS50 ARW50 AIA50 YE50 OI50 EM50">
      <formula1>0</formula1>
      <formula2>10000000</formula2>
    </dataValidation>
    <dataValidation type="list" showInputMessage="1" showErrorMessage="1" errorTitle="Внимание" error="Пожалуйста, выберите значение из списка" sqref="WSZ47 WJD47 VZH47 VPL47 VFP47 UVT47 ULX47 UCB47 TSF47 TIJ47 SYN47 SOR47 SEV47 RUZ47 RLD47 RBH47 QRL47 QHP47 PXT47 PNX47 PEB47 OUF47 OKJ47 OAN47 NQR47 NGV47 MWZ47 MND47 MDH47 LTL47 LJP47 KZT47 KPX47 KGB47 JWF47 JMJ47 JCN47 ISR47 IIV47 HYZ47 HPD47 HFH47 GVL47 GLP47 GBT47 FRX47 FIB47 EYF47 EOJ47 EEN47 DUR47 DKV47 DAZ47 CRD47 CHH47 BXL47 BNP47 BDT47 ATX47 AKB47 AAF47 QJ47 GN47 WSZ50 WJD50 VZH50 VPL50 VFP50 UVT50 ULX50 UCB50 TSF50 TIJ50 SYN50 SOR50 SEV50 RUZ50 RLD50 RBH50 QRL50 QHP50 PXT50 PNX50 PEB50 OUF50 OKJ50 OAN50 NQR50 NGV50 MWZ50 MND50 MDH50 LTL50 LJP50 KZT50 KPX50 KGB50 JWF50 JMJ50 JCN50 ISR50 IIV50 HYZ50 HPD50 HFH50 GVL50 GLP50 GBT50 FRX50 FIB50 EYF50 EOJ50 EEN50 DUR50 DKV50 DAZ50 CRD50 CHH50 BXL50 BNP50 BDT50 ATX50 AKB50 AAF50 QJ50 GN50">
      <formula1>TF_START_YEAR_LIST</formula1>
    </dataValidation>
    <dataValidation type="list" showInputMessage="1" showErrorMessage="1" errorTitle="Внимание" error="Пожалуйста, выберите значение из списка" sqref="WTC47 WJG47 VZK47 VPO47 VFS47 UVW47 UMA47 UCE47 TSI47 TIM47 SYQ47 SOU47 SEY47 RVC47 RLG47 RBK47 QRO47 QHS47 PXW47 POA47 PEE47 OUI47 OKM47 OAQ47 NQU47 NGY47 MXC47 MNG47 MDK47 LTO47 LJS47 KZW47 KQA47 KGE47 JWI47 JMM47 JCQ47 ISU47 IIY47 HZC47 HPG47 HFK47 GVO47 GLS47 GBW47 FSA47 FIE47 EYI47 EOM47 EEQ47 DUU47 DKY47 DBC47 CRG47 CHK47 BXO47 BNS47 BDW47 AUA47 AKE47 AAI47 QM47 GQ47 WTC50 WJG50 VZK50 VPO50 VFS50 UVW50 UMA50 UCE50 TSI50 TIM50 SYQ50 SOU50 SEY50 RVC50 RLG50 RBK50 QRO50 QHS50 PXW50 POA50 PEE50 OUI50 OKM50 OAQ50 NQU50 NGY50 MXC50 MNG50 MDK50 LTO50 LJS50 KZW50 KQA50 KGE50 JWI50 JMM50 JCQ50 ISU50 IIY50 HZC50 HPG50 HFK50 GVO50 GLS50 GBW50 FSA50 FIE50 EYI50 EOM50 EEQ50 DUU50 DKY50 DBC50 CRG50 CHK50 BXO50 BNS50 BDW50 AUA50 AKE50 AAI50 QM50 GQ50">
      <formula1>TF_END_YEAR_LIST</formula1>
    </dataValidation>
    <dataValidation type="list" allowBlank="1" showInputMessage="1" showErrorMessage="1" errorTitle="Внимание" error="Пожалуйста, выберите значение из списка!" sqref="WUA47 WKE47 WAI47 VQM47 VGQ47 UWU47 UMY47 UDC47 TTG47 TJK47 SZO47 SPS47 SFW47 RWA47 RME47 RCI47 QSM47 QIQ47 PYU47 POY47 PFC47 OVG47 OLK47 OBO47 NRS47 NHW47 MYA47 MOE47 MEI47 LUM47 LKQ47 LAU47 KQY47 KHC47 JXG47 JNK47 JDO47 ITS47 IJW47 IAA47 HQE47 HGI47 GWM47 GMQ47 GCU47 FSY47 FJC47 EZG47 EPK47 EFO47 DVS47 DLW47 DCA47 CSE47 CII47 BYM47 BOQ47 BEU47 AUY47 ALC47 ABG47 RK47 HO47 WTU47 WJY47 WAC47 VQG47 VGK47 UWO47 UMS47 UCW47 TTA47 TJE47 SZI47 SPM47 SFQ47 RVU47 RLY47 RCC47 QSG47 QIK47 PYO47 POS47 PEW47 OVA47 OLE47 OBI47 NRM47 NHQ47 MXU47 MNY47 MEC47 LUG47 LKK47 LAO47 KQS47 KGW47 JXA47 JNE47 JDI47 ITM47 IJQ47 HZU47 HPY47 HGC47 GWG47 GMK47 GCO47 FSS47 FIW47 EZA47 EPE47 EFI47 DVM47 DLQ47 DBU47 CRY47 CIC47 BYG47 BOK47 BEO47 AUS47 AKW47 ABA47 RE47 HI47 WUG47 WKK47 WAO47 VQS47 VGW47 UXA47 UNE47 UDI47 TTM47 TJQ47 SZU47 SPY47 SGC47 RWG47 RMK47 RCO47 QSS47 QIW47 PZA47 PPE47 PFI47 OVM47 OLQ47 OBU47 NRY47 NIC47 MYG47 MOK47 MEO47 LUS47 LKW47 LBA47 KRE47 KHI47 JXM47 JNQ47 JDU47 ITY47 IKC47 IAG47 HQK47 HGO47 GWS47 GMW47 GDA47 FTE47 FJI47 EZM47 EPQ47 EFU47 DVY47 DMC47 DCG47 CSK47 CIO47 BYS47 BOW47 BFA47 AVE47 ALI47 ABM47 RQ47 HU47 WUA50 WKE50 WAI50 VQM50 VGQ50 UWU50 UMY50 UDC50 TTG50 TJK50 SZO50 SPS50 SFW50 RWA50 RME50 RCI50 QSM50 QIQ50 PYU50 POY50 PFC50 OVG50 OLK50 OBO50 NRS50 NHW50 MYA50 MOE50 MEI50 LUM50 LKQ50 LAU50 KQY50 KHC50 JXG50 JNK50 JDO50 ITS50 IJW50 IAA50 HQE50 HGI50 GWM50 GMQ50 GCU50 FSY50 FJC50 EZG50 EPK50 EFO50 DVS50 DLW50 DCA50 CSE50 CII50 BYM50 BOQ50 BEU50 AUY50 ALC50 ABG50 RK50 HO50 WTU50 WJY50 WAC50 VQG50 VGK50 UWO50 UMS50 UCW50 TTA50 TJE50 SZI50 SPM50 SFQ50 RVU50 RLY50 RCC50 QSG50 QIK50 PYO50 POS50 PEW50 OVA50 OLE50 OBI50 NRM50 NHQ50 MXU50 MNY50 MEC50 LUG50 LKK50 LAO50 KQS50 KGW50 JXA50 JNE50 JDI50 ITM50 IJQ50 HZU50 HPY50 HGC50 GWG50 GMK50 GCO50 FSS50 FIW50 EZA50 EPE50 EFI50 DVM50 DLQ50 DBU50 CRY50 CIC50 BYG50 BOK50 BEO50 AUS50 AKW50 ABA50 RE50 HI50 WUG50 WKK50 WAO50 VQS50 VGW50 UXA50 UNE50 UDI50 TTM50 TJQ50 SZU50 SPY50 SGC50 RWG50 RMK50 RCO50 QSS50 QIW50 PZA50 PPE50 PFI50 OVM50 OLQ50 OBU50 NRY50 NIC50 MYG50 MOK50 MEO50 LUS50 LKW50 LBA50 KRE50 KHI50 JXM50 JNQ50 JDU50 ITY50 IKC50 IAG50 HQK50 HGO50 GWS50 GMW50 GDA50 FTE50 FJI50 EZM50 EPQ50 EFU50 DVY50 DMC50 DCG50 CSK50 CIO50 BYS50 BOW50 BFA50 AVE50 ALI50 ABM50 RQ50 HU50">
      <formula1>YES_NO</formula1>
    </dataValidation>
    <dataValidation type="list" showInputMessage="1" showErrorMessage="1" errorTitle="Внимание" error="Пожалуйста, выберите значение из списка" sqref="WSR47 WIV47 VYZ47 VPD47 VFH47 UVL47 ULP47 UBT47 TRX47 TIB47 SYF47 SOJ47 SEN47 RUR47 RKV47 RAZ47 QRD47 QHH47 PXL47 PNP47 PDT47 OTX47 OKB47 OAF47 NQJ47 NGN47 MWR47 MMV47 MCZ47 LTD47 LJH47 KZL47 KPP47 KFT47 JVX47 JMB47 JCF47 ISJ47 IIN47 HYR47 HOV47 HEZ47 GVD47 GLH47 GBL47 FRP47 FHT47 EXX47 EOB47 EEF47 DUJ47 DKN47 DAR47 CQV47 CGZ47 BXD47 BNH47 BDL47 ATP47 AJT47 ZX47 QB47 GF47 WSR50 WIV50 VYZ50 VPD50 VFH50 UVL50 ULP50 UBT50 TRX50 TIB50 SYF50 SOJ50 SEN50 RUR50 RKV50 RAZ50 QRD50 QHH50 PXL50 PNP50 PDT50 OTX50 OKB50 OAF50 NQJ50 NGN50 MWR50 MMV50 MCZ50 LTD50 LJH50 KZL50 KPP50 KFT50 JVX50 JMB50 JCF50 ISJ50 IIN50 HYR50 HOV50 HEZ50 GVD50 GLH50 GBL50 FRP50 FHT50 EXX50 EOB50 EEF50 DUJ50 DKN50 DAR50 CQV50 CGZ50 BXD50 BNH50 BDL50 ATP50 AJT50 ZX50 QB50 GF50">
      <formula1>YES_NO</formula1>
    </dataValidation>
    <dataValidation type="whole" allowBlank="1" showInputMessage="1" showErrorMessage="1" errorTitle="Внимание" error="Пожалуйста, укажите число!" sqref="WTB47 WJF47 VZJ47 VPN47 VFR47 UVV47 ULZ47 UCD47 TSH47 TIL47 SYP47 SOT47 SEX47 RVB47 RLF47 RBJ47 QRN47 QHR47 PXV47 PNZ47 PED47 OUH47 OKL47 OAP47 NQT47 NGX47 MXB47 MNF47 MDJ47 LTN47 LJR47 KZV47 KPZ47 KGD47 JWH47 JML47 JCP47 IST47 IIX47 HZB47 HPF47 HFJ47 GVN47 GLR47 GBV47 FRZ47 FID47 EYH47 EOL47 EEP47 DUT47 DKX47 DBB47 CRF47 CHJ47 BXN47 BNR47 BDV47 ATZ47 AKD47 AAH47 QL47 GP47 WTE47 WJI47 VZM47 VPQ47 VFU47 UVY47 UMC47 UCG47 TSK47 TIO47 SYS47 SOW47 SFA47 RVE47 RLI47 RBM47 QRQ47 QHU47 PXY47 POC47 PEG47 OUK47 OKO47 OAS47 NQW47 NHA47 MXE47 MNI47 MDM47 LTQ47 LJU47 KZY47 KQC47 KGG47 JWK47 JMO47 JCS47 ISW47 IJA47 HZE47 HPI47 HFM47 GVQ47 GLU47 GBY47 FSC47 FIG47 EYK47 EOO47 EES47 DUW47 DLA47 DBE47 CRI47 CHM47 BXQ47 BNU47 BDY47 AUC47 AKG47 AAK47 QO47 GS47 WTB50 WJF50 VZJ50 VPN50 VFR50 UVV50 ULZ50 UCD50 TSH50 TIL50 SYP50 SOT50 SEX50 RVB50 RLF50 RBJ50 QRN50 QHR50 PXV50 PNZ50 PED50 OUH50 OKL50 OAP50 NQT50 NGX50 MXB50 MNF50 MDJ50 LTN50 LJR50 KZV50 KPZ50 KGD50 JWH50 JML50 JCP50 IST50 IIX50 HZB50 HPF50 HFJ50 GVN50 GLR50 GBV50 FRZ50 FID50 EYH50 EOL50 EEP50 DUT50 DKX50 DBB50 CRF50 CHJ50 BXN50 BNR50 BDV50 ATZ50 AKD50 AAH50 QL50 GP50 WTE50 WJI50 VZM50 VPQ50 VFU50 UVY50 UMC50 UCG50 TSK50 TIO50 SYS50 SOW50 SFA50 RVE50 RLI50 RBM50 QRQ50 QHU50 PXY50 POC50 PEG50 OUK50 OKO50 OAS50 NQW50 NHA50 MXE50 MNI50 MDM50 LTQ50 LJU50 KZY50 KQC50 KGG50 JWK50 JMO50 JCS50 ISW50 IJA50 HZE50 HPI50 HFM50 GVQ50 GLU50 GBY50 FSC50 FIG50 EYK50 EOO50 EES50 DUW50 DLA50 DBE50 CRI50 CHM50 BXQ50 BNU50 BDY50 AUC50 AKG50 AAK50 QO50 GS50">
      <formula1>1</formula1>
      <formula2>31</formula2>
    </dataValidation>
    <dataValidation type="list" showInputMessage="1" showErrorMessage="1" errorTitle="Внимание" error="Пожалуйста, выберите значение из списка" sqref="WTA47 WJE47 VZI47 VPM47 VFQ47 UVU47 ULY47 UCC47 TSG47 TIK47 SYO47 SOS47 SEW47 RVA47 RLE47 RBI47 QRM47 QHQ47 PXU47 PNY47 PEC47 OUG47 OKK47 OAO47 NQS47 NGW47 MXA47 MNE47 MDI47 LTM47 LJQ47 KZU47 KPY47 KGC47 JWG47 JMK47 JCO47 ISS47 IIW47 HZA47 HPE47 HFI47 GVM47 GLQ47 GBU47 FRY47 FIC47 EYG47 EOK47 EEO47 DUS47 DKW47 DBA47 CRE47 CHI47 BXM47 BNQ47 BDU47 ATY47 AKC47 AAG47 QK47 GO47 WTD47 WJH47 VZL47 VPP47 VFT47 UVX47 UMB47 UCF47 TSJ47 TIN47 SYR47 SOV47 SEZ47 RVD47 RLH47 RBL47 QRP47 QHT47 PXX47 POB47 PEF47 OUJ47 OKN47 OAR47 NQV47 NGZ47 MXD47 MNH47 MDL47 LTP47 LJT47 KZX47 KQB47 KGF47 JWJ47 JMN47 JCR47 ISV47 IIZ47 HZD47 HPH47 HFL47 GVP47 GLT47 GBX47 FSB47 FIF47 EYJ47 EON47 EER47 DUV47 DKZ47 DBD47 CRH47 CHL47 BXP47 BNT47 BDX47 AUB47 AKF47 AAJ47 QN47 GR47 WTA50 WJE50 VZI50 VPM50 VFQ50 UVU50 ULY50 UCC50 TSG50 TIK50 SYO50 SOS50 SEW50 RVA50 RLE50 RBI50 QRM50 QHQ50 PXU50 PNY50 PEC50 OUG50 OKK50 OAO50 NQS50 NGW50 MXA50 MNE50 MDI50 LTM50 LJQ50 KZU50 KPY50 KGC50 JWG50 JMK50 JCO50 ISS50 IIW50 HZA50 HPE50 HFI50 GVM50 GLQ50 GBU50 FRY50 FIC50 EYG50 EOK50 EEO50 DUS50 DKW50 DBA50 CRE50 CHI50 BXM50 BNQ50 BDU50 ATY50 AKC50 AAG50 QK50 GO50 WTD50 WJH50 VZL50 VPP50 VFT50 UVX50 UMB50 UCF50 TSJ50 TIN50 SYR50 SOV50 SEZ50 RVD50 RLH50 RBL50 QRP50 QHT50 PXX50 POB50 PEF50 OUJ50 OKN50 OAR50 NQV50 NGZ50 MXD50 MNH50 MDL50 LTP50 LJT50 KZX50 KQB50 KGF50 JWJ50 JMN50 JCR50 ISV50 IIZ50 HZD50 HPH50 HFL50 GVP50 GLT50 GBX50 FSB50 FIF50 EYJ50 EON50 EER50 DUV50 DKZ50 DBD50 CRH50 CHL50 BXP50 BNT50 BDX50 AUB50 AKF50 AAJ50 QN50 GR50">
      <formula1>MONTH_LIST</formula1>
    </dataValidation>
    <dataValidation type="list" allowBlank="1" showInputMessage="1" showErrorMessage="1" errorTitle="Внимание" error="Пожалуйста, выберите МР из списка!" sqref="WQE47 WGI47 VWM47 VMQ47 VCU47 USY47 UJC47 TZG47 TPK47 TFO47 SVS47 SLW47 SCA47 RSE47 RII47 QYM47 QOQ47 QEU47 PUY47 PLC47 PBG47 ORK47 OHO47 NXS47 NNW47 NEA47 MUE47 MKI47 MAM47 LQQ47 LGU47 KWY47 KNC47 KDG47 JTK47 JJO47 IZS47 IPW47 IGA47 HWE47 HMI47 HCM47 GSQ47 GIU47 FYY47 FPC47 FFG47 EVK47 ELO47 EBS47 DRW47 DIA47 CYE47 COI47 CEM47 BUQ47 BKU47 BAY47 ARC47 AHG47 XK47 NO47 DS47 M47 WQE50 WGI50 VWM50 VMQ50 VCU50 USY50 UJC50 TZG50 TPK50 TFO50 SVS50 SLW50 SCA50 RSE50 RII50 QYM50 QOQ50 QEU50 PUY50 PLC50 PBG50 ORK50 OHO50 NXS50 NNW50 NEA50 MUE50 MKI50 MAM50 LQQ50 LGU50 KWY50 KNC50 KDG50 JTK50 JJO50 IZS50 IPW50 IGA50 HWE50 HMI50 HCM50 GSQ50 GIU50 FYY50 FPC50 FFG50 EVK50 ELO50 EBS50 DRW50 DIA50 CYE50 COI50 CEM50 BUQ50 BKU50 BAY50 ARC50 AHG50 XK50 NO50 DS50 M50">
      <formula1>MR_LIST</formula1>
    </dataValidation>
    <dataValidation type="list" showInputMessage="1" showErrorMessage="1" errorTitle="Внимание" error="Пожалуйста, выберите значение из списка" sqref="WUC47 WKG47 WAK47 VQO47 VGS47 UWW47 UNA47 UDE47 TTI47 TJM47 SZQ47 SPU47 SFY47 RWC47 RMG47 RCK47 QSO47 QIS47 PYW47 PPA47 PFE47 OVI47 OLM47 OBQ47 NRU47 NHY47 MYC47 MOG47 MEK47 LUO47 LKS47 LAW47 KRA47 KHE47 JXI47 JNM47 JDQ47 ITU47 IJY47 IAC47 HQG47 HGK47 GWO47 GMS47 GCW47 FTA47 FJE47 EZI47 EPM47 EFQ47 DVU47 DLY47 DCC47 CSG47 CIK47 BYO47 BOS47 BEW47 AVA47 ALE47 ABI47 RM47 HQ47 WUC50 WKG50 WAK50 VQO50 VGS50 UWW50 UNA50 UDE50 TTI50 TJM50 SZQ50 SPU50 SFY50 RWC50 RMG50 RCK50 QSO50 QIS50 PYW50 PPA50 PFE50 OVI50 OLM50 OBQ50 NRU50 NHY50 MYC50 MOG50 MEK50 LUO50 LKS50 LAW50 KRA50 KHE50 JXI50 JNM50 JDQ50 ITU50 IJY50 IAC50 HQG50 HGK50 GWO50 GMS50 GCW50 FTA50 FJE50 EZI50 EPM50 EFQ50 DVU50 DLY50 DCC50 CSG50 CIK50 BYO50 BOS50 BEW50 AVA50 ALE50 ABI50 RM50 HQ50">
      <formula1>DOCUMENT_TYPES</formula1>
    </dataValidation>
    <dataValidation type="list" showInputMessage="1" showErrorMessage="1" errorTitle="Внимание" error="Пожалуйста, выберите МО из списка" sqref="WQF47 WGJ47 VWN47 VMR47 VCV47 USZ47 UJD47 TZH47 TPL47 TFP47 SVT47 SLX47 SCB47 RSF47 RIJ47 QYN47 QOR47 QEV47 PUZ47 PLD47 PBH47 ORL47 OHP47 NXT47 NNX47 NEB47 MUF47 MKJ47 MAN47 LQR47 LGV47 KWZ47 KND47 KDH47 JTL47 JJP47 IZT47 IPX47 IGB47 HWF47 HMJ47 HCN47 GSR47 GIV47 FYZ47 FPD47 FFH47 EVL47 ELP47 EBT47 DRX47 DIB47 CYF47 COJ47 CEN47 BUR47 BKV47 BAZ47 ARD47 AHH47 XL47 NP47 DT47 DT50 WQF50 WGJ50 VWN50 VMR50 VCV50 USZ50 UJD50 TZH50 TPL50 TFP50 SVT50 SLX50 SCB50 RSF50 RIJ50 QYN50 QOR50 QEV50 PUZ50 PLD50 PBH50 ORL50 OHP50 NXT50 NNX50 NEB50 MUF50 MKJ50 MAN50 LQR50 LGV50 KWZ50 KND50 KDH50 JTL50 JJP50 IZT50 IPX50 IGB50 HWF50 HMJ50 HCN50 GSR50 GIV50 FYZ50 FPD50 FFH50 EVL50 ELP50 EBT50 DRX50 DIB50 CYF50 COJ50 CEN50 BUR50 BKV50 BAZ50 ARD50 AHH50 XL50 NP50">
      <formula1>MO_LIST_12</formula1>
    </dataValidation>
    <dataValidation type="list" allowBlank="1" showInputMessage="1" showErrorMessage="1" errorTitle="Ошибка" error="Выберите значение из списка" prompt="Выберите значение из списка" sqref="O73:Q73">
      <formula1>support_docs_1</formula1>
    </dataValidation>
    <dataValidation type="list" allowBlank="1" showInputMessage="1" showErrorMessage="1" errorTitle="Ошибка" error="Выберите значение из списка" prompt="Выберите значение из списка" sqref="N73">
      <formula1>osn_expl_list</formula1>
    </dataValidation>
    <dataValidation type="list" allowBlank="1" showInputMessage="1" showErrorMessage="1" errorTitle="Ошибка" error="Выберите значение из списка" prompt="Выберите значение из списка" sqref="M223 M216">
      <formula1>VOLTAGE_LEVEL_list</formula1>
    </dataValidation>
    <dataValidation allowBlank="1" showInputMessage="1" showErrorMessage="1" sqref="S353:T353 S601:T601"/>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37 C12 C21 C23 C28 C30 C35 C10">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4:R65 O55:R58">
      <formula1>0</formula1>
      <formula2>9.99999999999999E+23</formula2>
    </dataValidation>
    <dataValidation type="decimal" allowBlank="1" showErrorMessage="1" errorTitle="Ошибка" error="Допускается ввод только неотрицательных чисел!" sqref="N536:O537 N524:O525 O316:T318 O292:T296 O281:T285 O275:T279 O332:T333 O263:T267 O257:T261 O251:T255 O245:T249 O239:T243 N532:O534 O223:T223 O72:R72 O205:T205 S86:U93 O86:Q93 S83:U84 O83:Q84 O59:R59 O225:T225 O171:T176 O604:T604 N513:O514 O269:T273 O218:T218 O592:T599 O324:T325 O320:T321 O178:T181 O194:T196 O185:T186 O192:T192 R389:V389 P388:R388 V388 O188:T190 O66:R66 O230:T231 O99:T100 O102:T104 O106:T109 O111:T114 O118:T120 O122:T123 O126:T127 O129:T130 O138:T139 O159:T159 O147:T148 O150:T152 O156:T157 O162:T163 O165:T166 O168:T169 O132:T134 N507:O508 N498:O499 N504:O505 N501:O502 N495:O496 N510:O511 O344:T351 O328:T329 O78:Q80 S78:U80 O336:T337 O216:T216 N516:O517 N529:O529 N539:O539 O233:T233 O228:T228 O141:T144">
      <formula1>0</formula1>
      <formula2>9.99999999999999E+23</formula2>
    </dataValidation>
    <dataValidation type="decimal" allowBlank="1" showErrorMessage="1" errorTitle="Ошибка" error="Допускается ввод только действительных чисел!" sqref="O363:V366 O381:V383 O376:V379 O372:V374 O368:V370 O388:O389 S462:U467 S409:U410 O447:Q457 O81:U81 S423:U423 S428:U428 O423:Q423 O409:Q410 O470:Q473 O397:Q399 O403:Q403 S403:U403 O462:Q467 S397:U399 O459:Q460 S459:U460 O428:Q428 S447:U457 X81 S470:U473">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U201 U205 U210:U214 U223:U225 U343:U352 U238:U285 U290:U296 U301 U304 U307 U310 U316:U318 U320:U322 U324:U326 U328:U330 W475:Y475 X78:X80 U356 W361:W383 R86:R93 X86:X93 R83:R84 X83:X84 U336:U338 R78:R80 U216:U218 W394:Y419 U227:U233 U313 U604 U592:U600 U332:U334 W421:Y473">
      <formula1>900</formula1>
    </dataValidation>
    <dataValidation type="list" allowBlank="1" showInputMessage="1" showErrorMessage="1" errorTitle="Ошибка" error="Выберите значение из списка" prompt="Выберите значение из списка" sqref="M227">
      <formula1>VOLTAGE_LEVEL2_list</formula1>
    </dataValidation>
    <dataValidation type="list" operator="lessThanOrEqual" showDropDown="1" showInputMessage="1" showErrorMessage="1" sqref="C17 C25">
      <formula1>"FAS_URL"</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 type="list" operator="lessThanOrEqual" showDropDown="1" sqref="C9">
      <formula1>dpr_list</formula1>
    </dataValidation>
  </dataValidations>
  <pageMargins left="0.75" right="0.75" top="1" bottom="1" header="0.5" footer="0.5"/>
  <pageSetup paperSize="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Q16"/>
  <sheetViews>
    <sheetView showGridLines="0" view="pageBreakPreview" topLeftCell="L12" zoomScale="60" zoomScaleNormal="100" workbookViewId="0">
      <selection activeCell="P25" sqref="P25"/>
    </sheetView>
  </sheetViews>
  <sheetFormatPr defaultRowHeight="11.25"/>
  <cols>
    <col min="1" max="1" width="3.5703125" style="58" hidden="1" customWidth="1"/>
    <col min="2" max="2" width="3.5703125" style="55" hidden="1" customWidth="1"/>
    <col min="3" max="3" width="3.7109375" style="55" hidden="1" customWidth="1"/>
    <col min="4" max="4" width="3.7109375" style="56" hidden="1" customWidth="1"/>
    <col min="5" max="11" width="3.7109375" style="55" hidden="1" customWidth="1"/>
    <col min="12" max="12" width="6.28515625" style="55" customWidth="1"/>
    <col min="13" max="14" width="28.7109375" style="55" customWidth="1"/>
    <col min="15" max="15" width="15.42578125" style="64" customWidth="1"/>
    <col min="16" max="16" width="20.7109375" style="55" customWidth="1"/>
    <col min="17" max="17" width="30.7109375" style="55" customWidth="1"/>
    <col min="18" max="16384" width="9.140625" style="55"/>
  </cols>
  <sheetData>
    <row r="1" spans="1:17" ht="12" hidden="1" customHeight="1">
      <c r="A1" s="649"/>
      <c r="B1" s="650"/>
      <c r="C1" s="650"/>
      <c r="D1" s="651"/>
      <c r="E1" s="650"/>
      <c r="F1" s="650"/>
      <c r="G1" s="650"/>
      <c r="H1" s="650"/>
      <c r="I1" s="650"/>
      <c r="J1" s="650"/>
      <c r="K1" s="650"/>
      <c r="L1" s="650"/>
      <c r="M1" s="650" t="s">
        <v>832</v>
      </c>
      <c r="N1" s="650" t="s">
        <v>833</v>
      </c>
      <c r="O1" s="650" t="s">
        <v>834</v>
      </c>
      <c r="P1" s="650"/>
      <c r="Q1" s="650"/>
    </row>
    <row r="2" spans="1:17" ht="12" hidden="1" customHeight="1">
      <c r="A2" s="649"/>
      <c r="B2" s="650"/>
      <c r="C2" s="650"/>
      <c r="D2" s="651"/>
      <c r="E2" s="650"/>
      <c r="F2" s="650"/>
      <c r="G2" s="650"/>
      <c r="H2" s="650"/>
      <c r="I2" s="650"/>
      <c r="J2" s="650"/>
      <c r="K2" s="650"/>
      <c r="L2" s="650"/>
      <c r="M2" s="650"/>
      <c r="N2" s="650"/>
      <c r="O2" s="650"/>
      <c r="P2" s="650"/>
      <c r="Q2" s="650"/>
    </row>
    <row r="3" spans="1:17" ht="12" hidden="1" customHeight="1">
      <c r="A3" s="649"/>
      <c r="B3" s="650"/>
      <c r="C3" s="650"/>
      <c r="D3" s="651"/>
      <c r="E3" s="650"/>
      <c r="F3" s="650"/>
      <c r="G3" s="650"/>
      <c r="H3" s="650"/>
      <c r="I3" s="650"/>
      <c r="J3" s="650"/>
      <c r="K3" s="650"/>
      <c r="L3" s="650"/>
      <c r="M3" s="650"/>
      <c r="N3" s="650"/>
      <c r="O3" s="650"/>
      <c r="P3" s="650"/>
      <c r="Q3" s="650"/>
    </row>
    <row r="4" spans="1:17" ht="12" hidden="1" customHeight="1">
      <c r="A4" s="649"/>
      <c r="B4" s="650"/>
      <c r="C4" s="650"/>
      <c r="D4" s="651"/>
      <c r="E4" s="650"/>
      <c r="F4" s="650"/>
      <c r="G4" s="650"/>
      <c r="H4" s="650"/>
      <c r="I4" s="650"/>
      <c r="J4" s="650"/>
      <c r="K4" s="650"/>
      <c r="L4" s="650"/>
      <c r="M4" s="650"/>
      <c r="N4" s="650"/>
      <c r="O4" s="650"/>
      <c r="P4" s="650"/>
      <c r="Q4" s="650"/>
    </row>
    <row r="5" spans="1:17" ht="12" hidden="1" customHeight="1">
      <c r="A5" s="649"/>
      <c r="B5" s="650"/>
      <c r="C5" s="650"/>
      <c r="D5" s="651"/>
      <c r="E5" s="650"/>
      <c r="F5" s="650"/>
      <c r="G5" s="650"/>
      <c r="H5" s="650"/>
      <c r="I5" s="650"/>
      <c r="J5" s="650"/>
      <c r="K5" s="650"/>
      <c r="L5" s="650"/>
      <c r="M5" s="650"/>
      <c r="N5" s="650"/>
      <c r="O5" s="650"/>
      <c r="P5" s="650"/>
      <c r="Q5" s="650"/>
    </row>
    <row r="6" spans="1:17" ht="12" hidden="1" customHeight="1">
      <c r="A6" s="649"/>
      <c r="B6" s="650"/>
      <c r="C6" s="650"/>
      <c r="D6" s="651"/>
      <c r="E6" s="650"/>
      <c r="F6" s="650"/>
      <c r="G6" s="650"/>
      <c r="H6" s="650"/>
      <c r="I6" s="650"/>
      <c r="J6" s="650"/>
      <c r="K6" s="650"/>
      <c r="L6" s="650"/>
      <c r="M6" s="650"/>
      <c r="N6" s="650"/>
      <c r="O6" s="650"/>
      <c r="P6" s="650"/>
      <c r="Q6" s="650"/>
    </row>
    <row r="7" spans="1:17" ht="12" hidden="1" customHeight="1">
      <c r="A7" s="649"/>
      <c r="B7" s="650"/>
      <c r="C7" s="650"/>
      <c r="D7" s="651"/>
      <c r="E7" s="650"/>
      <c r="F7" s="650"/>
      <c r="G7" s="650"/>
      <c r="H7" s="650"/>
      <c r="I7" s="650"/>
      <c r="J7" s="650"/>
      <c r="K7" s="650"/>
      <c r="L7" s="650"/>
      <c r="M7" s="650"/>
      <c r="N7" s="650"/>
      <c r="O7" s="650"/>
      <c r="P7" s="650"/>
      <c r="Q7" s="650"/>
    </row>
    <row r="8" spans="1:17" ht="12" hidden="1" customHeight="1">
      <c r="A8" s="649"/>
      <c r="B8" s="650"/>
      <c r="C8" s="650"/>
      <c r="D8" s="651"/>
      <c r="E8" s="650"/>
      <c r="F8" s="650"/>
      <c r="G8" s="650"/>
      <c r="H8" s="650"/>
      <c r="I8" s="650"/>
      <c r="J8" s="650"/>
      <c r="K8" s="650"/>
      <c r="L8" s="650"/>
      <c r="M8" s="650"/>
      <c r="N8" s="650"/>
      <c r="O8" s="650"/>
      <c r="P8" s="650"/>
      <c r="Q8" s="650"/>
    </row>
    <row r="9" spans="1:17" ht="12" hidden="1" customHeight="1">
      <c r="A9" s="649"/>
      <c r="B9" s="650"/>
      <c r="C9" s="650"/>
      <c r="D9" s="651"/>
      <c r="E9" s="650"/>
      <c r="F9" s="650"/>
      <c r="G9" s="650"/>
      <c r="H9" s="650"/>
      <c r="I9" s="650"/>
      <c r="J9" s="650"/>
      <c r="K9" s="650"/>
      <c r="L9" s="650"/>
      <c r="M9" s="650"/>
      <c r="N9" s="650"/>
      <c r="O9" s="650"/>
      <c r="P9" s="650"/>
      <c r="Q9" s="650"/>
    </row>
    <row r="10" spans="1:17" ht="12" hidden="1" customHeight="1">
      <c r="A10" s="649"/>
      <c r="B10" s="650"/>
      <c r="C10" s="650"/>
      <c r="D10" s="651"/>
      <c r="E10" s="650"/>
      <c r="F10" s="650"/>
      <c r="G10" s="650"/>
      <c r="H10" s="650"/>
      <c r="I10" s="650"/>
      <c r="J10" s="650"/>
      <c r="K10" s="650"/>
      <c r="L10" s="650"/>
      <c r="M10" s="650"/>
      <c r="N10" s="650"/>
      <c r="O10" s="650"/>
      <c r="P10" s="650"/>
      <c r="Q10" s="650"/>
    </row>
    <row r="11" spans="1:17" ht="15" hidden="1" customHeight="1">
      <c r="A11" s="649"/>
      <c r="B11" s="650"/>
      <c r="C11" s="650"/>
      <c r="D11" s="651"/>
      <c r="E11" s="651"/>
      <c r="F11" s="651"/>
      <c r="G11" s="651"/>
      <c r="H11" s="651"/>
      <c r="I11" s="651"/>
      <c r="J11" s="651"/>
      <c r="K11" s="651"/>
      <c r="L11" s="652"/>
      <c r="M11" s="653"/>
      <c r="N11" s="652"/>
      <c r="O11" s="652"/>
      <c r="P11" s="650"/>
      <c r="Q11" s="650"/>
    </row>
    <row r="12" spans="1:17" ht="30" customHeight="1">
      <c r="A12" s="649"/>
      <c r="B12" s="650"/>
      <c r="C12" s="651"/>
      <c r="D12" s="651"/>
      <c r="E12" s="651"/>
      <c r="F12" s="651"/>
      <c r="G12" s="651"/>
      <c r="H12" s="651"/>
      <c r="I12" s="651"/>
      <c r="J12" s="651"/>
      <c r="K12" s="651"/>
      <c r="L12" s="1098" t="s">
        <v>1025</v>
      </c>
      <c r="M12" s="1098"/>
      <c r="N12" s="1098"/>
      <c r="O12" s="1098"/>
      <c r="P12" s="1098"/>
      <c r="Q12" s="1098"/>
    </row>
    <row r="13" spans="1:17">
      <c r="A13" s="649"/>
      <c r="B13" s="650"/>
      <c r="C13" s="650"/>
      <c r="D13" s="651"/>
      <c r="E13" s="654"/>
      <c r="F13" s="654"/>
      <c r="G13" s="654"/>
      <c r="H13" s="654"/>
      <c r="I13" s="654"/>
      <c r="J13" s="654"/>
      <c r="K13" s="654"/>
      <c r="L13" s="654"/>
      <c r="M13" s="654"/>
      <c r="N13" s="654"/>
      <c r="O13" s="655"/>
      <c r="P13" s="655"/>
      <c r="Q13" s="650"/>
    </row>
    <row r="14" spans="1:17" ht="28.5" customHeight="1">
      <c r="A14" s="656"/>
      <c r="B14" s="650"/>
      <c r="C14" s="650"/>
      <c r="D14" s="651"/>
      <c r="E14" s="654"/>
      <c r="F14" s="654"/>
      <c r="G14" s="654"/>
      <c r="H14" s="654"/>
      <c r="I14" s="654"/>
      <c r="J14" s="654"/>
      <c r="K14" s="654"/>
      <c r="L14" s="657" t="s">
        <v>15</v>
      </c>
      <c r="M14" s="658" t="s">
        <v>264</v>
      </c>
      <c r="N14" s="658" t="s">
        <v>265</v>
      </c>
      <c r="O14" s="658" t="s">
        <v>266</v>
      </c>
      <c r="P14" s="659" t="s">
        <v>1292</v>
      </c>
      <c r="Q14" s="660" t="s">
        <v>962</v>
      </c>
    </row>
    <row r="15" spans="1:17">
      <c r="A15" s="661" t="s">
        <v>17</v>
      </c>
      <c r="B15" s="650"/>
      <c r="C15" s="650"/>
      <c r="D15" s="651"/>
      <c r="E15" s="662"/>
      <c r="F15" s="662"/>
      <c r="G15" s="662"/>
      <c r="H15" s="662"/>
      <c r="I15" s="662"/>
      <c r="J15" s="662"/>
      <c r="K15" s="662"/>
      <c r="L15" s="663" t="s">
        <v>3495</v>
      </c>
      <c r="M15" s="664"/>
      <c r="N15" s="664"/>
      <c r="O15" s="664"/>
      <c r="P15" s="664"/>
      <c r="Q15" s="664"/>
    </row>
    <row r="16" spans="1:17" ht="12.75">
      <c r="A16" s="665">
        <v>1</v>
      </c>
      <c r="B16" s="650"/>
      <c r="C16" s="650"/>
      <c r="D16" s="666"/>
      <c r="E16" s="667"/>
      <c r="F16" s="667"/>
      <c r="G16" s="667"/>
      <c r="H16" s="667"/>
      <c r="I16" s="667"/>
      <c r="J16" s="667"/>
      <c r="K16" s="667"/>
      <c r="L16" s="668" t="s">
        <v>17</v>
      </c>
      <c r="M16" s="669" t="s">
        <v>2650</v>
      </c>
      <c r="N16" s="669" t="s">
        <v>2650</v>
      </c>
      <c r="O16" s="670" t="s">
        <v>2651</v>
      </c>
      <c r="P16" s="671"/>
      <c r="Q16" s="671"/>
    </row>
  </sheetData>
  <sheetProtection formatColumns="0" formatRows="0" autoFilter="0"/>
  <mergeCells count="1">
    <mergeCell ref="L12:Q12"/>
  </mergeCells>
  <dataValidations count="11">
    <dataValidation type="list" showInputMessage="1" showErrorMessage="1" errorTitle="Внимание" error="Пожалуйста, выберите МО из списка" sqref="WQF16 WGJ16 VWN16 VMR16 VCV16 USZ16 UJD16 TZH16 TPL16 TFP16 SVT16 SLX16 SCB16 RSF16 RIJ16 QYN16 QOR16 QEV16 PUZ16 PLD16 PBH16 ORL16 OHP16 NXT16 NNX16 NEB16 MUF16 MKJ16 MAN16 LQR16 LGV16 KWZ16 KND16 KDH16 JTL16 JJP16 IZT16 IPX16 IGB16 HWF16 HMJ16 HCN16 GSR16 GIV16 FYZ16 FPD16 FFH16 EVL16 ELP16 EBT16 DRX16 DIB16 CYF16 COJ16 CEN16 BUR16 BKV16 BAZ16 ARD16 AHH16 XL16 NP16 DT16">
      <formula1>MO_LIST_12</formula1>
    </dataValidation>
    <dataValidation type="list" showInputMessage="1" showErrorMessage="1" errorTitle="Внимание" error="Пожалуйста, выберите значение из списка" sqref="WUC16 WKG16 WAK16 VQO16 VGS16 UWW16 UNA16 UDE16 TTI16 TJM16 SZQ16 SPU16 SFY16 RWC16 RMG16 RCK16 QSO16 QIS16 PYW16 PPA16 PFE16 OVI16 OLM16 OBQ16 NRU16 NHY16 MYC16 MOG16 MEK16 LUO16 LKS16 LAW16 KRA16 KHE16 JXI16 JNM16 JDQ16 ITU16 IJY16 IAC16 HQG16 HGK16 GWO16 GMS16 GCW16 FTA16 FJE16 EZI16 EPM16 EFQ16 DVU16 DLY16 DCC16 CSG16 CIK16 BYO16 BOS16 BEW16 AVA16 ALE16 ABI16 RM16 HQ16">
      <formula1>DOCUMENT_TYPES</formula1>
    </dataValidation>
    <dataValidation type="list" allowBlank="1" showInputMessage="1" showErrorMessage="1" errorTitle="Внимание" error="Пожалуйста, выберите МР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M16">
      <formula1>MR_LIST</formula1>
    </dataValidation>
    <dataValidation type="list" showInputMessage="1" showErrorMessage="1" errorTitle="Внимание" error="Пожалуйста, выберите значение из списка"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formula1>MONTH_LIST</formula1>
    </dataValidation>
    <dataValidation type="whole" allowBlank="1" showInputMessage="1" showErrorMessage="1" errorTitle="Внимание" error="Пожалуйста, укажите число!"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WTE16 WJI16 VZM16 VPQ16 VFU16 UVY16 UMC16 UCG16 TSK16 TIO16 SYS16 SOW16 SFA16 RVE16 RLI16 RBM16 QRQ16 QHU16 PXY16 POC16 PEG16 OUK16 OKO16 OAS16 NQW16 NHA16 MXE16 MNI16 MDM16 LTQ16 LJU16 KZY16 KQC16 KGG16 JWK16 JMO16 JCS16 ISW16 IJA16 HZE16 HPI16 HFM16 GVQ16 GLU16 GBY16 FSC16 FIG16 EYK16 EOO16 EES16 DUW16 DLA16 DBE16 CRI16 CHM16 BXQ16 BNU16 BDY16 AUC16 AKG16 AAK16 QO16 GS16">
      <formula1>1</formula1>
      <formula2>31</formula2>
    </dataValidation>
    <dataValidation type="list" showInputMessage="1" showErrorMessage="1" errorTitle="Внимание" error="Пожалуйста, выберите значение из списка" sqref="WSR16 WIV16 VYZ16 VPD16 VFH16 UVL16 ULP16 UBT16 TRX16 TIB16 SYF16 SOJ16 SEN16 RUR16 RKV16 RAZ16 QRD16 QHH16 PXL16 PNP16 PDT16 OTX16 OKB16 OAF16 NQJ16 NGN16 MWR16 MMV16 MCZ16 LTD16 LJH16 KZL16 KPP16 KFT16 JVX16 JMB16 JCF16 ISJ16 IIN16 HYR16 HOV16 HEZ16 GVD16 GLH16 GBL16 FRP16 FHT16 EXX16 EOB16 EEF16 DUJ16 DKN16 DAR16 CQV16 CGZ16 BXD16 BNH16 BDL16 ATP16 AJT16 ZX16 QB16 GF16">
      <formula1>YES_NO</formula1>
    </dataValidation>
    <dataValidation type="list" allowBlank="1" showInputMessage="1" showErrorMessage="1" errorTitle="Внимание" error="Пожалуйста, выберите значение из списка!" sqref="WUA16 WKE16 WAI16 VQM16 VGQ16 UWU16 UMY16 UDC16 TTG16 TJK16 SZO16 SPS16 SFW16 RWA16 RME16 RCI16 QSM16 QIQ16 PYU16 POY16 PFC16 OVG16 OLK16 OBO16 NRS16 NHW16 MYA16 MOE16 MEI16 LUM16 LKQ16 LAU16 KQY16 KHC16 JXG16 JNK16 JDO16 ITS16 IJW16 IAA16 HQE16 HGI16 GWM16 GMQ16 GCU16 FSY16 FJC16 EZG16 EPK16 EFO16 DVS16 DLW16 DCA16 CSE16 CII16 BYM16 BOQ16 BEU16 AUY16 ALC16 ABG16 RK16 HO16 WTU16 WJY16 WAC16 VQG16 VGK16 UWO16 UMS16 UCW16 TTA16 TJE16 SZI16 SPM16 SFQ16 RVU16 RLY16 RCC16 QSG16 QIK16 PYO16 POS16 PEW16 OVA16 OLE16 OBI16 NRM16 NHQ16 MXU16 MNY16 MEC16 LUG16 LKK16 LAO16 KQS16 KGW16 JXA16 JNE16 JDI16 ITM16 IJQ16 HZU16 HPY16 HGC16 GWG16 GMK16 GCO16 FSS16 FIW16 EZA16 EPE16 EFI16 DVM16 DLQ16 DBU16 CRY16 CIC16 BYG16 BOK16 BEO16 AUS16 AKW16 ABA16 RE16 HI16 WUG16 WKK16 WAO16 VQS16 VGW16 UXA16 UNE16 UDI16 TTM16 TJQ16 SZU16 SPY16 SGC16 RWG16 RMK16 RCO16 QSS16 QIW16 PZA16 PPE16 PFI16 OVM16 OLQ16 OBU16 NRY16 NIC16 MYG16 MOK16 MEO16 LUS16 LKW16 LBA16 KRE16 KHI16 JXM16 JNQ16 JDU16 ITY16 IKC16 IAG16 HQK16 HGO16 GWS16 GMW16 GDA16 FTE16 FJI16 EZM16 EPQ16 EFU16 DVY16 DMC16 DCG16 CSK16 CIO16 BYS16 BOW16 BFA16 AVE16 ALI16 ABM16 RQ16 HU16">
      <formula1>YES_NO</formula1>
    </dataValidation>
    <dataValidation type="list" showInputMessage="1" showErrorMessage="1" errorTitle="Внимание" error="Пожалуйста, выберите значение из списка" sqref="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formula1>TF_END_YEAR_LIST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formula1>TF_START_YEAR_LIST</formula1>
    </dataValidation>
    <dataValidation type="whole" allowBlank="1" showInputMessage="1" showErrorMessage="1" errorTitle="Внимание" error="Необходимо указать целое положительное значение!" sqref="WQY16 WHC16 VXG16 VNK16 VDO16 UTS16 UJW16 UAA16 TQE16 TGI16 SWM16 SMQ16 SCU16 RSY16 RJC16 QZG16 QPK16 QFO16 PVS16 PLW16 PCA16 OSE16 OII16 NYM16 NOQ16 NEU16 MUY16 MLC16 MBG16 LRK16 LHO16 KXS16 KNW16 KEA16 JUE16 JKI16 JAM16 IQQ16 IGU16 HWY16 HNC16 HDG16 GTK16 GJO16 FZS16 FPW16 FGA16 EWE16 EMI16 ECM16 DSQ16 DIU16 CYY16 CPC16 CFG16 BVK16 BLO16 BBS16 ARW16 AIA16 YE16 OI16 EM16">
      <formula1>0</formula1>
      <formula2>10000000</formula2>
    </dataValidation>
    <dataValidation type="list" showInputMessage="1" showErrorMessage="1" errorTitle="Внимание" error="Пожалуйста, выберите МО из списка!" sqref="N16">
      <formula1>MO_LIST_23</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S25"/>
  <sheetViews>
    <sheetView showGridLines="0" view="pageBreakPreview" zoomScale="60" zoomScaleNormal="100" workbookViewId="0">
      <pane xSplit="14" ySplit="15" topLeftCell="O16" activePane="bottomRight" state="frozen"/>
      <selection activeCell="K11" sqref="A11:XFD11"/>
      <selection pane="topRight" activeCell="K11" sqref="A11:XFD11"/>
      <selection pane="bottomLeft" activeCell="K11" sqref="A11:XFD11"/>
      <selection pane="bottomRight" activeCell="Y14" sqref="Y14"/>
    </sheetView>
  </sheetViews>
  <sheetFormatPr defaultColWidth="8.7109375" defaultRowHeight="11.25"/>
  <cols>
    <col min="1" max="1" width="8.7109375" style="55" hidden="1" customWidth="1"/>
    <col min="2" max="2" width="3.7109375" style="55" hidden="1" customWidth="1"/>
    <col min="3" max="10" width="9.7109375" style="56" hidden="1" customWidth="1"/>
    <col min="11" max="11" width="3.7109375" style="55" hidden="1" customWidth="1"/>
    <col min="12" max="12" width="6.7109375" style="55" customWidth="1"/>
    <col min="13" max="13" width="70.7109375" style="55" customWidth="1"/>
    <col min="14" max="14" width="15.7109375" style="55" customWidth="1"/>
    <col min="15" max="15" width="20.7109375" style="55" customWidth="1"/>
    <col min="16" max="16" width="20.7109375" style="64" customWidth="1"/>
    <col min="17" max="18" width="20.7109375" style="55" customWidth="1"/>
    <col min="19" max="19" width="20.7109375" style="64" customWidth="1"/>
    <col min="20" max="16384" width="8.7109375" style="55"/>
  </cols>
  <sheetData>
    <row r="1" spans="1:19" ht="12" hidden="1" customHeight="1">
      <c r="A1" s="650"/>
      <c r="B1" s="650"/>
      <c r="C1" s="651"/>
      <c r="D1" s="651"/>
      <c r="E1" s="651"/>
      <c r="F1" s="651"/>
      <c r="G1" s="651"/>
      <c r="H1" s="651"/>
      <c r="I1" s="651"/>
      <c r="J1" s="651"/>
      <c r="K1" s="650"/>
      <c r="L1" s="650"/>
      <c r="M1" s="650"/>
      <c r="N1" s="650"/>
      <c r="O1" s="672">
        <v>2022</v>
      </c>
      <c r="P1" s="672">
        <v>2023</v>
      </c>
      <c r="Q1" s="672">
        <v>2024</v>
      </c>
      <c r="R1" s="672">
        <v>2024</v>
      </c>
      <c r="S1" s="672">
        <v>2024</v>
      </c>
    </row>
    <row r="2" spans="1:19" ht="12" hidden="1" customHeight="1">
      <c r="A2" s="650"/>
      <c r="B2" s="650"/>
      <c r="C2" s="651"/>
      <c r="D2" s="651"/>
      <c r="E2" s="651"/>
      <c r="F2" s="651"/>
      <c r="G2" s="651"/>
      <c r="H2" s="651"/>
      <c r="I2" s="651"/>
      <c r="J2" s="651"/>
      <c r="K2" s="651"/>
      <c r="L2" s="651"/>
      <c r="M2" s="673"/>
      <c r="N2" s="673"/>
      <c r="O2" s="674" t="s">
        <v>1350</v>
      </c>
      <c r="P2" s="674" t="s">
        <v>271</v>
      </c>
      <c r="Q2" s="675" t="s">
        <v>272</v>
      </c>
      <c r="R2" s="675" t="s">
        <v>271</v>
      </c>
      <c r="S2" s="674" t="s">
        <v>1350</v>
      </c>
    </row>
    <row r="3" spans="1:19" ht="12" hidden="1" customHeight="1">
      <c r="A3" s="650"/>
      <c r="B3" s="650"/>
      <c r="C3" s="651"/>
      <c r="D3" s="651"/>
      <c r="E3" s="651"/>
      <c r="F3" s="651"/>
      <c r="G3" s="651"/>
      <c r="H3" s="651"/>
      <c r="I3" s="651"/>
      <c r="J3" s="651"/>
      <c r="K3" s="651"/>
      <c r="L3" s="651"/>
      <c r="M3" s="673"/>
      <c r="N3" s="673"/>
      <c r="O3" s="673"/>
      <c r="P3" s="673"/>
      <c r="Q3" s="650"/>
      <c r="R3" s="650"/>
      <c r="S3" s="673"/>
    </row>
    <row r="4" spans="1:19" ht="12" hidden="1" customHeight="1">
      <c r="A4" s="650"/>
      <c r="B4" s="650"/>
      <c r="C4" s="651"/>
      <c r="D4" s="651"/>
      <c r="E4" s="651"/>
      <c r="F4" s="651"/>
      <c r="G4" s="651"/>
      <c r="H4" s="651"/>
      <c r="I4" s="651"/>
      <c r="J4" s="651"/>
      <c r="K4" s="651"/>
      <c r="L4" s="651"/>
      <c r="M4" s="673"/>
      <c r="N4" s="673"/>
      <c r="O4" s="673"/>
      <c r="P4" s="673"/>
      <c r="Q4" s="650"/>
      <c r="R4" s="650"/>
      <c r="S4" s="673"/>
    </row>
    <row r="5" spans="1:19" ht="12" hidden="1" customHeight="1">
      <c r="A5" s="650"/>
      <c r="B5" s="650"/>
      <c r="C5" s="651"/>
      <c r="D5" s="651"/>
      <c r="E5" s="651"/>
      <c r="F5" s="651"/>
      <c r="G5" s="651"/>
      <c r="H5" s="651"/>
      <c r="I5" s="651"/>
      <c r="J5" s="651"/>
      <c r="K5" s="651"/>
      <c r="L5" s="651"/>
      <c r="M5" s="673"/>
      <c r="N5" s="673"/>
      <c r="O5" s="673"/>
      <c r="P5" s="673"/>
      <c r="Q5" s="650"/>
      <c r="R5" s="650"/>
      <c r="S5" s="673"/>
    </row>
    <row r="6" spans="1:19" ht="12" hidden="1" customHeight="1">
      <c r="A6" s="650"/>
      <c r="B6" s="650"/>
      <c r="C6" s="651"/>
      <c r="D6" s="651"/>
      <c r="E6" s="651"/>
      <c r="F6" s="651"/>
      <c r="G6" s="651"/>
      <c r="H6" s="651"/>
      <c r="I6" s="651"/>
      <c r="J6" s="651"/>
      <c r="K6" s="651"/>
      <c r="L6" s="651"/>
      <c r="M6" s="673"/>
      <c r="N6" s="673"/>
      <c r="O6" s="673"/>
      <c r="P6" s="673"/>
      <c r="Q6" s="650"/>
      <c r="R6" s="650"/>
      <c r="S6" s="673"/>
    </row>
    <row r="7" spans="1:19" ht="12" hidden="1" customHeight="1">
      <c r="A7" s="650"/>
      <c r="B7" s="650"/>
      <c r="C7" s="651"/>
      <c r="D7" s="651"/>
      <c r="E7" s="651"/>
      <c r="F7" s="651"/>
      <c r="G7" s="651"/>
      <c r="H7" s="651"/>
      <c r="I7" s="651"/>
      <c r="J7" s="651"/>
      <c r="K7" s="651"/>
      <c r="L7" s="651"/>
      <c r="M7" s="673"/>
      <c r="N7" s="673"/>
      <c r="O7" s="676"/>
      <c r="P7" s="676"/>
      <c r="Q7" s="650"/>
      <c r="R7" s="650"/>
      <c r="S7" s="673"/>
    </row>
    <row r="8" spans="1:19" ht="12" hidden="1" customHeight="1">
      <c r="A8" s="650"/>
      <c r="B8" s="650"/>
      <c r="C8" s="651"/>
      <c r="D8" s="651"/>
      <c r="E8" s="651"/>
      <c r="F8" s="651"/>
      <c r="G8" s="651"/>
      <c r="H8" s="651"/>
      <c r="I8" s="651"/>
      <c r="J8" s="651"/>
      <c r="K8" s="651"/>
      <c r="L8" s="651"/>
      <c r="M8" s="673"/>
      <c r="N8" s="673"/>
      <c r="O8" s="673"/>
      <c r="P8" s="673"/>
      <c r="Q8" s="650"/>
      <c r="R8" s="650"/>
      <c r="S8" s="673"/>
    </row>
    <row r="9" spans="1:19" ht="12" hidden="1" customHeight="1">
      <c r="A9" s="650"/>
      <c r="B9" s="650"/>
      <c r="C9" s="651"/>
      <c r="D9" s="651"/>
      <c r="E9" s="651"/>
      <c r="F9" s="651"/>
      <c r="G9" s="651"/>
      <c r="H9" s="651"/>
      <c r="I9" s="651"/>
      <c r="J9" s="651"/>
      <c r="K9" s="651"/>
      <c r="L9" s="651"/>
      <c r="M9" s="673"/>
      <c r="N9" s="673"/>
      <c r="O9" s="673"/>
      <c r="P9" s="673"/>
      <c r="Q9" s="650"/>
      <c r="R9" s="650"/>
      <c r="S9" s="673"/>
    </row>
    <row r="10" spans="1:19" ht="12" hidden="1" customHeight="1">
      <c r="A10" s="650"/>
      <c r="B10" s="650"/>
      <c r="C10" s="651"/>
      <c r="D10" s="651"/>
      <c r="E10" s="651"/>
      <c r="F10" s="651"/>
      <c r="G10" s="651"/>
      <c r="H10" s="651"/>
      <c r="I10" s="651"/>
      <c r="J10" s="651"/>
      <c r="K10" s="651"/>
      <c r="L10" s="651"/>
      <c r="M10" s="673"/>
      <c r="N10" s="673"/>
      <c r="O10" s="673"/>
      <c r="P10" s="673"/>
      <c r="Q10" s="650"/>
      <c r="R10" s="650"/>
      <c r="S10" s="673"/>
    </row>
    <row r="11" spans="1:19" ht="15" hidden="1" customHeight="1">
      <c r="A11" s="650"/>
      <c r="B11" s="650"/>
      <c r="C11" s="651"/>
      <c r="D11" s="651"/>
      <c r="E11" s="651"/>
      <c r="F11" s="651"/>
      <c r="G11" s="651"/>
      <c r="H11" s="651"/>
      <c r="I11" s="651"/>
      <c r="J11" s="651"/>
      <c r="K11" s="677"/>
      <c r="L11" s="677"/>
      <c r="M11" s="653"/>
      <c r="N11" s="677"/>
      <c r="O11" s="677"/>
      <c r="P11" s="677"/>
      <c r="Q11" s="650"/>
      <c r="R11" s="650"/>
      <c r="S11" s="677"/>
    </row>
    <row r="12" spans="1:19" ht="21" customHeight="1">
      <c r="A12" s="650"/>
      <c r="B12" s="651"/>
      <c r="C12" s="651"/>
      <c r="D12" s="651"/>
      <c r="E12" s="651"/>
      <c r="F12" s="651"/>
      <c r="G12" s="651"/>
      <c r="H12" s="651"/>
      <c r="I12" s="651"/>
      <c r="J12" s="651"/>
      <c r="K12" s="651"/>
      <c r="L12" s="1102" t="s">
        <v>1026</v>
      </c>
      <c r="M12" s="1103"/>
      <c r="N12" s="1103"/>
      <c r="O12" s="1103"/>
      <c r="P12" s="1103"/>
      <c r="Q12" s="1103"/>
      <c r="R12" s="1103"/>
      <c r="S12" s="1103"/>
    </row>
    <row r="13" spans="1:19" ht="9" customHeight="1">
      <c r="A13" s="650"/>
      <c r="B13" s="650"/>
      <c r="C13" s="651"/>
      <c r="D13" s="651"/>
      <c r="E13" s="651"/>
      <c r="F13" s="651"/>
      <c r="G13" s="651"/>
      <c r="H13" s="651"/>
      <c r="I13" s="651"/>
      <c r="J13" s="651"/>
      <c r="K13" s="654"/>
      <c r="L13" s="654"/>
      <c r="M13" s="654"/>
      <c r="N13" s="654"/>
      <c r="O13" s="654"/>
      <c r="P13" s="1105"/>
      <c r="Q13" s="1105"/>
      <c r="R13" s="678"/>
      <c r="S13" s="678"/>
    </row>
    <row r="14" spans="1:19" ht="21" customHeight="1">
      <c r="A14" s="650"/>
      <c r="B14" s="650"/>
      <c r="C14" s="651"/>
      <c r="D14" s="651"/>
      <c r="E14" s="651"/>
      <c r="F14" s="651"/>
      <c r="G14" s="651"/>
      <c r="H14" s="651"/>
      <c r="I14" s="651"/>
      <c r="J14" s="651"/>
      <c r="K14" s="654"/>
      <c r="L14" s="1104" t="s">
        <v>15</v>
      </c>
      <c r="M14" s="1104" t="s">
        <v>120</v>
      </c>
      <c r="N14" s="1104" t="s">
        <v>141</v>
      </c>
      <c r="O14" s="679" t="s">
        <v>3497</v>
      </c>
      <c r="P14" s="680" t="s">
        <v>3498</v>
      </c>
      <c r="Q14" s="680" t="s">
        <v>3499</v>
      </c>
      <c r="R14" s="680" t="s">
        <v>3499</v>
      </c>
      <c r="S14" s="1106" t="s">
        <v>108</v>
      </c>
    </row>
    <row r="15" spans="1:19" s="65" customFormat="1" ht="36" customHeight="1">
      <c r="A15" s="681" t="s">
        <v>940</v>
      </c>
      <c r="B15" s="681"/>
      <c r="C15" s="681"/>
      <c r="D15" s="681"/>
      <c r="E15" s="681"/>
      <c r="F15" s="681"/>
      <c r="G15" s="681"/>
      <c r="H15" s="681"/>
      <c r="I15" s="681"/>
      <c r="J15" s="681"/>
      <c r="K15" s="681"/>
      <c r="L15" s="1104"/>
      <c r="M15" s="1104"/>
      <c r="N15" s="1104"/>
      <c r="O15" s="680" t="s">
        <v>271</v>
      </c>
      <c r="P15" s="680" t="s">
        <v>271</v>
      </c>
      <c r="Q15" s="680" t="s">
        <v>272</v>
      </c>
      <c r="R15" s="680" t="s">
        <v>271</v>
      </c>
      <c r="S15" s="1107"/>
    </row>
    <row r="16" spans="1:19" s="65" customFormat="1">
      <c r="A16" s="682" t="s">
        <v>17</v>
      </c>
      <c r="B16" s="681"/>
      <c r="C16" s="681"/>
      <c r="D16" s="681"/>
      <c r="E16" s="681"/>
      <c r="F16" s="681"/>
      <c r="G16" s="681"/>
      <c r="H16" s="681"/>
      <c r="I16" s="681"/>
      <c r="J16" s="681"/>
      <c r="K16" s="681"/>
      <c r="L16" s="663" t="s">
        <v>3495</v>
      </c>
      <c r="M16" s="683"/>
      <c r="N16" s="664"/>
      <c r="O16" s="664"/>
      <c r="P16" s="664"/>
      <c r="Q16" s="664"/>
      <c r="R16" s="664"/>
      <c r="S16" s="664"/>
    </row>
    <row r="17" spans="1:19" s="65" customFormat="1">
      <c r="A17" s="682" t="s">
        <v>17</v>
      </c>
      <c r="B17" s="681" t="s">
        <v>1306</v>
      </c>
      <c r="C17" s="681" t="s">
        <v>1308</v>
      </c>
      <c r="D17" s="681" t="s">
        <v>3500</v>
      </c>
      <c r="E17" s="681"/>
      <c r="F17" s="681"/>
      <c r="G17" s="681"/>
      <c r="H17" s="681"/>
      <c r="I17" s="681"/>
      <c r="J17" s="681"/>
      <c r="K17" s="681"/>
      <c r="L17" s="684">
        <v>1</v>
      </c>
      <c r="M17" s="685" t="s">
        <v>280</v>
      </c>
      <c r="N17" s="686" t="s">
        <v>274</v>
      </c>
      <c r="O17" s="687"/>
      <c r="P17" s="688">
        <v>2</v>
      </c>
      <c r="Q17" s="688">
        <v>2</v>
      </c>
      <c r="R17" s="688">
        <v>2</v>
      </c>
      <c r="S17" s="689"/>
    </row>
    <row r="18" spans="1:19" s="65" customFormat="1">
      <c r="A18" s="682" t="s">
        <v>17</v>
      </c>
      <c r="B18" s="681" t="s">
        <v>1306</v>
      </c>
      <c r="C18" s="681" t="s">
        <v>1308</v>
      </c>
      <c r="D18" s="681" t="s">
        <v>3501</v>
      </c>
      <c r="E18" s="681"/>
      <c r="F18" s="681"/>
      <c r="G18" s="681"/>
      <c r="H18" s="681"/>
      <c r="I18" s="681"/>
      <c r="J18" s="681"/>
      <c r="K18" s="681"/>
      <c r="L18" s="684">
        <v>2</v>
      </c>
      <c r="M18" s="685" t="s">
        <v>281</v>
      </c>
      <c r="N18" s="686" t="s">
        <v>274</v>
      </c>
      <c r="O18" s="687"/>
      <c r="P18" s="688">
        <v>3</v>
      </c>
      <c r="Q18" s="688">
        <v>3</v>
      </c>
      <c r="R18" s="688">
        <v>3</v>
      </c>
      <c r="S18" s="689"/>
    </row>
    <row r="19" spans="1:19" s="65" customFormat="1">
      <c r="A19" s="682" t="s">
        <v>17</v>
      </c>
      <c r="B19" s="681" t="s">
        <v>1306</v>
      </c>
      <c r="C19" s="681" t="s">
        <v>1308</v>
      </c>
      <c r="D19" s="681" t="s">
        <v>3502</v>
      </c>
      <c r="E19" s="681"/>
      <c r="F19" s="681"/>
      <c r="G19" s="681"/>
      <c r="H19" s="681"/>
      <c r="I19" s="681"/>
      <c r="J19" s="681"/>
      <c r="K19" s="681"/>
      <c r="L19" s="684">
        <v>3</v>
      </c>
      <c r="M19" s="685" t="s">
        <v>282</v>
      </c>
      <c r="N19" s="686" t="s">
        <v>279</v>
      </c>
      <c r="O19" s="690"/>
      <c r="P19" s="691">
        <v>23.989000000000001</v>
      </c>
      <c r="Q19" s="691">
        <v>23.989000000000001</v>
      </c>
      <c r="R19" s="691">
        <v>23.989000000000001</v>
      </c>
      <c r="S19" s="689"/>
    </row>
    <row r="20" spans="1:19" s="65" customFormat="1">
      <c r="A20" s="682" t="s">
        <v>17</v>
      </c>
      <c r="B20" s="681" t="s">
        <v>1307</v>
      </c>
      <c r="C20" s="681" t="s">
        <v>1308</v>
      </c>
      <c r="D20" s="692" t="s">
        <v>995</v>
      </c>
      <c r="E20" s="681"/>
      <c r="F20" s="681"/>
      <c r="G20" s="681"/>
      <c r="H20" s="681"/>
      <c r="I20" s="681"/>
      <c r="J20" s="681"/>
      <c r="K20" s="681"/>
      <c r="L20" s="684"/>
      <c r="M20" s="685" t="s">
        <v>995</v>
      </c>
      <c r="N20" s="686"/>
      <c r="O20" s="1099"/>
      <c r="P20" s="1100"/>
      <c r="Q20" s="1100"/>
      <c r="R20" s="1100"/>
      <c r="S20" s="1101"/>
    </row>
    <row r="21" spans="1:19" s="65" customFormat="1">
      <c r="A21" s="681"/>
      <c r="B21" s="681"/>
      <c r="C21" s="681"/>
      <c r="D21" s="681"/>
      <c r="E21" s="681"/>
      <c r="F21" s="681"/>
      <c r="G21" s="681"/>
      <c r="H21" s="681"/>
      <c r="I21" s="681"/>
      <c r="J21" s="681"/>
      <c r="K21" s="681"/>
      <c r="L21" s="681"/>
      <c r="M21" s="681"/>
      <c r="N21" s="681"/>
      <c r="O21" s="681"/>
      <c r="P21" s="681"/>
      <c r="Q21" s="681"/>
      <c r="R21" s="681"/>
      <c r="S21" s="681"/>
    </row>
    <row r="22" spans="1:19" s="65" customFormat="1" ht="24" customHeight="1">
      <c r="A22" s="681"/>
      <c r="B22" s="681"/>
      <c r="C22" s="681"/>
      <c r="D22" s="681"/>
      <c r="E22" s="681"/>
      <c r="F22" s="681"/>
      <c r="G22" s="681"/>
      <c r="H22" s="681"/>
      <c r="I22" s="681"/>
      <c r="J22" s="681"/>
      <c r="K22" s="681"/>
      <c r="L22" s="693" t="s">
        <v>1027</v>
      </c>
      <c r="M22" s="694"/>
      <c r="N22" s="694"/>
      <c r="O22" s="694"/>
      <c r="P22" s="694"/>
      <c r="Q22" s="694"/>
      <c r="R22" s="694"/>
      <c r="S22" s="695"/>
    </row>
    <row r="23" spans="1:19" s="65" customFormat="1">
      <c r="A23" s="681"/>
      <c r="B23" s="681"/>
      <c r="C23" s="681"/>
      <c r="D23" s="681"/>
      <c r="E23" s="681"/>
      <c r="F23" s="681"/>
      <c r="G23" s="681"/>
      <c r="H23" s="681"/>
      <c r="I23" s="681"/>
      <c r="J23" s="681"/>
      <c r="K23" s="681"/>
      <c r="L23" s="696"/>
      <c r="M23" s="697" t="s">
        <v>1306</v>
      </c>
      <c r="N23" s="697" t="s">
        <v>1307</v>
      </c>
      <c r="O23" s="697" t="s">
        <v>1308</v>
      </c>
      <c r="P23" s="697" t="s">
        <v>1309</v>
      </c>
      <c r="Q23" s="697" t="s">
        <v>1310</v>
      </c>
      <c r="R23" s="697" t="s">
        <v>1311</v>
      </c>
      <c r="S23" s="695"/>
    </row>
    <row r="24" spans="1:19" s="65" customFormat="1" ht="45.75" customHeight="1">
      <c r="A24" s="681" t="s">
        <v>940</v>
      </c>
      <c r="B24" s="681"/>
      <c r="C24" s="681"/>
      <c r="D24" s="681"/>
      <c r="E24" s="681"/>
      <c r="F24" s="681"/>
      <c r="G24" s="681"/>
      <c r="H24" s="681"/>
      <c r="I24" s="681"/>
      <c r="J24" s="681"/>
      <c r="K24" s="681"/>
      <c r="L24" s="698" t="s">
        <v>15</v>
      </c>
      <c r="M24" s="699" t="s">
        <v>283</v>
      </c>
      <c r="N24" s="699" t="s">
        <v>284</v>
      </c>
      <c r="O24" s="699" t="s">
        <v>1312</v>
      </c>
      <c r="P24" s="699" t="s">
        <v>1313</v>
      </c>
      <c r="Q24" s="699" t="s">
        <v>1314</v>
      </c>
      <c r="R24" s="699" t="s">
        <v>285</v>
      </c>
      <c r="S24" s="700"/>
    </row>
    <row r="25" spans="1:19" s="68" customFormat="1" ht="14.25">
      <c r="A25" s="701"/>
      <c r="B25" s="701"/>
      <c r="C25" s="702"/>
      <c r="D25" s="702" t="s">
        <v>3401</v>
      </c>
      <c r="E25" s="701"/>
      <c r="F25" s="702" t="s">
        <v>3420</v>
      </c>
      <c r="G25" s="702" t="s">
        <v>3424</v>
      </c>
      <c r="H25" s="701" t="s">
        <v>3079</v>
      </c>
      <c r="I25" s="701"/>
      <c r="J25" s="701"/>
      <c r="K25" s="639"/>
      <c r="L25" s="703">
        <v>1</v>
      </c>
      <c r="M25" s="704" t="s">
        <v>3503</v>
      </c>
      <c r="N25" s="705" t="s">
        <v>1256</v>
      </c>
      <c r="O25" s="705" t="s">
        <v>1270</v>
      </c>
      <c r="P25" s="706" t="s">
        <v>2984</v>
      </c>
      <c r="Q25" s="706" t="s">
        <v>2733</v>
      </c>
      <c r="R25" s="689" t="s">
        <v>941</v>
      </c>
      <c r="S25" s="707"/>
    </row>
  </sheetData>
  <sheetProtection formatColumns="0" formatRows="0" autoFilter="0"/>
  <mergeCells count="7">
    <mergeCell ref="O20:S20"/>
    <mergeCell ref="L12:S12"/>
    <mergeCell ref="L14:L15"/>
    <mergeCell ref="P13:Q13"/>
    <mergeCell ref="M14:M15"/>
    <mergeCell ref="N14:N15"/>
    <mergeCell ref="S14:S15"/>
  </mergeCells>
  <dataValidations count="2">
    <dataValidation type="decimal" allowBlank="1" showErrorMessage="1" errorTitle="Ошибка" error="Допускается ввод только неотрицательных чисел!" sqref="O19:R19">
      <formula1>0</formula1>
      <formula2>9.99999999999999E+23</formula2>
    </dataValidation>
    <dataValidation type="whole" allowBlank="1" showErrorMessage="1" errorTitle="Ошибка" error="Допускается ввод только неотрицательных целых чисел!" sqref="O17:R18">
      <formula1>0</formula1>
      <formula2>9.99999999999999E+23</formula2>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X39"/>
  <sheetViews>
    <sheetView showGridLines="0" view="pageBreakPreview" zoomScale="60" zoomScaleNormal="100" workbookViewId="0">
      <pane xSplit="14" ySplit="15" topLeftCell="O16" activePane="bottomRight" state="frozen"/>
      <selection activeCell="K11" sqref="A11:XFD11"/>
      <selection pane="topRight" activeCell="K11" sqref="A11:XFD11"/>
      <selection pane="bottomLeft" activeCell="K11" sqref="A11:XFD11"/>
      <selection pane="bottomRight" activeCell="R38" sqref="R38"/>
    </sheetView>
  </sheetViews>
  <sheetFormatPr defaultColWidth="9.140625" defaultRowHeight="11.25"/>
  <cols>
    <col min="1" max="10" width="9.140625" style="70" hidden="1" customWidth="1"/>
    <col min="11" max="11" width="3.7109375" style="70" hidden="1" customWidth="1"/>
    <col min="12" max="12" width="6.7109375" style="82" customWidth="1"/>
    <col min="13" max="13" width="39.85546875" style="83" customWidth="1"/>
    <col min="14" max="14" width="15.85546875" style="70" customWidth="1"/>
    <col min="15" max="17" width="15.7109375" style="70" customWidth="1"/>
    <col min="18" max="18" width="18.42578125" style="70" customWidth="1"/>
    <col min="19" max="24" width="15.7109375" style="70" customWidth="1"/>
    <col min="25" max="16384" width="9.140625" style="70"/>
  </cols>
  <sheetData>
    <row r="1" spans="1:24" hidden="1">
      <c r="A1" s="708"/>
      <c r="B1" s="708"/>
      <c r="C1" s="708"/>
      <c r="D1" s="708"/>
      <c r="E1" s="708"/>
      <c r="F1" s="708"/>
      <c r="G1" s="708"/>
      <c r="H1" s="708"/>
      <c r="I1" s="708"/>
      <c r="J1" s="708"/>
      <c r="K1" s="708"/>
      <c r="L1" s="709"/>
      <c r="M1" s="710"/>
      <c r="N1" s="708"/>
      <c r="O1" s="708">
        <v>2022</v>
      </c>
      <c r="P1" s="708">
        <v>2022</v>
      </c>
      <c r="Q1" s="708">
        <v>2022</v>
      </c>
      <c r="R1" s="708">
        <v>2022</v>
      </c>
      <c r="S1" s="708">
        <v>2023</v>
      </c>
      <c r="T1" s="708">
        <v>2024</v>
      </c>
      <c r="U1" s="708">
        <v>2024</v>
      </c>
      <c r="V1" s="708">
        <v>2024</v>
      </c>
      <c r="W1" s="708">
        <v>2024</v>
      </c>
      <c r="X1" s="708">
        <v>2024</v>
      </c>
    </row>
    <row r="2" spans="1:24" hidden="1">
      <c r="A2" s="708"/>
      <c r="B2" s="708"/>
      <c r="C2" s="708"/>
      <c r="D2" s="708"/>
      <c r="E2" s="708"/>
      <c r="F2" s="708"/>
      <c r="G2" s="708"/>
      <c r="H2" s="708"/>
      <c r="I2" s="708"/>
      <c r="J2" s="708"/>
      <c r="K2" s="708"/>
      <c r="L2" s="709"/>
      <c r="M2" s="710"/>
      <c r="N2" s="708"/>
      <c r="O2" s="708" t="s">
        <v>271</v>
      </c>
      <c r="P2" s="708" t="s">
        <v>309</v>
      </c>
      <c r="Q2" s="708" t="s">
        <v>289</v>
      </c>
      <c r="R2" s="708" t="s">
        <v>108</v>
      </c>
      <c r="S2" s="708" t="s">
        <v>271</v>
      </c>
      <c r="T2" s="708" t="s">
        <v>272</v>
      </c>
      <c r="U2" s="708" t="s">
        <v>271</v>
      </c>
      <c r="V2" s="708" t="s">
        <v>290</v>
      </c>
      <c r="W2" s="708" t="s">
        <v>291</v>
      </c>
      <c r="X2" s="708" t="s">
        <v>108</v>
      </c>
    </row>
    <row r="3" spans="1:24" hidden="1">
      <c r="A3" s="708"/>
      <c r="B3" s="708"/>
      <c r="C3" s="708"/>
      <c r="D3" s="708"/>
      <c r="E3" s="708"/>
      <c r="F3" s="708"/>
      <c r="G3" s="708"/>
      <c r="H3" s="708"/>
      <c r="I3" s="708"/>
      <c r="J3" s="708"/>
      <c r="K3" s="708"/>
      <c r="L3" s="709"/>
      <c r="M3" s="710"/>
      <c r="N3" s="708"/>
      <c r="O3" s="708" t="s">
        <v>3504</v>
      </c>
      <c r="P3" s="708" t="s">
        <v>3505</v>
      </c>
      <c r="Q3" s="708" t="s">
        <v>3506</v>
      </c>
      <c r="R3" s="708" t="s">
        <v>3507</v>
      </c>
      <c r="S3" s="708" t="s">
        <v>3508</v>
      </c>
      <c r="T3" s="708" t="s">
        <v>3509</v>
      </c>
      <c r="U3" s="708" t="s">
        <v>3510</v>
      </c>
      <c r="V3" s="708" t="s">
        <v>3511</v>
      </c>
      <c r="W3" s="708" t="s">
        <v>3512</v>
      </c>
      <c r="X3" s="708" t="s">
        <v>3513</v>
      </c>
    </row>
    <row r="4" spans="1:24" hidden="1">
      <c r="A4" s="708"/>
      <c r="B4" s="708"/>
      <c r="C4" s="708"/>
      <c r="D4" s="708"/>
      <c r="E4" s="708"/>
      <c r="F4" s="708"/>
      <c r="G4" s="708"/>
      <c r="H4" s="708"/>
      <c r="I4" s="708"/>
      <c r="J4" s="708"/>
      <c r="K4" s="708"/>
      <c r="L4" s="709"/>
      <c r="M4" s="710"/>
      <c r="N4" s="708"/>
      <c r="O4" s="708"/>
      <c r="P4" s="708"/>
      <c r="Q4" s="708"/>
      <c r="R4" s="708"/>
      <c r="S4" s="708"/>
      <c r="T4" s="708"/>
      <c r="U4" s="708"/>
      <c r="V4" s="708"/>
      <c r="W4" s="708"/>
      <c r="X4" s="708"/>
    </row>
    <row r="5" spans="1:24" hidden="1">
      <c r="A5" s="708"/>
      <c r="B5" s="708"/>
      <c r="C5" s="708"/>
      <c r="D5" s="708"/>
      <c r="E5" s="708"/>
      <c r="F5" s="708"/>
      <c r="G5" s="708"/>
      <c r="H5" s="708"/>
      <c r="I5" s="708"/>
      <c r="J5" s="708"/>
      <c r="K5" s="708"/>
      <c r="L5" s="709"/>
      <c r="M5" s="710"/>
      <c r="N5" s="708"/>
      <c r="O5" s="708"/>
      <c r="P5" s="708"/>
      <c r="Q5" s="708"/>
      <c r="R5" s="708"/>
      <c r="S5" s="708"/>
      <c r="T5" s="708"/>
      <c r="U5" s="708"/>
      <c r="V5" s="708"/>
      <c r="W5" s="708"/>
      <c r="X5" s="708"/>
    </row>
    <row r="6" spans="1:24" hidden="1">
      <c r="A6" s="708"/>
      <c r="B6" s="708"/>
      <c r="C6" s="708"/>
      <c r="D6" s="708"/>
      <c r="E6" s="708"/>
      <c r="F6" s="708"/>
      <c r="G6" s="708"/>
      <c r="H6" s="708"/>
      <c r="I6" s="708"/>
      <c r="J6" s="708"/>
      <c r="K6" s="708"/>
      <c r="L6" s="709"/>
      <c r="M6" s="710"/>
      <c r="N6" s="708"/>
      <c r="O6" s="708"/>
      <c r="P6" s="708"/>
      <c r="Q6" s="708"/>
      <c r="R6" s="708"/>
      <c r="S6" s="708"/>
      <c r="T6" s="708"/>
      <c r="U6" s="708"/>
      <c r="V6" s="708"/>
      <c r="W6" s="708"/>
      <c r="X6" s="708"/>
    </row>
    <row r="7" spans="1:24" hidden="1">
      <c r="A7" s="708"/>
      <c r="B7" s="708"/>
      <c r="C7" s="708"/>
      <c r="D7" s="708"/>
      <c r="E7" s="708"/>
      <c r="F7" s="708"/>
      <c r="G7" s="708"/>
      <c r="H7" s="708"/>
      <c r="I7" s="708"/>
      <c r="J7" s="708"/>
      <c r="K7" s="708"/>
      <c r="L7" s="709"/>
      <c r="M7" s="710"/>
      <c r="N7" s="708"/>
      <c r="O7" s="676" t="b">
        <v>1</v>
      </c>
      <c r="P7" s="676" t="b">
        <v>1</v>
      </c>
      <c r="Q7" s="676" t="b">
        <v>1</v>
      </c>
      <c r="R7" s="676" t="b">
        <v>1</v>
      </c>
      <c r="S7" s="676" t="b">
        <v>1</v>
      </c>
      <c r="T7" s="708"/>
      <c r="U7" s="708"/>
      <c r="V7" s="708"/>
      <c r="W7" s="708"/>
      <c r="X7" s="708"/>
    </row>
    <row r="8" spans="1:24" hidden="1">
      <c r="A8" s="708"/>
      <c r="B8" s="708"/>
      <c r="C8" s="708"/>
      <c r="D8" s="708"/>
      <c r="E8" s="708"/>
      <c r="F8" s="708"/>
      <c r="G8" s="708"/>
      <c r="H8" s="708"/>
      <c r="I8" s="708"/>
      <c r="J8" s="708"/>
      <c r="K8" s="708"/>
      <c r="L8" s="709"/>
      <c r="M8" s="710"/>
      <c r="N8" s="708"/>
      <c r="O8" s="708"/>
      <c r="P8" s="708"/>
      <c r="Q8" s="708"/>
      <c r="R8" s="708"/>
      <c r="S8" s="708"/>
      <c r="T8" s="708"/>
      <c r="U8" s="708"/>
      <c r="V8" s="708"/>
      <c r="W8" s="708"/>
      <c r="X8" s="708"/>
    </row>
    <row r="9" spans="1:24" hidden="1">
      <c r="A9" s="708"/>
      <c r="B9" s="708"/>
      <c r="C9" s="708"/>
      <c r="D9" s="708"/>
      <c r="E9" s="708"/>
      <c r="F9" s="708"/>
      <c r="G9" s="708"/>
      <c r="H9" s="708"/>
      <c r="I9" s="708"/>
      <c r="J9" s="708"/>
      <c r="K9" s="708"/>
      <c r="L9" s="709"/>
      <c r="M9" s="710"/>
      <c r="N9" s="708"/>
      <c r="O9" s="708"/>
      <c r="P9" s="708"/>
      <c r="Q9" s="708"/>
      <c r="R9" s="708"/>
      <c r="S9" s="708"/>
      <c r="T9" s="708"/>
      <c r="U9" s="708"/>
      <c r="V9" s="708"/>
      <c r="W9" s="708"/>
      <c r="X9" s="708"/>
    </row>
    <row r="10" spans="1:24" hidden="1">
      <c r="A10" s="708"/>
      <c r="B10" s="708"/>
      <c r="C10" s="708"/>
      <c r="D10" s="708"/>
      <c r="E10" s="708"/>
      <c r="F10" s="708"/>
      <c r="G10" s="708"/>
      <c r="H10" s="708"/>
      <c r="I10" s="708"/>
      <c r="J10" s="708"/>
      <c r="K10" s="708"/>
      <c r="L10" s="709"/>
      <c r="M10" s="710"/>
      <c r="N10" s="708"/>
      <c r="O10" s="708"/>
      <c r="P10" s="708"/>
      <c r="Q10" s="708"/>
      <c r="R10" s="708"/>
      <c r="S10" s="708"/>
      <c r="T10" s="708"/>
      <c r="U10" s="708"/>
      <c r="V10" s="708"/>
      <c r="W10" s="708"/>
      <c r="X10" s="708"/>
    </row>
    <row r="11" spans="1:24" s="69" customFormat="1" ht="15" hidden="1" customHeight="1">
      <c r="A11" s="711"/>
      <c r="B11" s="711"/>
      <c r="C11" s="711"/>
      <c r="D11" s="711"/>
      <c r="E11" s="711"/>
      <c r="F11" s="711"/>
      <c r="G11" s="711"/>
      <c r="H11" s="711"/>
      <c r="I11" s="711"/>
      <c r="J11" s="711"/>
      <c r="K11" s="712"/>
      <c r="L11" s="713"/>
      <c r="M11" s="653"/>
      <c r="N11" s="714"/>
      <c r="O11" s="715"/>
      <c r="P11" s="711"/>
      <c r="Q11" s="711"/>
      <c r="R11" s="711"/>
      <c r="S11" s="711"/>
      <c r="T11" s="711"/>
      <c r="U11" s="711"/>
      <c r="V11" s="711"/>
      <c r="W11" s="711"/>
      <c r="X11" s="711"/>
    </row>
    <row r="12" spans="1:24" ht="22.5" customHeight="1">
      <c r="A12" s="708"/>
      <c r="B12" s="708"/>
      <c r="C12" s="708"/>
      <c r="D12" s="708"/>
      <c r="E12" s="708"/>
      <c r="F12" s="708"/>
      <c r="G12" s="708"/>
      <c r="H12" s="708"/>
      <c r="I12" s="708"/>
      <c r="J12" s="708"/>
      <c r="K12" s="708"/>
      <c r="L12" s="354" t="s">
        <v>1028</v>
      </c>
      <c r="M12" s="160"/>
      <c r="N12" s="160"/>
      <c r="O12" s="160"/>
      <c r="P12" s="160"/>
      <c r="Q12" s="160"/>
      <c r="R12" s="160"/>
      <c r="S12" s="161"/>
      <c r="T12" s="161"/>
      <c r="U12" s="161"/>
      <c r="V12" s="161"/>
      <c r="W12" s="161"/>
      <c r="X12" s="161"/>
    </row>
    <row r="13" spans="1:24" s="71" customFormat="1">
      <c r="A13" s="716"/>
      <c r="B13" s="716"/>
      <c r="C13" s="716"/>
      <c r="D13" s="716"/>
      <c r="E13" s="716"/>
      <c r="F13" s="716"/>
      <c r="G13" s="716"/>
      <c r="H13" s="716"/>
      <c r="I13" s="716"/>
      <c r="J13" s="716"/>
      <c r="K13" s="717"/>
      <c r="L13" s="718"/>
      <c r="M13" s="719"/>
      <c r="N13" s="720"/>
      <c r="O13" s="721"/>
      <c r="P13" s="716"/>
      <c r="Q13" s="716"/>
      <c r="R13" s="716"/>
      <c r="S13" s="716"/>
      <c r="T13" s="716"/>
      <c r="U13" s="716"/>
      <c r="V13" s="716"/>
      <c r="W13" s="716"/>
      <c r="X13" s="716"/>
    </row>
    <row r="14" spans="1:24" ht="15" customHeight="1">
      <c r="A14" s="708"/>
      <c r="B14" s="708"/>
      <c r="C14" s="708"/>
      <c r="D14" s="708"/>
      <c r="E14" s="708"/>
      <c r="F14" s="708"/>
      <c r="G14" s="708"/>
      <c r="H14" s="708"/>
      <c r="I14" s="708"/>
      <c r="J14" s="708"/>
      <c r="K14" s="708"/>
      <c r="L14" s="1108" t="s">
        <v>15</v>
      </c>
      <c r="M14" s="1108" t="s">
        <v>288</v>
      </c>
      <c r="N14" s="1108" t="s">
        <v>141</v>
      </c>
      <c r="O14" s="722" t="s">
        <v>3497</v>
      </c>
      <c r="P14" s="722" t="s">
        <v>3497</v>
      </c>
      <c r="Q14" s="722" t="s">
        <v>3497</v>
      </c>
      <c r="R14" s="722" t="s">
        <v>3497</v>
      </c>
      <c r="S14" s="722" t="s">
        <v>3498</v>
      </c>
      <c r="T14" s="722" t="s">
        <v>3499</v>
      </c>
      <c r="U14" s="722" t="s">
        <v>3499</v>
      </c>
      <c r="V14" s="722" t="s">
        <v>3499</v>
      </c>
      <c r="W14" s="722" t="s">
        <v>3499</v>
      </c>
      <c r="X14" s="722" t="s">
        <v>3499</v>
      </c>
    </row>
    <row r="15" spans="1:24" ht="69" customHeight="1">
      <c r="A15" s="708" t="s">
        <v>940</v>
      </c>
      <c r="B15" s="708"/>
      <c r="C15" s="708"/>
      <c r="D15" s="708"/>
      <c r="E15" s="708"/>
      <c r="F15" s="708"/>
      <c r="G15" s="708"/>
      <c r="H15" s="708"/>
      <c r="I15" s="708"/>
      <c r="J15" s="708"/>
      <c r="K15" s="708"/>
      <c r="L15" s="1108"/>
      <c r="M15" s="1108"/>
      <c r="N15" s="1108"/>
      <c r="O15" s="151" t="s">
        <v>271</v>
      </c>
      <c r="P15" s="723" t="s">
        <v>309</v>
      </c>
      <c r="Q15" s="152" t="s">
        <v>289</v>
      </c>
      <c r="R15" s="152" t="s">
        <v>108</v>
      </c>
      <c r="S15" s="153" t="s">
        <v>271</v>
      </c>
      <c r="T15" s="151" t="s">
        <v>272</v>
      </c>
      <c r="U15" s="152" t="s">
        <v>271</v>
      </c>
      <c r="V15" s="154" t="s">
        <v>290</v>
      </c>
      <c r="W15" s="154" t="s">
        <v>291</v>
      </c>
      <c r="X15" s="152" t="s">
        <v>108</v>
      </c>
    </row>
    <row r="16" spans="1:24" s="88" customFormat="1">
      <c r="A16" s="682" t="s">
        <v>17</v>
      </c>
      <c r="B16" s="724"/>
      <c r="C16" s="724"/>
      <c r="D16" s="724"/>
      <c r="E16" s="724"/>
      <c r="F16" s="724"/>
      <c r="G16" s="724"/>
      <c r="H16" s="724"/>
      <c r="I16" s="724"/>
      <c r="J16" s="724"/>
      <c r="K16" s="724"/>
      <c r="L16" s="663" t="s">
        <v>3495</v>
      </c>
      <c r="M16" s="683"/>
      <c r="N16" s="664"/>
      <c r="O16" s="664"/>
      <c r="P16" s="664"/>
      <c r="Q16" s="664"/>
      <c r="R16" s="664"/>
      <c r="S16" s="664"/>
      <c r="T16" s="664"/>
      <c r="U16" s="664"/>
      <c r="V16" s="664"/>
      <c r="W16" s="664"/>
      <c r="X16" s="664"/>
    </row>
    <row r="17" spans="1:24">
      <c r="A17" s="725" t="s">
        <v>17</v>
      </c>
      <c r="B17" s="708" t="s">
        <v>994</v>
      </c>
      <c r="C17" s="708"/>
      <c r="D17" s="708"/>
      <c r="E17" s="708"/>
      <c r="F17" s="708"/>
      <c r="G17" s="708"/>
      <c r="H17" s="708"/>
      <c r="I17" s="708"/>
      <c r="J17" s="708"/>
      <c r="K17" s="708"/>
      <c r="L17" s="726"/>
      <c r="M17" s="727" t="s">
        <v>150</v>
      </c>
      <c r="N17" s="728"/>
      <c r="O17" s="728"/>
      <c r="P17" s="728"/>
      <c r="Q17" s="728"/>
      <c r="R17" s="728"/>
      <c r="S17" s="729">
        <v>1.0580000000000001</v>
      </c>
      <c r="T17" s="729">
        <v>1</v>
      </c>
      <c r="U17" s="729">
        <v>1.0720000000000001</v>
      </c>
      <c r="V17" s="728"/>
      <c r="W17" s="728"/>
      <c r="X17" s="728"/>
    </row>
    <row r="18" spans="1:24" ht="0.2" customHeight="1">
      <c r="A18" s="725" t="s">
        <v>17</v>
      </c>
      <c r="B18" s="708" t="s">
        <v>991</v>
      </c>
      <c r="C18" s="708" t="s">
        <v>1352</v>
      </c>
      <c r="D18" s="708"/>
      <c r="E18" s="708"/>
      <c r="F18" s="708"/>
      <c r="G18" s="708" t="b">
        <v>0</v>
      </c>
      <c r="H18" s="708"/>
      <c r="I18" s="708"/>
      <c r="J18" s="708"/>
      <c r="K18" s="708"/>
      <c r="L18" s="730">
        <v>1</v>
      </c>
      <c r="M18" s="731" t="s">
        <v>292</v>
      </c>
      <c r="N18" s="732" t="s">
        <v>142</v>
      </c>
      <c r="O18" s="733"/>
      <c r="P18" s="733"/>
      <c r="Q18" s="733"/>
      <c r="R18" s="734"/>
      <c r="S18" s="733"/>
      <c r="T18" s="733"/>
      <c r="U18" s="733"/>
      <c r="V18" s="316">
        <v>0</v>
      </c>
      <c r="W18" s="311">
        <v>0</v>
      </c>
      <c r="X18" s="734"/>
    </row>
    <row r="19" spans="1:24">
      <c r="A19" s="725" t="s">
        <v>17</v>
      </c>
      <c r="B19" s="708" t="s">
        <v>992</v>
      </c>
      <c r="C19" s="708" t="s">
        <v>1353</v>
      </c>
      <c r="D19" s="708"/>
      <c r="E19" s="708"/>
      <c r="F19" s="708"/>
      <c r="G19" s="708"/>
      <c r="H19" s="708"/>
      <c r="I19" s="708"/>
      <c r="J19" s="708"/>
      <c r="K19" s="708"/>
      <c r="L19" s="730">
        <v>2</v>
      </c>
      <c r="M19" s="735" t="s">
        <v>151</v>
      </c>
      <c r="N19" s="732" t="s">
        <v>142</v>
      </c>
      <c r="O19" s="733"/>
      <c r="P19" s="733"/>
      <c r="Q19" s="733"/>
      <c r="R19" s="734"/>
      <c r="S19" s="733">
        <v>5.8</v>
      </c>
      <c r="T19" s="733"/>
      <c r="U19" s="733">
        <v>7.2</v>
      </c>
      <c r="V19" s="316">
        <v>1.2413793103448276</v>
      </c>
      <c r="W19" s="311">
        <v>7.2</v>
      </c>
      <c r="X19" s="734"/>
    </row>
    <row r="20" spans="1:24">
      <c r="A20" s="725" t="s">
        <v>17</v>
      </c>
      <c r="B20" s="708"/>
      <c r="C20" s="708" t="s">
        <v>1354</v>
      </c>
      <c r="D20" s="708"/>
      <c r="E20" s="708"/>
      <c r="F20" s="708"/>
      <c r="G20" s="708"/>
      <c r="H20" s="708"/>
      <c r="I20" s="708"/>
      <c r="J20" s="708"/>
      <c r="K20" s="708"/>
      <c r="L20" s="730">
        <v>3</v>
      </c>
      <c r="M20" s="731" t="s">
        <v>293</v>
      </c>
      <c r="N20" s="732" t="s">
        <v>142</v>
      </c>
      <c r="O20" s="733"/>
      <c r="P20" s="733"/>
      <c r="Q20" s="733"/>
      <c r="R20" s="734"/>
      <c r="S20" s="733">
        <v>5.8</v>
      </c>
      <c r="T20" s="733"/>
      <c r="U20" s="733">
        <v>7.2</v>
      </c>
      <c r="V20" s="316">
        <v>1.2413793103448276</v>
      </c>
      <c r="W20" s="311">
        <v>7.2</v>
      </c>
      <c r="X20" s="734"/>
    </row>
    <row r="21" spans="1:24" ht="0.2" customHeight="1">
      <c r="A21" s="725" t="s">
        <v>17</v>
      </c>
      <c r="B21" s="708" t="s">
        <v>993</v>
      </c>
      <c r="C21" s="708" t="s">
        <v>1355</v>
      </c>
      <c r="D21" s="708"/>
      <c r="E21" s="708"/>
      <c r="F21" s="708"/>
      <c r="G21" s="708" t="b">
        <v>0</v>
      </c>
      <c r="H21" s="708"/>
      <c r="I21" s="708"/>
      <c r="J21" s="708"/>
      <c r="K21" s="708"/>
      <c r="L21" s="730">
        <v>4</v>
      </c>
      <c r="M21" s="735" t="s">
        <v>294</v>
      </c>
      <c r="N21" s="732" t="s">
        <v>142</v>
      </c>
      <c r="O21" s="736"/>
      <c r="P21" s="737"/>
      <c r="Q21" s="738"/>
      <c r="R21" s="739"/>
      <c r="S21" s="736"/>
      <c r="T21" s="737"/>
      <c r="U21" s="737"/>
      <c r="V21" s="316">
        <v>0</v>
      </c>
      <c r="W21" s="311">
        <v>0</v>
      </c>
      <c r="X21" s="739"/>
    </row>
    <row r="22" spans="1:24">
      <c r="A22" s="725" t="s">
        <v>17</v>
      </c>
      <c r="B22" s="708"/>
      <c r="C22" s="708"/>
      <c r="D22" s="708"/>
      <c r="E22" s="708"/>
      <c r="F22" s="708"/>
      <c r="G22" s="708"/>
      <c r="H22" s="708"/>
      <c r="I22" s="708"/>
      <c r="J22" s="708"/>
      <c r="K22" s="708"/>
      <c r="L22" s="726"/>
      <c r="M22" s="727" t="s">
        <v>295</v>
      </c>
      <c r="N22" s="728"/>
      <c r="O22" s="740"/>
      <c r="P22" s="740"/>
      <c r="Q22" s="740"/>
      <c r="R22" s="741"/>
      <c r="S22" s="740"/>
      <c r="T22" s="740"/>
      <c r="U22" s="740"/>
      <c r="V22" s="742"/>
      <c r="W22" s="740"/>
      <c r="X22" s="741"/>
    </row>
    <row r="23" spans="1:24">
      <c r="A23" s="725" t="s">
        <v>17</v>
      </c>
      <c r="B23" s="708" t="s">
        <v>996</v>
      </c>
      <c r="C23" s="708" t="s">
        <v>1356</v>
      </c>
      <c r="D23" s="708"/>
      <c r="E23" s="708"/>
      <c r="F23" s="708"/>
      <c r="G23" s="708"/>
      <c r="H23" s="708"/>
      <c r="I23" s="708"/>
      <c r="J23" s="708"/>
      <c r="K23" s="708"/>
      <c r="L23" s="730">
        <v>1</v>
      </c>
      <c r="M23" s="735" t="s">
        <v>296</v>
      </c>
      <c r="N23" s="732" t="s">
        <v>142</v>
      </c>
      <c r="O23" s="743"/>
      <c r="P23" s="733"/>
      <c r="Q23" s="733"/>
      <c r="R23" s="734"/>
      <c r="S23" s="743">
        <v>30.2</v>
      </c>
      <c r="T23" s="733">
        <v>30.2</v>
      </c>
      <c r="U23" s="733">
        <v>30.2</v>
      </c>
      <c r="V23" s="316">
        <v>1</v>
      </c>
      <c r="W23" s="311">
        <v>0</v>
      </c>
      <c r="X23" s="734"/>
    </row>
    <row r="24" spans="1:24">
      <c r="A24" s="725" t="s">
        <v>17</v>
      </c>
      <c r="B24" s="708"/>
      <c r="C24" s="708" t="s">
        <v>1357</v>
      </c>
      <c r="D24" s="708"/>
      <c r="E24" s="708"/>
      <c r="F24" s="708"/>
      <c r="G24" s="708"/>
      <c r="H24" s="708"/>
      <c r="I24" s="708"/>
      <c r="J24" s="708"/>
      <c r="K24" s="708"/>
      <c r="L24" s="730">
        <v>2</v>
      </c>
      <c r="M24" s="735" t="s">
        <v>297</v>
      </c>
      <c r="N24" s="732" t="s">
        <v>142</v>
      </c>
      <c r="O24" s="743"/>
      <c r="P24" s="733"/>
      <c r="Q24" s="743"/>
      <c r="R24" s="734"/>
      <c r="S24" s="743">
        <v>20</v>
      </c>
      <c r="T24" s="743">
        <v>20</v>
      </c>
      <c r="U24" s="743">
        <v>20</v>
      </c>
      <c r="V24" s="316">
        <v>1</v>
      </c>
      <c r="W24" s="311">
        <v>0</v>
      </c>
      <c r="X24" s="734"/>
    </row>
    <row r="25" spans="1:24">
      <c r="A25" s="725" t="s">
        <v>17</v>
      </c>
      <c r="B25" s="708"/>
      <c r="C25" s="708"/>
      <c r="D25" s="708"/>
      <c r="E25" s="708"/>
      <c r="F25" s="708"/>
      <c r="G25" s="708"/>
      <c r="H25" s="708"/>
      <c r="I25" s="708"/>
      <c r="J25" s="708"/>
      <c r="K25" s="708"/>
      <c r="L25" s="156">
        <v>3</v>
      </c>
      <c r="M25" s="157" t="s">
        <v>298</v>
      </c>
      <c r="N25" s="744"/>
      <c r="O25" s="308"/>
      <c r="P25" s="311"/>
      <c r="Q25" s="313"/>
      <c r="R25" s="300"/>
      <c r="S25" s="308"/>
      <c r="T25" s="311"/>
      <c r="U25" s="311"/>
      <c r="V25" s="316"/>
      <c r="W25" s="311"/>
      <c r="X25" s="300"/>
    </row>
    <row r="26" spans="1:24" ht="22.5">
      <c r="A26" s="725" t="s">
        <v>17</v>
      </c>
      <c r="B26" s="708"/>
      <c r="C26" s="708" t="s">
        <v>1358</v>
      </c>
      <c r="D26" s="708"/>
      <c r="E26" s="708"/>
      <c r="F26" s="708"/>
      <c r="G26" s="708"/>
      <c r="H26" s="708"/>
      <c r="I26" s="708"/>
      <c r="J26" s="708"/>
      <c r="K26" s="708"/>
      <c r="L26" s="745" t="s">
        <v>840</v>
      </c>
      <c r="M26" s="746" t="s">
        <v>299</v>
      </c>
      <c r="N26" s="744" t="s">
        <v>300</v>
      </c>
      <c r="O26" s="733"/>
      <c r="P26" s="743"/>
      <c r="Q26" s="747"/>
      <c r="R26" s="734"/>
      <c r="S26" s="733"/>
      <c r="T26" s="743"/>
      <c r="U26" s="743"/>
      <c r="V26" s="316">
        <v>0</v>
      </c>
      <c r="W26" s="311">
        <v>0</v>
      </c>
      <c r="X26" s="734"/>
    </row>
    <row r="27" spans="1:24" ht="22.5">
      <c r="A27" s="725" t="s">
        <v>17</v>
      </c>
      <c r="B27" s="708"/>
      <c r="C27" s="708" t="s">
        <v>1359</v>
      </c>
      <c r="D27" s="708"/>
      <c r="E27" s="708"/>
      <c r="F27" s="708"/>
      <c r="G27" s="708"/>
      <c r="H27" s="708"/>
      <c r="I27" s="708"/>
      <c r="J27" s="708"/>
      <c r="K27" s="708"/>
      <c r="L27" s="745" t="s">
        <v>841</v>
      </c>
      <c r="M27" s="746" t="s">
        <v>301</v>
      </c>
      <c r="N27" s="744" t="s">
        <v>300</v>
      </c>
      <c r="O27" s="733"/>
      <c r="P27" s="743"/>
      <c r="Q27" s="747"/>
      <c r="R27" s="734"/>
      <c r="S27" s="733"/>
      <c r="T27" s="743"/>
      <c r="U27" s="743"/>
      <c r="V27" s="316">
        <v>0</v>
      </c>
      <c r="W27" s="311">
        <v>0</v>
      </c>
      <c r="X27" s="734"/>
    </row>
    <row r="28" spans="1:24" ht="22.5">
      <c r="A28" s="725" t="s">
        <v>17</v>
      </c>
      <c r="B28" s="708"/>
      <c r="C28" s="708" t="s">
        <v>1360</v>
      </c>
      <c r="D28" s="708"/>
      <c r="E28" s="708"/>
      <c r="F28" s="708"/>
      <c r="G28" s="708"/>
      <c r="H28" s="708"/>
      <c r="I28" s="708"/>
      <c r="J28" s="708"/>
      <c r="K28" s="708"/>
      <c r="L28" s="745" t="s">
        <v>842</v>
      </c>
      <c r="M28" s="746" t="s">
        <v>302</v>
      </c>
      <c r="N28" s="744" t="s">
        <v>300</v>
      </c>
      <c r="O28" s="733"/>
      <c r="P28" s="743"/>
      <c r="Q28" s="747"/>
      <c r="R28" s="734"/>
      <c r="S28" s="733"/>
      <c r="T28" s="743"/>
      <c r="U28" s="743"/>
      <c r="V28" s="316">
        <v>0</v>
      </c>
      <c r="W28" s="311">
        <v>0</v>
      </c>
      <c r="X28" s="734"/>
    </row>
    <row r="29" spans="1:24" ht="22.5">
      <c r="A29" s="725" t="s">
        <v>17</v>
      </c>
      <c r="B29" s="708"/>
      <c r="C29" s="708" t="s">
        <v>1361</v>
      </c>
      <c r="D29" s="708"/>
      <c r="E29" s="708"/>
      <c r="F29" s="708"/>
      <c r="G29" s="708"/>
      <c r="H29" s="708"/>
      <c r="I29" s="708"/>
      <c r="J29" s="708"/>
      <c r="K29" s="708"/>
      <c r="L29" s="745" t="s">
        <v>843</v>
      </c>
      <c r="M29" s="746" t="s">
        <v>303</v>
      </c>
      <c r="N29" s="744" t="s">
        <v>300</v>
      </c>
      <c r="O29" s="733"/>
      <c r="P29" s="743"/>
      <c r="Q29" s="747"/>
      <c r="R29" s="734"/>
      <c r="S29" s="733"/>
      <c r="T29" s="743"/>
      <c r="U29" s="743"/>
      <c r="V29" s="316">
        <v>0</v>
      </c>
      <c r="W29" s="311">
        <v>0</v>
      </c>
      <c r="X29" s="734"/>
    </row>
    <row r="30" spans="1:24">
      <c r="A30" s="725" t="s">
        <v>17</v>
      </c>
      <c r="B30" s="708"/>
      <c r="C30" s="708" t="s">
        <v>1362</v>
      </c>
      <c r="D30" s="708"/>
      <c r="E30" s="708"/>
      <c r="F30" s="708"/>
      <c r="G30" s="708"/>
      <c r="H30" s="708"/>
      <c r="I30" s="708"/>
      <c r="J30" s="708"/>
      <c r="K30" s="708"/>
      <c r="L30" s="730">
        <v>4</v>
      </c>
      <c r="M30" s="748" t="s">
        <v>304</v>
      </c>
      <c r="N30" s="732" t="s">
        <v>142</v>
      </c>
      <c r="O30" s="733"/>
      <c r="P30" s="743"/>
      <c r="Q30" s="747"/>
      <c r="R30" s="734"/>
      <c r="S30" s="733"/>
      <c r="T30" s="743"/>
      <c r="U30" s="743"/>
      <c r="V30" s="316">
        <v>0</v>
      </c>
      <c r="W30" s="311">
        <v>0</v>
      </c>
      <c r="X30" s="734"/>
    </row>
    <row r="31" spans="1:24">
      <c r="A31" s="725" t="s">
        <v>17</v>
      </c>
      <c r="B31" s="708"/>
      <c r="C31" s="708" t="s">
        <v>1311</v>
      </c>
      <c r="D31" s="708"/>
      <c r="E31" s="708"/>
      <c r="F31" s="708"/>
      <c r="G31" s="708"/>
      <c r="H31" s="708"/>
      <c r="I31" s="708"/>
      <c r="J31" s="708"/>
      <c r="K31" s="708"/>
      <c r="L31" s="730">
        <v>5</v>
      </c>
      <c r="M31" s="748" t="s">
        <v>305</v>
      </c>
      <c r="N31" s="732" t="s">
        <v>142</v>
      </c>
      <c r="O31" s="733"/>
      <c r="P31" s="743"/>
      <c r="Q31" s="747"/>
      <c r="R31" s="734"/>
      <c r="S31" s="733"/>
      <c r="T31" s="743"/>
      <c r="U31" s="743"/>
      <c r="V31" s="316">
        <v>0</v>
      </c>
      <c r="W31" s="311">
        <v>0</v>
      </c>
      <c r="X31" s="734"/>
    </row>
    <row r="32" spans="1:24" s="80" customFormat="1">
      <c r="A32" s="725" t="s">
        <v>17</v>
      </c>
      <c r="B32" s="749"/>
      <c r="C32" s="749" t="s">
        <v>1363</v>
      </c>
      <c r="D32" s="749"/>
      <c r="E32" s="749"/>
      <c r="F32" s="749"/>
      <c r="G32" s="749"/>
      <c r="H32" s="749"/>
      <c r="I32" s="749"/>
      <c r="J32" s="749"/>
      <c r="K32" s="749"/>
      <c r="L32" s="750" t="s">
        <v>123</v>
      </c>
      <c r="M32" s="751" t="s">
        <v>306</v>
      </c>
      <c r="N32" s="732"/>
      <c r="O32" s="752"/>
      <c r="P32" s="752"/>
      <c r="Q32" s="752"/>
      <c r="R32" s="753"/>
      <c r="S32" s="752"/>
      <c r="T32" s="752"/>
      <c r="U32" s="752"/>
      <c r="V32" s="316">
        <v>0</v>
      </c>
      <c r="W32" s="311">
        <v>0</v>
      </c>
      <c r="X32" s="753"/>
    </row>
    <row r="33" spans="1:24" s="80" customFormat="1">
      <c r="A33" s="725" t="s">
        <v>17</v>
      </c>
      <c r="B33" s="749"/>
      <c r="C33" s="749" t="s">
        <v>1364</v>
      </c>
      <c r="D33" s="749"/>
      <c r="E33" s="749"/>
      <c r="F33" s="749"/>
      <c r="G33" s="749"/>
      <c r="H33" s="749"/>
      <c r="I33" s="749"/>
      <c r="J33" s="749"/>
      <c r="K33" s="749"/>
      <c r="L33" s="750" t="s">
        <v>124</v>
      </c>
      <c r="M33" s="731" t="s">
        <v>307</v>
      </c>
      <c r="N33" s="732"/>
      <c r="O33" s="752"/>
      <c r="P33" s="752"/>
      <c r="Q33" s="752"/>
      <c r="R33" s="753"/>
      <c r="S33" s="752"/>
      <c r="T33" s="752"/>
      <c r="U33" s="752"/>
      <c r="V33" s="316">
        <v>0</v>
      </c>
      <c r="W33" s="311">
        <v>0</v>
      </c>
      <c r="X33" s="753"/>
    </row>
    <row r="34" spans="1:24" hidden="1">
      <c r="A34" s="708" t="s">
        <v>940</v>
      </c>
      <c r="B34" s="708"/>
      <c r="C34" s="708"/>
      <c r="D34" s="708"/>
      <c r="E34" s="708"/>
      <c r="F34" s="708"/>
      <c r="G34" s="708"/>
      <c r="H34" s="708"/>
      <c r="I34" s="708"/>
      <c r="J34" s="708"/>
      <c r="K34" s="708"/>
      <c r="L34" s="754"/>
      <c r="M34" s="755"/>
      <c r="N34" s="755"/>
      <c r="O34" s="755"/>
      <c r="P34" s="755"/>
      <c r="Q34" s="755"/>
      <c r="R34" s="755"/>
      <c r="S34" s="755"/>
      <c r="T34" s="755"/>
      <c r="U34" s="755"/>
      <c r="V34" s="755"/>
      <c r="W34" s="755"/>
      <c r="X34" s="755"/>
    </row>
    <row r="35" spans="1:24">
      <c r="A35" s="708"/>
      <c r="B35" s="708"/>
      <c r="C35" s="708"/>
      <c r="D35" s="708"/>
      <c r="E35" s="708"/>
      <c r="F35" s="708"/>
      <c r="G35" s="708"/>
      <c r="H35" s="708"/>
      <c r="I35" s="708"/>
      <c r="J35" s="708"/>
      <c r="K35" s="708"/>
      <c r="L35" s="709"/>
      <c r="M35" s="708"/>
      <c r="N35" s="708"/>
      <c r="O35" s="708"/>
      <c r="P35" s="708"/>
      <c r="Q35" s="708"/>
      <c r="R35" s="708"/>
      <c r="S35" s="708"/>
      <c r="T35" s="708"/>
      <c r="U35" s="708"/>
      <c r="V35" s="708"/>
      <c r="W35" s="708"/>
      <c r="X35" s="708"/>
    </row>
    <row r="36" spans="1:24">
      <c r="A36" s="708"/>
      <c r="B36" s="708"/>
      <c r="C36" s="708"/>
      <c r="D36" s="708"/>
      <c r="E36" s="708"/>
      <c r="F36" s="708"/>
      <c r="G36" s="708"/>
      <c r="H36" s="708"/>
      <c r="I36" s="708"/>
      <c r="J36" s="708"/>
      <c r="K36" s="708"/>
      <c r="L36" s="709"/>
      <c r="M36" s="708"/>
      <c r="N36" s="708"/>
      <c r="O36" s="708"/>
      <c r="P36" s="708"/>
      <c r="Q36" s="708"/>
      <c r="R36" s="708"/>
      <c r="S36" s="708"/>
      <c r="T36" s="708"/>
      <c r="U36" s="708"/>
      <c r="V36" s="708"/>
      <c r="W36" s="708"/>
      <c r="X36" s="708"/>
    </row>
    <row r="37" spans="1:24">
      <c r="A37" s="708"/>
      <c r="B37" s="708"/>
      <c r="C37" s="708"/>
      <c r="D37" s="708"/>
      <c r="E37" s="708"/>
      <c r="F37" s="708"/>
      <c r="G37" s="708"/>
      <c r="H37" s="708"/>
      <c r="I37" s="708"/>
      <c r="J37" s="708"/>
      <c r="K37" s="708"/>
      <c r="L37" s="709"/>
      <c r="M37" s="708"/>
      <c r="N37" s="708"/>
      <c r="O37" s="708"/>
      <c r="P37" s="708"/>
      <c r="Q37" s="708"/>
      <c r="R37" s="708"/>
      <c r="S37" s="708"/>
      <c r="T37" s="708"/>
      <c r="U37" s="708"/>
      <c r="V37" s="708"/>
      <c r="W37" s="708"/>
      <c r="X37" s="708"/>
    </row>
    <row r="38" spans="1:24">
      <c r="A38" s="708"/>
      <c r="B38" s="708"/>
      <c r="C38" s="708"/>
      <c r="D38" s="708"/>
      <c r="E38" s="708"/>
      <c r="F38" s="708"/>
      <c r="G38" s="708"/>
      <c r="H38" s="708"/>
      <c r="I38" s="708"/>
      <c r="J38" s="708"/>
      <c r="K38" s="708"/>
      <c r="L38" s="709"/>
      <c r="M38" s="708"/>
      <c r="N38" s="708"/>
      <c r="O38" s="708"/>
      <c r="P38" s="708"/>
      <c r="Q38" s="708"/>
      <c r="R38" s="708"/>
      <c r="S38" s="708"/>
      <c r="T38" s="708"/>
      <c r="U38" s="708"/>
      <c r="V38" s="708"/>
      <c r="W38" s="708"/>
      <c r="X38" s="708"/>
    </row>
    <row r="39" spans="1:24">
      <c r="A39" s="708"/>
      <c r="B39" s="708"/>
      <c r="C39" s="708"/>
      <c r="D39" s="708"/>
      <c r="E39" s="708"/>
      <c r="F39" s="708"/>
      <c r="G39" s="708"/>
      <c r="H39" s="708"/>
      <c r="I39" s="708"/>
      <c r="J39" s="708"/>
      <c r="K39" s="708"/>
      <c r="L39" s="709"/>
      <c r="M39" s="708"/>
      <c r="N39" s="708"/>
      <c r="O39" s="708"/>
      <c r="P39" s="708"/>
      <c r="Q39" s="708"/>
      <c r="R39" s="708"/>
      <c r="S39" s="708"/>
      <c r="T39" s="708"/>
      <c r="U39" s="708"/>
      <c r="V39" s="708"/>
      <c r="W39" s="708"/>
      <c r="X39" s="708"/>
    </row>
  </sheetData>
  <sheetProtection formatColumns="0" formatRows="0" autoFilter="0"/>
  <mergeCells count="3">
    <mergeCell ref="L14:L15"/>
    <mergeCell ref="M14:M15"/>
    <mergeCell ref="N14:N15"/>
  </mergeCells>
  <phoneticPr fontId="15" type="noConversion"/>
  <dataValidations count="5">
    <dataValidation type="decimal" operator="greaterThanOrEqual" allowBlank="1" sqref="O34:Q34 S34:U34">
      <formula1>0</formula1>
    </dataValidation>
    <dataValidation type="textLength" operator="lessThanOrEqual" allowBlank="1" showInputMessage="1" showErrorMessage="1" sqref="R34 X34">
      <formula1>990</formula1>
    </dataValidation>
    <dataValidation type="textLength" operator="lessThanOrEqual" allowBlank="1" showInputMessage="1" showErrorMessage="1" errorTitle="Ошибка" error="Допускается ввод не более 900 символов!" sqref="X18:X20 R26:R33 X26:X33 R23:R24 X23:X24 R18:R20">
      <formula1>900</formula1>
    </dataValidation>
    <dataValidation type="decimal" allowBlank="1" showErrorMessage="1" errorTitle="Ошибка" error="Допускается ввод только действительных чисел!" sqref="O21:U21 X21">
      <formula1>-9.99999999999999E+23</formula1>
      <formula2>9.99999999999999E+23</formula2>
    </dataValidation>
    <dataValidation type="decimal" allowBlank="1" showErrorMessage="1" errorTitle="Ошибка" error="Допускается ввод только неотрицательных чисел!" sqref="S26:U33 O26:Q33 S23:U24 O23:Q24 O18:Q20 S18:U20">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U59"/>
  <sheetViews>
    <sheetView showGridLines="0" view="pageBreakPreview" topLeftCell="L12" zoomScale="59" zoomScaleNormal="100" zoomScaleSheetLayoutView="59" workbookViewId="0">
      <selection activeCell="Z43" sqref="Z43"/>
    </sheetView>
  </sheetViews>
  <sheetFormatPr defaultColWidth="9.140625" defaultRowHeight="11.25"/>
  <cols>
    <col min="1" max="6" width="2.7109375" style="86" hidden="1" customWidth="1"/>
    <col min="7" max="7" width="8" style="86" hidden="1" customWidth="1"/>
    <col min="8" max="10" width="2.7109375" style="86" hidden="1" customWidth="1"/>
    <col min="11" max="11" width="3.7109375" style="86" hidden="1" customWidth="1"/>
    <col min="12" max="12" width="9.7109375" style="88" customWidth="1"/>
    <col min="13" max="13" width="50.7109375" style="88" customWidth="1"/>
    <col min="14" max="14" width="11" style="88" customWidth="1"/>
    <col min="15" max="20" width="13.7109375" style="86" customWidth="1"/>
    <col min="21" max="21" width="20.7109375" style="88" customWidth="1"/>
    <col min="22" max="16384" width="9.140625" style="86"/>
  </cols>
  <sheetData>
    <row r="1" spans="1:21" hidden="1">
      <c r="A1" s="676"/>
      <c r="B1" s="676"/>
      <c r="C1" s="676"/>
      <c r="D1" s="676"/>
      <c r="E1" s="676"/>
      <c r="F1" s="676"/>
      <c r="G1" s="676"/>
      <c r="H1" s="676"/>
      <c r="I1" s="676"/>
      <c r="J1" s="676"/>
      <c r="K1" s="676"/>
      <c r="L1" s="724"/>
      <c r="M1" s="724"/>
      <c r="N1" s="724"/>
      <c r="O1" s="676">
        <v>2022</v>
      </c>
      <c r="P1" s="676">
        <v>2022</v>
      </c>
      <c r="Q1" s="676">
        <v>2022</v>
      </c>
      <c r="R1" s="676">
        <v>2023</v>
      </c>
      <c r="S1" s="676">
        <v>2024</v>
      </c>
      <c r="T1" s="676">
        <v>2024</v>
      </c>
      <c r="U1" s="724"/>
    </row>
    <row r="2" spans="1:21" hidden="1">
      <c r="A2" s="676"/>
      <c r="B2" s="676"/>
      <c r="C2" s="676"/>
      <c r="D2" s="676"/>
      <c r="E2" s="676"/>
      <c r="F2" s="676"/>
      <c r="G2" s="676"/>
      <c r="H2" s="676"/>
      <c r="I2" s="676"/>
      <c r="J2" s="676"/>
      <c r="K2" s="676"/>
      <c r="L2" s="724"/>
      <c r="M2" s="724"/>
      <c r="N2" s="724"/>
      <c r="O2" s="676" t="s">
        <v>271</v>
      </c>
      <c r="P2" s="676" t="s">
        <v>309</v>
      </c>
      <c r="Q2" s="676" t="s">
        <v>289</v>
      </c>
      <c r="R2" s="676" t="s">
        <v>271</v>
      </c>
      <c r="S2" s="676" t="s">
        <v>272</v>
      </c>
      <c r="T2" s="676" t="s">
        <v>271</v>
      </c>
      <c r="U2" s="724"/>
    </row>
    <row r="3" spans="1:21" hidden="1">
      <c r="A3" s="676"/>
      <c r="B3" s="676"/>
      <c r="C3" s="676"/>
      <c r="D3" s="676"/>
      <c r="E3" s="676"/>
      <c r="F3" s="676"/>
      <c r="G3" s="676"/>
      <c r="H3" s="676"/>
      <c r="I3" s="676"/>
      <c r="J3" s="676"/>
      <c r="K3" s="676"/>
      <c r="L3" s="724"/>
      <c r="M3" s="724"/>
      <c r="N3" s="724"/>
      <c r="O3" s="676" t="s">
        <v>3504</v>
      </c>
      <c r="P3" s="676" t="s">
        <v>3505</v>
      </c>
      <c r="Q3" s="676" t="s">
        <v>3506</v>
      </c>
      <c r="R3" s="676" t="s">
        <v>3508</v>
      </c>
      <c r="S3" s="676"/>
      <c r="T3" s="676"/>
      <c r="U3" s="724"/>
    </row>
    <row r="4" spans="1:21" hidden="1">
      <c r="A4" s="676"/>
      <c r="B4" s="676"/>
      <c r="C4" s="676"/>
      <c r="D4" s="676"/>
      <c r="E4" s="676"/>
      <c r="F4" s="676"/>
      <c r="G4" s="676"/>
      <c r="H4" s="676"/>
      <c r="I4" s="676"/>
      <c r="J4" s="676"/>
      <c r="K4" s="676"/>
      <c r="L4" s="724"/>
      <c r="M4" s="724"/>
      <c r="N4" s="724"/>
      <c r="O4" s="676"/>
      <c r="P4" s="676"/>
      <c r="Q4" s="676"/>
      <c r="R4" s="676"/>
      <c r="S4" s="676"/>
      <c r="T4" s="676"/>
      <c r="U4" s="724"/>
    </row>
    <row r="5" spans="1:21" hidden="1">
      <c r="A5" s="676"/>
      <c r="B5" s="676"/>
      <c r="C5" s="676"/>
      <c r="D5" s="676"/>
      <c r="E5" s="676"/>
      <c r="F5" s="676"/>
      <c r="G5" s="676"/>
      <c r="H5" s="676"/>
      <c r="I5" s="676"/>
      <c r="J5" s="676"/>
      <c r="K5" s="676"/>
      <c r="L5" s="724"/>
      <c r="M5" s="724"/>
      <c r="N5" s="724"/>
      <c r="O5" s="676"/>
      <c r="P5" s="676"/>
      <c r="Q5" s="676"/>
      <c r="R5" s="676"/>
      <c r="S5" s="676"/>
      <c r="T5" s="676"/>
      <c r="U5" s="724"/>
    </row>
    <row r="6" spans="1:21" hidden="1">
      <c r="A6" s="676"/>
      <c r="B6" s="676"/>
      <c r="C6" s="676"/>
      <c r="D6" s="676"/>
      <c r="E6" s="676"/>
      <c r="F6" s="676"/>
      <c r="G6" s="676"/>
      <c r="H6" s="676"/>
      <c r="I6" s="676"/>
      <c r="J6" s="676"/>
      <c r="K6" s="676"/>
      <c r="L6" s="724"/>
      <c r="M6" s="724"/>
      <c r="N6" s="724"/>
      <c r="O6" s="676"/>
      <c r="P6" s="676"/>
      <c r="Q6" s="676"/>
      <c r="R6" s="676"/>
      <c r="S6" s="676"/>
      <c r="T6" s="676"/>
      <c r="U6" s="724"/>
    </row>
    <row r="7" spans="1:21" hidden="1">
      <c r="A7" s="676"/>
      <c r="B7" s="676"/>
      <c r="C7" s="676"/>
      <c r="D7" s="676"/>
      <c r="E7" s="676"/>
      <c r="F7" s="676"/>
      <c r="G7" s="676"/>
      <c r="H7" s="676"/>
      <c r="I7" s="676"/>
      <c r="J7" s="676"/>
      <c r="K7" s="676"/>
      <c r="L7" s="724"/>
      <c r="M7" s="724"/>
      <c r="N7" s="724"/>
      <c r="O7" s="676" t="b">
        <v>1</v>
      </c>
      <c r="P7" s="676" t="b">
        <v>1</v>
      </c>
      <c r="Q7" s="676" t="b">
        <v>1</v>
      </c>
      <c r="R7" s="676" t="b">
        <v>1</v>
      </c>
      <c r="S7" s="708"/>
      <c r="T7" s="708"/>
      <c r="U7" s="724"/>
    </row>
    <row r="8" spans="1:21" hidden="1">
      <c r="A8" s="676"/>
      <c r="B8" s="676"/>
      <c r="C8" s="676"/>
      <c r="D8" s="676"/>
      <c r="E8" s="676"/>
      <c r="F8" s="676"/>
      <c r="G8" s="676"/>
      <c r="H8" s="676"/>
      <c r="I8" s="676"/>
      <c r="J8" s="676"/>
      <c r="K8" s="676"/>
      <c r="L8" s="724"/>
      <c r="M8" s="724"/>
      <c r="N8" s="724"/>
      <c r="O8" s="676"/>
      <c r="P8" s="676"/>
      <c r="Q8" s="676"/>
      <c r="R8" s="676"/>
      <c r="S8" s="676"/>
      <c r="T8" s="676"/>
      <c r="U8" s="724"/>
    </row>
    <row r="9" spans="1:21" hidden="1">
      <c r="A9" s="676"/>
      <c r="B9" s="676"/>
      <c r="C9" s="676"/>
      <c r="D9" s="676"/>
      <c r="E9" s="676"/>
      <c r="F9" s="676"/>
      <c r="G9" s="676"/>
      <c r="H9" s="676"/>
      <c r="I9" s="676"/>
      <c r="J9" s="676"/>
      <c r="K9" s="676"/>
      <c r="L9" s="724"/>
      <c r="M9" s="724"/>
      <c r="N9" s="724"/>
      <c r="O9" s="676"/>
      <c r="P9" s="676"/>
      <c r="Q9" s="676"/>
      <c r="R9" s="676"/>
      <c r="S9" s="676"/>
      <c r="T9" s="676"/>
      <c r="U9" s="724"/>
    </row>
    <row r="10" spans="1:21" hidden="1">
      <c r="A10" s="676"/>
      <c r="B10" s="676"/>
      <c r="C10" s="676"/>
      <c r="D10" s="676"/>
      <c r="E10" s="676"/>
      <c r="F10" s="676"/>
      <c r="G10" s="676"/>
      <c r="H10" s="676"/>
      <c r="I10" s="676"/>
      <c r="J10" s="676"/>
      <c r="K10" s="676"/>
      <c r="L10" s="724"/>
      <c r="M10" s="724"/>
      <c r="N10" s="724"/>
      <c r="O10" s="676"/>
      <c r="P10" s="676"/>
      <c r="Q10" s="676"/>
      <c r="R10" s="676"/>
      <c r="S10" s="676"/>
      <c r="T10" s="676"/>
      <c r="U10" s="724"/>
    </row>
    <row r="11" spans="1:21" ht="15" hidden="1" customHeight="1">
      <c r="A11" s="676"/>
      <c r="B11" s="676"/>
      <c r="C11" s="676"/>
      <c r="D11" s="676"/>
      <c r="E11" s="676"/>
      <c r="F11" s="676"/>
      <c r="G11" s="676"/>
      <c r="H11" s="676"/>
      <c r="I11" s="676"/>
      <c r="J11" s="676"/>
      <c r="K11" s="676"/>
      <c r="L11" s="724"/>
      <c r="M11" s="653"/>
      <c r="N11" s="724"/>
      <c r="O11" s="676"/>
      <c r="P11" s="676"/>
      <c r="Q11" s="676"/>
      <c r="R11" s="676"/>
      <c r="S11" s="676"/>
      <c r="T11" s="676"/>
      <c r="U11" s="724"/>
    </row>
    <row r="12" spans="1:21" s="87" customFormat="1" ht="20.100000000000001" customHeight="1">
      <c r="A12" s="588"/>
      <c r="B12" s="588"/>
      <c r="C12" s="588"/>
      <c r="D12" s="588"/>
      <c r="E12" s="588"/>
      <c r="F12" s="588"/>
      <c r="G12" s="588"/>
      <c r="H12" s="588"/>
      <c r="I12" s="588"/>
      <c r="J12" s="588"/>
      <c r="K12" s="588"/>
      <c r="L12" s="355" t="s">
        <v>1029</v>
      </c>
      <c r="M12" s="162"/>
      <c r="N12" s="162"/>
      <c r="O12" s="162"/>
      <c r="P12" s="162"/>
      <c r="Q12" s="162"/>
      <c r="R12" s="162"/>
      <c r="S12" s="162"/>
      <c r="T12" s="162"/>
      <c r="U12" s="162"/>
    </row>
    <row r="13" spans="1:21">
      <c r="A13" s="676"/>
      <c r="B13" s="676"/>
      <c r="C13" s="676"/>
      <c r="D13" s="676"/>
      <c r="E13" s="676"/>
      <c r="F13" s="676"/>
      <c r="G13" s="676"/>
      <c r="H13" s="676"/>
      <c r="I13" s="676"/>
      <c r="J13" s="676"/>
      <c r="K13" s="676"/>
      <c r="L13" s="724"/>
      <c r="M13" s="724"/>
      <c r="N13" s="724"/>
      <c r="O13" s="676"/>
      <c r="P13" s="676"/>
      <c r="Q13" s="676"/>
      <c r="R13" s="676"/>
      <c r="S13" s="676"/>
      <c r="T13" s="676"/>
      <c r="U13" s="724"/>
    </row>
    <row r="14" spans="1:21" s="87" customFormat="1" hidden="1">
      <c r="A14" s="588"/>
      <c r="B14" s="588"/>
      <c r="C14" s="588"/>
      <c r="D14" s="588"/>
      <c r="E14" s="588"/>
      <c r="F14" s="588"/>
      <c r="G14" s="588" t="b">
        <v>0</v>
      </c>
      <c r="H14" s="588"/>
      <c r="I14" s="588"/>
      <c r="J14" s="588"/>
      <c r="K14" s="588"/>
      <c r="L14" s="1113" t="s">
        <v>1035</v>
      </c>
      <c r="M14" s="1113"/>
      <c r="N14" s="1113"/>
      <c r="O14" s="1113"/>
      <c r="P14" s="1113"/>
      <c r="Q14" s="1113"/>
      <c r="R14" s="1113"/>
      <c r="S14" s="1113"/>
      <c r="T14" s="1113"/>
      <c r="U14" s="1113"/>
    </row>
    <row r="15" spans="1:21" s="88" customFormat="1" hidden="1">
      <c r="A15" s="724"/>
      <c r="B15" s="724"/>
      <c r="C15" s="724"/>
      <c r="D15" s="724"/>
      <c r="E15" s="724"/>
      <c r="F15" s="724"/>
      <c r="G15" s="588" t="b">
        <v>0</v>
      </c>
      <c r="H15" s="724"/>
      <c r="I15" s="724"/>
      <c r="J15" s="724"/>
      <c r="K15" s="724"/>
      <c r="L15" s="1115" t="s">
        <v>15</v>
      </c>
      <c r="M15" s="1116" t="s">
        <v>120</v>
      </c>
      <c r="N15" s="1108" t="s">
        <v>141</v>
      </c>
      <c r="O15" s="756" t="s">
        <v>3497</v>
      </c>
      <c r="P15" s="756" t="s">
        <v>3497</v>
      </c>
      <c r="Q15" s="756" t="s">
        <v>3497</v>
      </c>
      <c r="R15" s="757" t="s">
        <v>3498</v>
      </c>
      <c r="S15" s="758" t="s">
        <v>3499</v>
      </c>
      <c r="T15" s="758" t="s">
        <v>3499</v>
      </c>
      <c r="U15" s="1114" t="s">
        <v>308</v>
      </c>
    </row>
    <row r="16" spans="1:21" s="88" customFormat="1" ht="45" hidden="1">
      <c r="A16" s="724"/>
      <c r="B16" s="724"/>
      <c r="C16" s="724"/>
      <c r="D16" s="724"/>
      <c r="E16" s="724"/>
      <c r="F16" s="724"/>
      <c r="G16" s="588" t="b">
        <v>0</v>
      </c>
      <c r="H16" s="724"/>
      <c r="I16" s="724"/>
      <c r="J16" s="724"/>
      <c r="K16" s="724"/>
      <c r="L16" s="1115"/>
      <c r="M16" s="1117"/>
      <c r="N16" s="1108"/>
      <c r="O16" s="759" t="s">
        <v>271</v>
      </c>
      <c r="P16" s="759" t="s">
        <v>309</v>
      </c>
      <c r="Q16" s="759" t="s">
        <v>289</v>
      </c>
      <c r="R16" s="759" t="s">
        <v>271</v>
      </c>
      <c r="S16" s="758" t="s">
        <v>272</v>
      </c>
      <c r="T16" s="758" t="s">
        <v>271</v>
      </c>
      <c r="U16" s="1114"/>
    </row>
    <row r="17" spans="1:21" s="88" customFormat="1" hidden="1">
      <c r="A17" s="724"/>
      <c r="B17" s="724"/>
      <c r="C17" s="724"/>
      <c r="D17" s="724"/>
      <c r="E17" s="724"/>
      <c r="F17" s="724"/>
      <c r="G17" s="588" t="b">
        <v>0</v>
      </c>
      <c r="H17" s="724"/>
      <c r="I17" s="724"/>
      <c r="J17" s="724"/>
      <c r="K17" s="724"/>
      <c r="L17" s="760"/>
      <c r="M17" s="760"/>
      <c r="N17" s="760"/>
      <c r="O17" s="761"/>
      <c r="P17" s="761"/>
      <c r="Q17" s="761"/>
      <c r="R17" s="761"/>
      <c r="S17" s="761"/>
      <c r="T17" s="761"/>
      <c r="U17" s="762"/>
    </row>
    <row r="18" spans="1:21" s="87" customFormat="1" hidden="1">
      <c r="A18" s="588"/>
      <c r="B18" s="588"/>
      <c r="C18" s="588"/>
      <c r="D18" s="588"/>
      <c r="E18" s="588"/>
      <c r="F18" s="588"/>
      <c r="G18" s="588" t="b">
        <v>0</v>
      </c>
      <c r="H18" s="588"/>
      <c r="I18" s="588"/>
      <c r="J18" s="588"/>
      <c r="K18" s="588"/>
      <c r="L18" s="1113" t="s">
        <v>1036</v>
      </c>
      <c r="M18" s="1113"/>
      <c r="N18" s="1113"/>
      <c r="O18" s="1113"/>
      <c r="P18" s="1113"/>
      <c r="Q18" s="1113"/>
      <c r="R18" s="1113"/>
      <c r="S18" s="1113"/>
      <c r="T18" s="1113"/>
      <c r="U18" s="1113"/>
    </row>
    <row r="19" spans="1:21" s="88" customFormat="1" hidden="1">
      <c r="A19" s="724"/>
      <c r="B19" s="724"/>
      <c r="C19" s="724"/>
      <c r="D19" s="724"/>
      <c r="E19" s="724"/>
      <c r="F19" s="724"/>
      <c r="G19" s="588" t="b">
        <v>0</v>
      </c>
      <c r="H19" s="724"/>
      <c r="I19" s="724"/>
      <c r="J19" s="724"/>
      <c r="K19" s="724"/>
      <c r="L19" s="1115" t="s">
        <v>15</v>
      </c>
      <c r="M19" s="1116" t="s">
        <v>120</v>
      </c>
      <c r="N19" s="1108" t="s">
        <v>141</v>
      </c>
      <c r="O19" s="1110" t="s">
        <v>3497</v>
      </c>
      <c r="P19" s="1111"/>
      <c r="Q19" s="1112"/>
      <c r="R19" s="757" t="s">
        <v>3498</v>
      </c>
      <c r="S19" s="1118" t="s">
        <v>3499</v>
      </c>
      <c r="T19" s="1119"/>
      <c r="U19" s="1114" t="s">
        <v>308</v>
      </c>
    </row>
    <row r="20" spans="1:21" s="88" customFormat="1" ht="45" hidden="1">
      <c r="A20" s="724"/>
      <c r="B20" s="724"/>
      <c r="C20" s="724"/>
      <c r="D20" s="724"/>
      <c r="E20" s="724"/>
      <c r="F20" s="724"/>
      <c r="G20" s="588" t="b">
        <v>0</v>
      </c>
      <c r="H20" s="724"/>
      <c r="I20" s="724"/>
      <c r="J20" s="724"/>
      <c r="K20" s="724"/>
      <c r="L20" s="1115"/>
      <c r="M20" s="1117"/>
      <c r="N20" s="1108"/>
      <c r="O20" s="759" t="s">
        <v>271</v>
      </c>
      <c r="P20" s="759" t="s">
        <v>309</v>
      </c>
      <c r="Q20" s="759" t="s">
        <v>289</v>
      </c>
      <c r="R20" s="759" t="s">
        <v>271</v>
      </c>
      <c r="S20" s="758" t="s">
        <v>272</v>
      </c>
      <c r="T20" s="758" t="s">
        <v>271</v>
      </c>
      <c r="U20" s="1114"/>
    </row>
    <row r="21" spans="1:21" hidden="1">
      <c r="A21" s="676"/>
      <c r="B21" s="676"/>
      <c r="C21" s="676"/>
      <c r="D21" s="676"/>
      <c r="E21" s="676"/>
      <c r="F21" s="676"/>
      <c r="G21" s="588" t="b">
        <v>0</v>
      </c>
      <c r="H21" s="676"/>
      <c r="I21" s="676"/>
      <c r="J21" s="676"/>
      <c r="K21" s="676"/>
      <c r="L21" s="760"/>
      <c r="M21" s="760"/>
      <c r="N21" s="760"/>
      <c r="O21" s="760"/>
      <c r="P21" s="760"/>
      <c r="Q21" s="760"/>
      <c r="R21" s="760"/>
      <c r="S21" s="760"/>
      <c r="T21" s="760"/>
      <c r="U21" s="760"/>
    </row>
    <row r="22" spans="1:21" s="87" customFormat="1">
      <c r="A22" s="588"/>
      <c r="B22" s="588"/>
      <c r="C22" s="588"/>
      <c r="D22" s="588"/>
      <c r="E22" s="588"/>
      <c r="F22" s="588"/>
      <c r="G22" s="588" t="b">
        <v>1</v>
      </c>
      <c r="H22" s="588"/>
      <c r="I22" s="588"/>
      <c r="J22" s="588"/>
      <c r="K22" s="588"/>
      <c r="L22" s="1113" t="s">
        <v>1037</v>
      </c>
      <c r="M22" s="1113"/>
      <c r="N22" s="1113"/>
      <c r="O22" s="1113"/>
      <c r="P22" s="1113"/>
      <c r="Q22" s="1113"/>
      <c r="R22" s="1113"/>
      <c r="S22" s="1113"/>
      <c r="T22" s="1113"/>
      <c r="U22" s="1113"/>
    </row>
    <row r="23" spans="1:21" s="88" customFormat="1">
      <c r="A23" s="724"/>
      <c r="B23" s="724"/>
      <c r="C23" s="724"/>
      <c r="D23" s="724"/>
      <c r="E23" s="724"/>
      <c r="F23" s="724"/>
      <c r="G23" s="588" t="b">
        <v>1</v>
      </c>
      <c r="H23" s="724"/>
      <c r="I23" s="724"/>
      <c r="J23" s="724"/>
      <c r="K23" s="724"/>
      <c r="L23" s="1115" t="s">
        <v>15</v>
      </c>
      <c r="M23" s="1116" t="s">
        <v>120</v>
      </c>
      <c r="N23" s="1108" t="s">
        <v>141</v>
      </c>
      <c r="O23" s="1110" t="s">
        <v>3497</v>
      </c>
      <c r="P23" s="1111"/>
      <c r="Q23" s="1112"/>
      <c r="R23" s="757" t="s">
        <v>3498</v>
      </c>
      <c r="S23" s="1118" t="s">
        <v>3499</v>
      </c>
      <c r="T23" s="1119"/>
      <c r="U23" s="1114" t="s">
        <v>308</v>
      </c>
    </row>
    <row r="24" spans="1:21" s="88" customFormat="1" ht="45" hidden="1">
      <c r="A24" s="724"/>
      <c r="B24" s="724"/>
      <c r="C24" s="724"/>
      <c r="D24" s="724"/>
      <c r="E24" s="724"/>
      <c r="F24" s="724"/>
      <c r="G24" s="588" t="b">
        <v>1</v>
      </c>
      <c r="H24" s="724"/>
      <c r="I24" s="724"/>
      <c r="J24" s="724"/>
      <c r="K24" s="724"/>
      <c r="L24" s="1115"/>
      <c r="M24" s="1117"/>
      <c r="N24" s="1108"/>
      <c r="O24" s="759" t="s">
        <v>271</v>
      </c>
      <c r="P24" s="759" t="s">
        <v>309</v>
      </c>
      <c r="Q24" s="759" t="s">
        <v>289</v>
      </c>
      <c r="R24" s="759" t="s">
        <v>271</v>
      </c>
      <c r="S24" s="758" t="s">
        <v>272</v>
      </c>
      <c r="T24" s="758" t="s">
        <v>271</v>
      </c>
      <c r="U24" s="1114"/>
    </row>
    <row r="25" spans="1:21" hidden="1">
      <c r="A25" s="763" t="s">
        <v>17</v>
      </c>
      <c r="B25" s="676"/>
      <c r="C25" s="676"/>
      <c r="D25" s="676"/>
      <c r="E25" s="676"/>
      <c r="F25" s="676"/>
      <c r="G25" s="676"/>
      <c r="H25" s="676"/>
      <c r="I25" s="676"/>
      <c r="J25" s="676"/>
      <c r="K25" s="676"/>
      <c r="L25" s="663" t="s">
        <v>3495</v>
      </c>
      <c r="M25" s="683"/>
      <c r="N25" s="683"/>
      <c r="O25" s="764"/>
      <c r="P25" s="764"/>
      <c r="Q25" s="764"/>
      <c r="R25" s="764"/>
      <c r="S25" s="764"/>
      <c r="T25" s="764"/>
      <c r="U25" s="683"/>
    </row>
    <row r="26" spans="1:21">
      <c r="A26" s="763" t="s">
        <v>17</v>
      </c>
      <c r="B26" s="676"/>
      <c r="C26" s="676"/>
      <c r="D26" s="676"/>
      <c r="E26" s="676"/>
      <c r="F26" s="676"/>
      <c r="G26" s="676"/>
      <c r="H26" s="676"/>
      <c r="I26" s="676"/>
      <c r="J26" s="676"/>
      <c r="K26" s="676"/>
      <c r="L26" s="765" t="s">
        <v>17</v>
      </c>
      <c r="M26" s="766" t="s">
        <v>340</v>
      </c>
      <c r="N26" s="767"/>
      <c r="O26" s="768" t="s">
        <v>1214</v>
      </c>
      <c r="P26" s="769"/>
      <c r="Q26" s="769"/>
      <c r="R26" s="769"/>
      <c r="S26" s="769"/>
      <c r="T26" s="770"/>
      <c r="U26" s="771"/>
    </row>
    <row r="27" spans="1:21">
      <c r="A27" s="763" t="s">
        <v>17</v>
      </c>
      <c r="B27" s="676"/>
      <c r="C27" s="676" t="s">
        <v>1307</v>
      </c>
      <c r="D27" s="676"/>
      <c r="E27" s="676"/>
      <c r="F27" s="676"/>
      <c r="G27" s="676"/>
      <c r="H27" s="676"/>
      <c r="I27" s="676"/>
      <c r="J27" s="676"/>
      <c r="K27" s="676"/>
      <c r="L27" s="765" t="s">
        <v>101</v>
      </c>
      <c r="M27" s="772" t="s">
        <v>310</v>
      </c>
      <c r="N27" s="759" t="s">
        <v>311</v>
      </c>
      <c r="O27" s="773"/>
      <c r="P27" s="773"/>
      <c r="Q27" s="773"/>
      <c r="R27" s="773">
        <v>24</v>
      </c>
      <c r="S27" s="773">
        <v>24</v>
      </c>
      <c r="T27" s="773">
        <v>24</v>
      </c>
      <c r="U27" s="771"/>
    </row>
    <row r="28" spans="1:21">
      <c r="A28" s="763" t="s">
        <v>17</v>
      </c>
      <c r="B28" s="676"/>
      <c r="C28" s="676" t="s">
        <v>1308</v>
      </c>
      <c r="D28" s="676"/>
      <c r="E28" s="676"/>
      <c r="F28" s="676"/>
      <c r="G28" s="676"/>
      <c r="H28" s="676"/>
      <c r="I28" s="676"/>
      <c r="J28" s="676"/>
      <c r="K28" s="676"/>
      <c r="L28" s="765" t="s">
        <v>102</v>
      </c>
      <c r="M28" s="772" t="s">
        <v>312</v>
      </c>
      <c r="N28" s="759" t="s">
        <v>311</v>
      </c>
      <c r="O28" s="773"/>
      <c r="P28" s="773"/>
      <c r="Q28" s="773"/>
      <c r="R28" s="773"/>
      <c r="S28" s="773"/>
      <c r="T28" s="773"/>
      <c r="U28" s="771"/>
    </row>
    <row r="29" spans="1:21">
      <c r="A29" s="763" t="s">
        <v>17</v>
      </c>
      <c r="B29" s="676"/>
      <c r="C29" s="676" t="s">
        <v>1362</v>
      </c>
      <c r="D29" s="676"/>
      <c r="E29" s="676"/>
      <c r="F29" s="676"/>
      <c r="G29" s="676"/>
      <c r="H29" s="676"/>
      <c r="I29" s="676"/>
      <c r="J29" s="676"/>
      <c r="K29" s="676"/>
      <c r="L29" s="765" t="s">
        <v>103</v>
      </c>
      <c r="M29" s="766" t="s">
        <v>341</v>
      </c>
      <c r="N29" s="722" t="s">
        <v>314</v>
      </c>
      <c r="O29" s="774">
        <v>0</v>
      </c>
      <c r="P29" s="774">
        <v>0</v>
      </c>
      <c r="Q29" s="774">
        <v>0</v>
      </c>
      <c r="R29" s="774">
        <v>209.82</v>
      </c>
      <c r="S29" s="774">
        <v>209.82</v>
      </c>
      <c r="T29" s="774">
        <v>209.82</v>
      </c>
      <c r="U29" s="771"/>
    </row>
    <row r="30" spans="1:21">
      <c r="A30" s="763" t="s">
        <v>17</v>
      </c>
      <c r="B30" s="676"/>
      <c r="C30" s="676" t="s">
        <v>1311</v>
      </c>
      <c r="D30" s="676"/>
      <c r="E30" s="676"/>
      <c r="F30" s="676"/>
      <c r="G30" s="676"/>
      <c r="H30" s="676"/>
      <c r="I30" s="676"/>
      <c r="J30" s="676"/>
      <c r="K30" s="676"/>
      <c r="L30" s="765" t="s">
        <v>119</v>
      </c>
      <c r="M30" s="766" t="s">
        <v>342</v>
      </c>
      <c r="N30" s="722" t="s">
        <v>314</v>
      </c>
      <c r="O30" s="773"/>
      <c r="P30" s="773"/>
      <c r="Q30" s="773"/>
      <c r="R30" s="773"/>
      <c r="S30" s="773"/>
      <c r="T30" s="773"/>
      <c r="U30" s="771"/>
    </row>
    <row r="31" spans="1:21">
      <c r="A31" s="763" t="s">
        <v>17</v>
      </c>
      <c r="B31" s="676" t="s">
        <v>944</v>
      </c>
      <c r="C31" s="676" t="s">
        <v>1363</v>
      </c>
      <c r="D31" s="676"/>
      <c r="E31" s="676"/>
      <c r="F31" s="676"/>
      <c r="G31" s="676"/>
      <c r="H31" s="676"/>
      <c r="I31" s="676"/>
      <c r="J31" s="676"/>
      <c r="K31" s="676"/>
      <c r="L31" s="765" t="s">
        <v>123</v>
      </c>
      <c r="M31" s="751" t="s">
        <v>343</v>
      </c>
      <c r="N31" s="722" t="s">
        <v>314</v>
      </c>
      <c r="O31" s="775">
        <v>0</v>
      </c>
      <c r="P31" s="775">
        <v>0</v>
      </c>
      <c r="Q31" s="775">
        <v>0</v>
      </c>
      <c r="R31" s="775">
        <v>209.82</v>
      </c>
      <c r="S31" s="775">
        <v>209.82</v>
      </c>
      <c r="T31" s="775">
        <v>209.82</v>
      </c>
      <c r="U31" s="771"/>
    </row>
    <row r="32" spans="1:21">
      <c r="A32" s="763" t="s">
        <v>17</v>
      </c>
      <c r="B32" s="676"/>
      <c r="C32" s="676" t="s">
        <v>1341</v>
      </c>
      <c r="D32" s="676"/>
      <c r="E32" s="676"/>
      <c r="F32" s="676"/>
      <c r="G32" s="676"/>
      <c r="H32" s="676"/>
      <c r="I32" s="676"/>
      <c r="J32" s="676"/>
      <c r="K32" s="676"/>
      <c r="L32" s="765" t="s">
        <v>183</v>
      </c>
      <c r="M32" s="746" t="s">
        <v>334</v>
      </c>
      <c r="N32" s="722" t="s">
        <v>314</v>
      </c>
      <c r="O32" s="775">
        <v>0</v>
      </c>
      <c r="P32" s="775">
        <v>0</v>
      </c>
      <c r="Q32" s="775">
        <v>0</v>
      </c>
      <c r="R32" s="775">
        <v>90.53</v>
      </c>
      <c r="S32" s="775">
        <v>90.53</v>
      </c>
      <c r="T32" s="775">
        <v>90.53</v>
      </c>
      <c r="U32" s="771"/>
    </row>
    <row r="33" spans="1:21">
      <c r="A33" s="763" t="s">
        <v>17</v>
      </c>
      <c r="B33" s="676"/>
      <c r="C33" s="676" t="s">
        <v>1391</v>
      </c>
      <c r="D33" s="676"/>
      <c r="E33" s="676"/>
      <c r="F33" s="676"/>
      <c r="G33" s="676"/>
      <c r="H33" s="676"/>
      <c r="I33" s="676"/>
      <c r="J33" s="676"/>
      <c r="K33" s="676"/>
      <c r="L33" s="765" t="s">
        <v>1057</v>
      </c>
      <c r="M33" s="776" t="s">
        <v>332</v>
      </c>
      <c r="N33" s="722" t="s">
        <v>314</v>
      </c>
      <c r="O33" s="773"/>
      <c r="P33" s="773"/>
      <c r="Q33" s="773"/>
      <c r="R33" s="773">
        <v>45.265000000000001</v>
      </c>
      <c r="S33" s="773">
        <v>45.265000000000001</v>
      </c>
      <c r="T33" s="773">
        <v>45.265000000000001</v>
      </c>
      <c r="U33" s="771"/>
    </row>
    <row r="34" spans="1:21">
      <c r="A34" s="763" t="s">
        <v>17</v>
      </c>
      <c r="B34" s="676"/>
      <c r="C34" s="676" t="s">
        <v>1392</v>
      </c>
      <c r="D34" s="676"/>
      <c r="E34" s="676"/>
      <c r="F34" s="676"/>
      <c r="G34" s="676"/>
      <c r="H34" s="676"/>
      <c r="I34" s="676"/>
      <c r="J34" s="676"/>
      <c r="K34" s="676"/>
      <c r="L34" s="765" t="s">
        <v>1058</v>
      </c>
      <c r="M34" s="776" t="s">
        <v>333</v>
      </c>
      <c r="N34" s="722" t="s">
        <v>314</v>
      </c>
      <c r="O34" s="773"/>
      <c r="P34" s="773"/>
      <c r="Q34" s="773"/>
      <c r="R34" s="773">
        <v>45.265000000000001</v>
      </c>
      <c r="S34" s="773">
        <v>45.265000000000001</v>
      </c>
      <c r="T34" s="773">
        <v>45.265000000000001</v>
      </c>
      <c r="U34" s="771"/>
    </row>
    <row r="35" spans="1:21">
      <c r="A35" s="763" t="s">
        <v>17</v>
      </c>
      <c r="B35" s="676" t="s">
        <v>945</v>
      </c>
      <c r="C35" s="676" t="s">
        <v>1342</v>
      </c>
      <c r="D35" s="676"/>
      <c r="E35" s="676"/>
      <c r="F35" s="676"/>
      <c r="G35" s="676"/>
      <c r="H35" s="676"/>
      <c r="I35" s="676"/>
      <c r="J35" s="676"/>
      <c r="K35" s="676"/>
      <c r="L35" s="765" t="s">
        <v>184</v>
      </c>
      <c r="M35" s="746" t="s">
        <v>335</v>
      </c>
      <c r="N35" s="722" t="s">
        <v>314</v>
      </c>
      <c r="O35" s="775">
        <v>0</v>
      </c>
      <c r="P35" s="775">
        <v>0</v>
      </c>
      <c r="Q35" s="775">
        <v>0</v>
      </c>
      <c r="R35" s="775">
        <v>0</v>
      </c>
      <c r="S35" s="775">
        <v>0</v>
      </c>
      <c r="T35" s="775">
        <v>0</v>
      </c>
      <c r="U35" s="771"/>
    </row>
    <row r="36" spans="1:21">
      <c r="A36" s="763" t="s">
        <v>17</v>
      </c>
      <c r="B36" s="676"/>
      <c r="C36" s="676" t="s">
        <v>1393</v>
      </c>
      <c r="D36" s="676"/>
      <c r="E36" s="676"/>
      <c r="F36" s="676"/>
      <c r="G36" s="676"/>
      <c r="H36" s="676"/>
      <c r="I36" s="676"/>
      <c r="J36" s="676"/>
      <c r="K36" s="676"/>
      <c r="L36" s="765" t="s">
        <v>1059</v>
      </c>
      <c r="M36" s="776" t="s">
        <v>332</v>
      </c>
      <c r="N36" s="722" t="s">
        <v>314</v>
      </c>
      <c r="O36" s="773"/>
      <c r="P36" s="773"/>
      <c r="Q36" s="773"/>
      <c r="R36" s="773"/>
      <c r="S36" s="773"/>
      <c r="T36" s="773"/>
      <c r="U36" s="771"/>
    </row>
    <row r="37" spans="1:21">
      <c r="A37" s="763" t="s">
        <v>17</v>
      </c>
      <c r="B37" s="676"/>
      <c r="C37" s="676" t="s">
        <v>1394</v>
      </c>
      <c r="D37" s="676"/>
      <c r="E37" s="676"/>
      <c r="F37" s="676"/>
      <c r="G37" s="676"/>
      <c r="H37" s="676"/>
      <c r="I37" s="676"/>
      <c r="J37" s="676"/>
      <c r="K37" s="676"/>
      <c r="L37" s="765" t="s">
        <v>1060</v>
      </c>
      <c r="M37" s="776" t="s">
        <v>333</v>
      </c>
      <c r="N37" s="722" t="s">
        <v>314</v>
      </c>
      <c r="O37" s="773"/>
      <c r="P37" s="773"/>
      <c r="Q37" s="773"/>
      <c r="R37" s="773"/>
      <c r="S37" s="773"/>
      <c r="T37" s="773"/>
      <c r="U37" s="771"/>
    </row>
    <row r="38" spans="1:21">
      <c r="A38" s="763" t="s">
        <v>17</v>
      </c>
      <c r="B38" s="676"/>
      <c r="C38" s="676" t="s">
        <v>1343</v>
      </c>
      <c r="D38" s="676"/>
      <c r="E38" s="676"/>
      <c r="F38" s="676"/>
      <c r="G38" s="676"/>
      <c r="H38" s="676"/>
      <c r="I38" s="676"/>
      <c r="J38" s="676"/>
      <c r="K38" s="676"/>
      <c r="L38" s="765" t="s">
        <v>385</v>
      </c>
      <c r="M38" s="746" t="s">
        <v>336</v>
      </c>
      <c r="N38" s="722" t="s">
        <v>314</v>
      </c>
      <c r="O38" s="775">
        <v>0</v>
      </c>
      <c r="P38" s="775">
        <v>0</v>
      </c>
      <c r="Q38" s="775">
        <v>0</v>
      </c>
      <c r="R38" s="775">
        <v>119.29</v>
      </c>
      <c r="S38" s="775">
        <v>119.29</v>
      </c>
      <c r="T38" s="775">
        <v>119.29</v>
      </c>
      <c r="U38" s="771"/>
    </row>
    <row r="39" spans="1:21">
      <c r="A39" s="763" t="s">
        <v>17</v>
      </c>
      <c r="B39" s="676"/>
      <c r="C39" s="676" t="s">
        <v>1395</v>
      </c>
      <c r="D39" s="676"/>
      <c r="E39" s="676"/>
      <c r="F39" s="676"/>
      <c r="G39" s="676"/>
      <c r="H39" s="676"/>
      <c r="I39" s="676"/>
      <c r="J39" s="676"/>
      <c r="K39" s="676"/>
      <c r="L39" s="765" t="s">
        <v>1061</v>
      </c>
      <c r="M39" s="776" t="s">
        <v>332</v>
      </c>
      <c r="N39" s="722" t="s">
        <v>314</v>
      </c>
      <c r="O39" s="773"/>
      <c r="P39" s="773"/>
      <c r="Q39" s="773"/>
      <c r="R39" s="773">
        <v>59.645000000000003</v>
      </c>
      <c r="S39" s="773">
        <v>59.645000000000003</v>
      </c>
      <c r="T39" s="773">
        <v>59.645000000000003</v>
      </c>
      <c r="U39" s="771"/>
    </row>
    <row r="40" spans="1:21">
      <c r="A40" s="763" t="s">
        <v>17</v>
      </c>
      <c r="B40" s="676"/>
      <c r="C40" s="676" t="s">
        <v>1396</v>
      </c>
      <c r="D40" s="676"/>
      <c r="E40" s="676"/>
      <c r="F40" s="676"/>
      <c r="G40" s="676"/>
      <c r="H40" s="676"/>
      <c r="I40" s="676"/>
      <c r="J40" s="676"/>
      <c r="K40" s="676"/>
      <c r="L40" s="765" t="s">
        <v>1062</v>
      </c>
      <c r="M40" s="776" t="s">
        <v>333</v>
      </c>
      <c r="N40" s="722" t="s">
        <v>314</v>
      </c>
      <c r="O40" s="773"/>
      <c r="P40" s="773"/>
      <c r="Q40" s="773"/>
      <c r="R40" s="773">
        <v>59.645000000000003</v>
      </c>
      <c r="S40" s="773">
        <v>59.645000000000003</v>
      </c>
      <c r="T40" s="773">
        <v>59.645000000000003</v>
      </c>
      <c r="U40" s="771"/>
    </row>
    <row r="41" spans="1:21">
      <c r="A41" s="763" t="s">
        <v>17</v>
      </c>
      <c r="B41" s="676"/>
      <c r="C41" s="676" t="s">
        <v>1344</v>
      </c>
      <c r="D41" s="676"/>
      <c r="E41" s="676"/>
      <c r="F41" s="676"/>
      <c r="G41" s="676"/>
      <c r="H41" s="676"/>
      <c r="I41" s="676"/>
      <c r="J41" s="676"/>
      <c r="K41" s="676"/>
      <c r="L41" s="765" t="s">
        <v>386</v>
      </c>
      <c r="M41" s="746" t="s">
        <v>344</v>
      </c>
      <c r="N41" s="722" t="s">
        <v>314</v>
      </c>
      <c r="O41" s="775">
        <v>0</v>
      </c>
      <c r="P41" s="775">
        <v>0</v>
      </c>
      <c r="Q41" s="775">
        <v>0</v>
      </c>
      <c r="R41" s="775">
        <v>0</v>
      </c>
      <c r="S41" s="775">
        <v>0</v>
      </c>
      <c r="T41" s="775">
        <v>0</v>
      </c>
      <c r="U41" s="771"/>
    </row>
    <row r="42" spans="1:21">
      <c r="A42" s="763" t="s">
        <v>17</v>
      </c>
      <c r="B42" s="676"/>
      <c r="C42" s="676" t="s">
        <v>1397</v>
      </c>
      <c r="D42" s="676"/>
      <c r="E42" s="676"/>
      <c r="F42" s="676"/>
      <c r="G42" s="676"/>
      <c r="H42" s="676"/>
      <c r="I42" s="676"/>
      <c r="J42" s="676"/>
      <c r="K42" s="676"/>
      <c r="L42" s="765" t="s">
        <v>1063</v>
      </c>
      <c r="M42" s="777" t="s">
        <v>332</v>
      </c>
      <c r="N42" s="722" t="s">
        <v>314</v>
      </c>
      <c r="O42" s="773"/>
      <c r="P42" s="773"/>
      <c r="Q42" s="773"/>
      <c r="R42" s="773"/>
      <c r="S42" s="773"/>
      <c r="T42" s="773"/>
      <c r="U42" s="771"/>
    </row>
    <row r="43" spans="1:21">
      <c r="A43" s="763" t="s">
        <v>17</v>
      </c>
      <c r="B43" s="676"/>
      <c r="C43" s="676" t="s">
        <v>1398</v>
      </c>
      <c r="D43" s="676"/>
      <c r="E43" s="676"/>
      <c r="F43" s="676"/>
      <c r="G43" s="676"/>
      <c r="H43" s="676"/>
      <c r="I43" s="676"/>
      <c r="J43" s="676"/>
      <c r="K43" s="676"/>
      <c r="L43" s="765" t="s">
        <v>1064</v>
      </c>
      <c r="M43" s="777" t="s">
        <v>333</v>
      </c>
      <c r="N43" s="722" t="s">
        <v>314</v>
      </c>
      <c r="O43" s="773"/>
      <c r="P43" s="773"/>
      <c r="Q43" s="773"/>
      <c r="R43" s="773"/>
      <c r="S43" s="773"/>
      <c r="T43" s="773"/>
      <c r="U43" s="771"/>
    </row>
    <row r="44" spans="1:21" ht="22.5">
      <c r="A44" s="763" t="s">
        <v>17</v>
      </c>
      <c r="B44" s="676"/>
      <c r="C44" s="676" t="s">
        <v>1399</v>
      </c>
      <c r="D44" s="676"/>
      <c r="E44" s="676"/>
      <c r="F44" s="676"/>
      <c r="G44" s="676"/>
      <c r="H44" s="676"/>
      <c r="I44" s="676"/>
      <c r="J44" s="676"/>
      <c r="K44" s="676"/>
      <c r="L44" s="765" t="s">
        <v>387</v>
      </c>
      <c r="M44" s="778" t="s">
        <v>947</v>
      </c>
      <c r="N44" s="722" t="s">
        <v>314</v>
      </c>
      <c r="O44" s="773"/>
      <c r="P44" s="773"/>
      <c r="Q44" s="773"/>
      <c r="R44" s="773"/>
      <c r="S44" s="773"/>
      <c r="T44" s="773"/>
      <c r="U44" s="771"/>
    </row>
    <row r="45" spans="1:21">
      <c r="A45" s="763" t="s">
        <v>17</v>
      </c>
      <c r="B45" s="676"/>
      <c r="C45" s="676" t="s">
        <v>1364</v>
      </c>
      <c r="D45" s="676"/>
      <c r="E45" s="676"/>
      <c r="F45" s="676"/>
      <c r="G45" s="676"/>
      <c r="H45" s="676"/>
      <c r="I45" s="676"/>
      <c r="J45" s="676"/>
      <c r="K45" s="676"/>
      <c r="L45" s="765" t="s">
        <v>124</v>
      </c>
      <c r="M45" s="766" t="s">
        <v>345</v>
      </c>
      <c r="N45" s="722" t="s">
        <v>314</v>
      </c>
      <c r="O45" s="773"/>
      <c r="P45" s="773"/>
      <c r="Q45" s="773"/>
      <c r="R45" s="773"/>
      <c r="S45" s="773"/>
      <c r="T45" s="773"/>
      <c r="U45" s="771"/>
    </row>
    <row r="46" spans="1:21">
      <c r="A46" s="763" t="s">
        <v>17</v>
      </c>
      <c r="B46" s="676"/>
      <c r="C46" s="676" t="s">
        <v>1365</v>
      </c>
      <c r="D46" s="676"/>
      <c r="E46" s="676"/>
      <c r="F46" s="676"/>
      <c r="G46" s="676"/>
      <c r="H46" s="676"/>
      <c r="I46" s="676"/>
      <c r="J46" s="676"/>
      <c r="K46" s="676"/>
      <c r="L46" s="765" t="s">
        <v>125</v>
      </c>
      <c r="M46" s="766" t="s">
        <v>346</v>
      </c>
      <c r="N46" s="722" t="s">
        <v>314</v>
      </c>
      <c r="O46" s="773"/>
      <c r="P46" s="773"/>
      <c r="Q46" s="773"/>
      <c r="R46" s="773"/>
      <c r="S46" s="773"/>
      <c r="T46" s="773"/>
      <c r="U46" s="771"/>
    </row>
    <row r="47" spans="1:21">
      <c r="A47" s="763" t="s">
        <v>17</v>
      </c>
      <c r="B47" s="676"/>
      <c r="C47" s="676" t="s">
        <v>1369</v>
      </c>
      <c r="D47" s="676"/>
      <c r="E47" s="676"/>
      <c r="F47" s="676"/>
      <c r="G47" s="676"/>
      <c r="H47" s="676"/>
      <c r="I47" s="676"/>
      <c r="J47" s="676"/>
      <c r="K47" s="676"/>
      <c r="L47" s="765" t="s">
        <v>126</v>
      </c>
      <c r="M47" s="766" t="s">
        <v>911</v>
      </c>
      <c r="N47" s="722" t="s">
        <v>314</v>
      </c>
      <c r="O47" s="773"/>
      <c r="P47" s="773"/>
      <c r="Q47" s="773"/>
      <c r="R47" s="773"/>
      <c r="S47" s="773"/>
      <c r="T47" s="773"/>
      <c r="U47" s="771"/>
    </row>
    <row r="48" spans="1:21">
      <c r="A48" s="763" t="s">
        <v>17</v>
      </c>
      <c r="B48" s="676"/>
      <c r="C48" s="676" t="s">
        <v>1371</v>
      </c>
      <c r="D48" s="676"/>
      <c r="E48" s="676"/>
      <c r="F48" s="676"/>
      <c r="G48" s="676"/>
      <c r="H48" s="676"/>
      <c r="I48" s="676"/>
      <c r="J48" s="676"/>
      <c r="K48" s="676"/>
      <c r="L48" s="765" t="s">
        <v>127</v>
      </c>
      <c r="M48" s="751" t="s">
        <v>347</v>
      </c>
      <c r="N48" s="722" t="s">
        <v>314</v>
      </c>
      <c r="O48" s="775">
        <v>0</v>
      </c>
      <c r="P48" s="775">
        <v>0</v>
      </c>
      <c r="Q48" s="775">
        <v>0</v>
      </c>
      <c r="R48" s="775">
        <v>0</v>
      </c>
      <c r="S48" s="775">
        <v>0</v>
      </c>
      <c r="T48" s="775">
        <v>0</v>
      </c>
      <c r="U48" s="771"/>
    </row>
    <row r="49" spans="1:21">
      <c r="A49" s="763" t="s">
        <v>17</v>
      </c>
      <c r="B49" s="676"/>
      <c r="C49" s="676" t="s">
        <v>1372</v>
      </c>
      <c r="D49" s="676"/>
      <c r="E49" s="676"/>
      <c r="F49" s="676"/>
      <c r="G49" s="676"/>
      <c r="H49" s="676"/>
      <c r="I49" s="676"/>
      <c r="J49" s="676"/>
      <c r="K49" s="676"/>
      <c r="L49" s="765" t="s">
        <v>999</v>
      </c>
      <c r="M49" s="746" t="s">
        <v>348</v>
      </c>
      <c r="N49" s="722" t="s">
        <v>314</v>
      </c>
      <c r="O49" s="773"/>
      <c r="P49" s="773"/>
      <c r="Q49" s="773"/>
      <c r="R49" s="773"/>
      <c r="S49" s="773"/>
      <c r="T49" s="773"/>
      <c r="U49" s="771"/>
    </row>
    <row r="50" spans="1:21">
      <c r="A50" s="763" t="s">
        <v>17</v>
      </c>
      <c r="B50" s="676"/>
      <c r="C50" s="676" t="s">
        <v>1376</v>
      </c>
      <c r="D50" s="676"/>
      <c r="E50" s="676"/>
      <c r="F50" s="676"/>
      <c r="G50" s="676"/>
      <c r="H50" s="676"/>
      <c r="I50" s="676"/>
      <c r="J50" s="676"/>
      <c r="K50" s="676"/>
      <c r="L50" s="765" t="s">
        <v>1043</v>
      </c>
      <c r="M50" s="746" t="s">
        <v>349</v>
      </c>
      <c r="N50" s="722" t="s">
        <v>314</v>
      </c>
      <c r="O50" s="773"/>
      <c r="P50" s="773"/>
      <c r="Q50" s="773"/>
      <c r="R50" s="773"/>
      <c r="S50" s="773"/>
      <c r="T50" s="773"/>
      <c r="U50" s="771"/>
    </row>
    <row r="51" spans="1:21" ht="22.5">
      <c r="A51" s="763" t="s">
        <v>17</v>
      </c>
      <c r="B51" s="676"/>
      <c r="C51" s="676" t="s">
        <v>1400</v>
      </c>
      <c r="D51" s="676"/>
      <c r="E51" s="676"/>
      <c r="F51" s="676"/>
      <c r="G51" s="676"/>
      <c r="H51" s="676"/>
      <c r="I51" s="676"/>
      <c r="J51" s="676"/>
      <c r="K51" s="676"/>
      <c r="L51" s="765" t="s">
        <v>128</v>
      </c>
      <c r="M51" s="779" t="s">
        <v>935</v>
      </c>
      <c r="N51" s="722" t="s">
        <v>314</v>
      </c>
      <c r="O51" s="773"/>
      <c r="P51" s="773"/>
      <c r="Q51" s="773"/>
      <c r="R51" s="773"/>
      <c r="S51" s="773"/>
      <c r="T51" s="773"/>
      <c r="U51" s="771"/>
    </row>
    <row r="52" spans="1:21">
      <c r="A52" s="763" t="s">
        <v>17</v>
      </c>
      <c r="B52" s="676"/>
      <c r="C52" s="676" t="s">
        <v>1401</v>
      </c>
      <c r="D52" s="676"/>
      <c r="E52" s="676"/>
      <c r="F52" s="676"/>
      <c r="G52" s="676"/>
      <c r="H52" s="676"/>
      <c r="I52" s="676"/>
      <c r="J52" s="676"/>
      <c r="K52" s="676"/>
      <c r="L52" s="765" t="s">
        <v>129</v>
      </c>
      <c r="M52" s="766" t="s">
        <v>350</v>
      </c>
      <c r="N52" s="722" t="s">
        <v>314</v>
      </c>
      <c r="O52" s="773"/>
      <c r="P52" s="773"/>
      <c r="Q52" s="773"/>
      <c r="R52" s="773"/>
      <c r="S52" s="773"/>
      <c r="T52" s="773"/>
      <c r="U52" s="771"/>
    </row>
    <row r="53" spans="1:21">
      <c r="A53" s="676"/>
      <c r="B53" s="676"/>
      <c r="C53" s="676"/>
      <c r="D53" s="676"/>
      <c r="E53" s="676"/>
      <c r="F53" s="676"/>
      <c r="G53" s="588" t="b">
        <v>1</v>
      </c>
      <c r="H53" s="676"/>
      <c r="I53" s="676"/>
      <c r="J53" s="676"/>
      <c r="K53" s="676"/>
      <c r="L53" s="724"/>
      <c r="M53" s="724"/>
      <c r="N53" s="724"/>
      <c r="O53" s="676"/>
      <c r="P53" s="676"/>
      <c r="Q53" s="676"/>
      <c r="R53" s="676"/>
      <c r="S53" s="676"/>
      <c r="T53" s="676"/>
      <c r="U53" s="724"/>
    </row>
    <row r="54" spans="1:21" s="87" customFormat="1" hidden="1">
      <c r="A54" s="588"/>
      <c r="B54" s="588"/>
      <c r="C54" s="588"/>
      <c r="D54" s="588"/>
      <c r="E54" s="588"/>
      <c r="F54" s="588"/>
      <c r="G54" s="588" t="b">
        <v>0</v>
      </c>
      <c r="H54" s="588"/>
      <c r="I54" s="588"/>
      <c r="J54" s="588"/>
      <c r="K54" s="588"/>
      <c r="L54" s="1109" t="s">
        <v>1038</v>
      </c>
      <c r="M54" s="1109"/>
      <c r="N54" s="1109"/>
      <c r="O54" s="1109"/>
      <c r="P54" s="1109"/>
      <c r="Q54" s="1109"/>
      <c r="R54" s="1109"/>
      <c r="S54" s="1109"/>
      <c r="T54" s="1109"/>
      <c r="U54" s="1109"/>
    </row>
    <row r="55" spans="1:21" s="88" customFormat="1" hidden="1">
      <c r="A55" s="724"/>
      <c r="B55" s="724"/>
      <c r="C55" s="724"/>
      <c r="D55" s="724"/>
      <c r="E55" s="724"/>
      <c r="F55" s="724"/>
      <c r="G55" s="588" t="b">
        <v>0</v>
      </c>
      <c r="H55" s="724"/>
      <c r="I55" s="724"/>
      <c r="J55" s="724"/>
      <c r="K55" s="724"/>
      <c r="L55" s="1115" t="s">
        <v>15</v>
      </c>
      <c r="M55" s="1116" t="s">
        <v>120</v>
      </c>
      <c r="N55" s="1108" t="s">
        <v>141</v>
      </c>
      <c r="O55" s="1110" t="s">
        <v>3497</v>
      </c>
      <c r="P55" s="1111"/>
      <c r="Q55" s="1112"/>
      <c r="R55" s="757" t="s">
        <v>3498</v>
      </c>
      <c r="S55" s="1118" t="s">
        <v>3499</v>
      </c>
      <c r="T55" s="1119"/>
      <c r="U55" s="1114" t="s">
        <v>308</v>
      </c>
    </row>
    <row r="56" spans="1:21" s="88" customFormat="1" ht="45" hidden="1">
      <c r="A56" s="724"/>
      <c r="B56" s="724"/>
      <c r="C56" s="724"/>
      <c r="D56" s="724"/>
      <c r="E56" s="724"/>
      <c r="F56" s="724"/>
      <c r="G56" s="588" t="b">
        <v>0</v>
      </c>
      <c r="H56" s="724"/>
      <c r="I56" s="724"/>
      <c r="J56" s="724"/>
      <c r="K56" s="724"/>
      <c r="L56" s="1115"/>
      <c r="M56" s="1117"/>
      <c r="N56" s="1108"/>
      <c r="O56" s="759" t="s">
        <v>271</v>
      </c>
      <c r="P56" s="759" t="s">
        <v>309</v>
      </c>
      <c r="Q56" s="759" t="s">
        <v>289</v>
      </c>
      <c r="R56" s="759" t="s">
        <v>271</v>
      </c>
      <c r="S56" s="758" t="s">
        <v>272</v>
      </c>
      <c r="T56" s="758" t="s">
        <v>271</v>
      </c>
      <c r="U56" s="1114"/>
    </row>
    <row r="57" spans="1:21" hidden="1">
      <c r="A57" s="676"/>
      <c r="B57" s="676"/>
      <c r="C57" s="676"/>
      <c r="D57" s="676"/>
      <c r="E57" s="676"/>
      <c r="F57" s="676"/>
      <c r="G57" s="588" t="b">
        <v>0</v>
      </c>
      <c r="H57" s="676"/>
      <c r="I57" s="676"/>
      <c r="J57" s="676"/>
      <c r="K57" s="676"/>
      <c r="L57" s="724"/>
      <c r="M57" s="724"/>
      <c r="N57" s="724"/>
      <c r="O57" s="676"/>
      <c r="P57" s="676"/>
      <c r="Q57" s="676"/>
      <c r="R57" s="676"/>
      <c r="S57" s="676"/>
      <c r="T57" s="676"/>
      <c r="U57" s="724"/>
    </row>
    <row r="58" spans="1:21" ht="12">
      <c r="A58" s="676"/>
      <c r="B58" s="676"/>
      <c r="C58" s="676"/>
      <c r="D58" s="676"/>
      <c r="E58" s="676"/>
      <c r="F58" s="676"/>
      <c r="G58" s="588"/>
      <c r="H58" s="676"/>
      <c r="I58" s="676"/>
      <c r="J58" s="676"/>
      <c r="K58" s="676"/>
      <c r="L58" s="1120" t="s">
        <v>1255</v>
      </c>
      <c r="M58" s="1120"/>
      <c r="N58" s="1120"/>
      <c r="O58" s="1121"/>
      <c r="P58" s="1121"/>
      <c r="Q58" s="1121"/>
      <c r="R58" s="1121"/>
      <c r="S58" s="1121"/>
      <c r="T58" s="1121"/>
      <c r="U58" s="1121"/>
    </row>
    <row r="59" spans="1:21" ht="15" customHeight="1">
      <c r="A59" s="676"/>
      <c r="B59" s="676"/>
      <c r="C59" s="676"/>
      <c r="D59" s="676"/>
      <c r="E59" s="676"/>
      <c r="F59" s="676"/>
      <c r="G59" s="588"/>
      <c r="H59" s="676"/>
      <c r="I59" s="676"/>
      <c r="J59" s="676"/>
      <c r="K59" s="639"/>
      <c r="L59" s="1122"/>
      <c r="M59" s="1123"/>
      <c r="N59" s="1123"/>
      <c r="O59" s="1123"/>
      <c r="P59" s="1123"/>
      <c r="Q59" s="1123"/>
      <c r="R59" s="1123"/>
      <c r="S59" s="1123"/>
      <c r="T59" s="1123"/>
      <c r="U59" s="1124"/>
    </row>
  </sheetData>
  <sheetProtection formatColumns="0" formatRows="0" autoFilter="0"/>
  <mergeCells count="28">
    <mergeCell ref="L58:U58"/>
    <mergeCell ref="L59:U59"/>
    <mergeCell ref="U55:U56"/>
    <mergeCell ref="S55:T55"/>
    <mergeCell ref="L14:U14"/>
    <mergeCell ref="N15:N16"/>
    <mergeCell ref="U15:U16"/>
    <mergeCell ref="L15:L16"/>
    <mergeCell ref="M15:M16"/>
    <mergeCell ref="L18:U18"/>
    <mergeCell ref="N19:N20"/>
    <mergeCell ref="O19:Q19"/>
    <mergeCell ref="U19:U20"/>
    <mergeCell ref="L19:L20"/>
    <mergeCell ref="M19:M20"/>
    <mergeCell ref="S19:T19"/>
    <mergeCell ref="L54:U54"/>
    <mergeCell ref="N55:N56"/>
    <mergeCell ref="O55:Q55"/>
    <mergeCell ref="L22:U22"/>
    <mergeCell ref="U23:U24"/>
    <mergeCell ref="N23:N24"/>
    <mergeCell ref="O23:Q23"/>
    <mergeCell ref="L23:L24"/>
    <mergeCell ref="M23:M24"/>
    <mergeCell ref="L55:L56"/>
    <mergeCell ref="M55:M56"/>
    <mergeCell ref="S23:T23"/>
  </mergeCells>
  <dataValidations count="1">
    <dataValidation type="decimal" allowBlank="1" showErrorMessage="1" errorTitle="Ошибка" error="Допускается ввод только неотрицательных чисел!" sqref="O42:T47 O49:T52 O30:T30 O27:T28 O33:T34 O36:T37 O39:T40">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U22"/>
  <sheetViews>
    <sheetView showGridLines="0" view="pageBreakPreview" topLeftCell="L12" zoomScaleNormal="100" zoomScaleSheetLayoutView="100" workbookViewId="0">
      <selection activeCell="L23" sqref="L23:U23"/>
    </sheetView>
  </sheetViews>
  <sheetFormatPr defaultColWidth="9.140625" defaultRowHeight="11.25"/>
  <cols>
    <col min="1" max="10" width="2.7109375" style="86" hidden="1" customWidth="1"/>
    <col min="11" max="11" width="3.7109375" style="86" hidden="1" customWidth="1"/>
    <col min="12" max="12" width="5.7109375" style="86" customWidth="1"/>
    <col min="13" max="13" width="20.7109375" style="86" customWidth="1"/>
    <col min="14" max="14" width="9.5703125" style="86" customWidth="1"/>
    <col min="15" max="20" width="13.28515625" style="86" customWidth="1"/>
    <col min="21" max="21" width="20.7109375" style="86" customWidth="1"/>
    <col min="22" max="16384" width="9.140625" style="86"/>
  </cols>
  <sheetData>
    <row r="1" spans="1:21" hidden="1">
      <c r="A1" s="676"/>
      <c r="B1" s="676"/>
      <c r="C1" s="676"/>
      <c r="D1" s="676"/>
      <c r="E1" s="676"/>
      <c r="F1" s="676"/>
      <c r="G1" s="676"/>
      <c r="H1" s="676"/>
      <c r="I1" s="676"/>
      <c r="J1" s="676"/>
      <c r="K1" s="676"/>
      <c r="L1" s="676"/>
      <c r="M1" s="676"/>
      <c r="N1" s="676"/>
      <c r="O1" s="676">
        <v>2022</v>
      </c>
      <c r="P1" s="676">
        <v>2022</v>
      </c>
      <c r="Q1" s="676">
        <v>2022</v>
      </c>
      <c r="R1" s="676">
        <v>2023</v>
      </c>
      <c r="S1" s="676">
        <v>2024</v>
      </c>
      <c r="T1" s="676">
        <v>2024</v>
      </c>
      <c r="U1" s="676"/>
    </row>
    <row r="2" spans="1:21" hidden="1">
      <c r="A2" s="676"/>
      <c r="B2" s="676"/>
      <c r="C2" s="676"/>
      <c r="D2" s="676"/>
      <c r="E2" s="676"/>
      <c r="F2" s="676"/>
      <c r="G2" s="676"/>
      <c r="H2" s="676"/>
      <c r="I2" s="676"/>
      <c r="J2" s="676"/>
      <c r="K2" s="676"/>
      <c r="L2" s="676"/>
      <c r="M2" s="676"/>
      <c r="N2" s="676"/>
      <c r="O2" s="676" t="s">
        <v>271</v>
      </c>
      <c r="P2" s="676" t="s">
        <v>309</v>
      </c>
      <c r="Q2" s="676" t="s">
        <v>289</v>
      </c>
      <c r="R2" s="676" t="s">
        <v>271</v>
      </c>
      <c r="S2" s="676" t="s">
        <v>272</v>
      </c>
      <c r="T2" s="676" t="s">
        <v>271</v>
      </c>
      <c r="U2" s="676"/>
    </row>
    <row r="3" spans="1:21" hidden="1">
      <c r="A3" s="676"/>
      <c r="B3" s="676"/>
      <c r="C3" s="676"/>
      <c r="D3" s="676"/>
      <c r="E3" s="676"/>
      <c r="F3" s="676"/>
      <c r="G3" s="676"/>
      <c r="H3" s="676"/>
      <c r="I3" s="676"/>
      <c r="J3" s="676"/>
      <c r="K3" s="676"/>
      <c r="L3" s="676"/>
      <c r="M3" s="676"/>
      <c r="N3" s="676"/>
      <c r="O3" s="676"/>
      <c r="P3" s="676"/>
      <c r="Q3" s="676"/>
      <c r="R3" s="676"/>
      <c r="S3" s="676"/>
      <c r="T3" s="676"/>
      <c r="U3" s="676"/>
    </row>
    <row r="4" spans="1:21" hidden="1">
      <c r="A4" s="676"/>
      <c r="B4" s="676"/>
      <c r="C4" s="676"/>
      <c r="D4" s="676"/>
      <c r="E4" s="676"/>
      <c r="F4" s="676"/>
      <c r="G4" s="676"/>
      <c r="H4" s="676"/>
      <c r="I4" s="676"/>
      <c r="J4" s="676"/>
      <c r="K4" s="676"/>
      <c r="L4" s="676"/>
      <c r="M4" s="676"/>
      <c r="N4" s="676"/>
      <c r="O4" s="676"/>
      <c r="P4" s="676"/>
      <c r="Q4" s="676"/>
      <c r="R4" s="676"/>
      <c r="S4" s="676"/>
      <c r="T4" s="676"/>
      <c r="U4" s="676"/>
    </row>
    <row r="5" spans="1:21" hidden="1">
      <c r="A5" s="676"/>
      <c r="B5" s="676"/>
      <c r="C5" s="676"/>
      <c r="D5" s="676"/>
      <c r="E5" s="676"/>
      <c r="F5" s="676"/>
      <c r="G5" s="676"/>
      <c r="H5" s="676"/>
      <c r="I5" s="676"/>
      <c r="J5" s="676"/>
      <c r="K5" s="676"/>
      <c r="L5" s="676"/>
      <c r="M5" s="676"/>
      <c r="N5" s="676"/>
      <c r="O5" s="676"/>
      <c r="P5" s="676"/>
      <c r="Q5" s="676"/>
      <c r="R5" s="676"/>
      <c r="S5" s="676"/>
      <c r="T5" s="676"/>
      <c r="U5" s="676"/>
    </row>
    <row r="6" spans="1:21" hidden="1">
      <c r="A6" s="676"/>
      <c r="B6" s="676"/>
      <c r="C6" s="676"/>
      <c r="D6" s="676"/>
      <c r="E6" s="676"/>
      <c r="F6" s="676"/>
      <c r="G6" s="676"/>
      <c r="H6" s="676"/>
      <c r="I6" s="676"/>
      <c r="J6" s="676"/>
      <c r="K6" s="676"/>
      <c r="L6" s="676"/>
      <c r="M6" s="676"/>
      <c r="N6" s="676"/>
      <c r="O6" s="676"/>
      <c r="P6" s="676"/>
      <c r="Q6" s="676"/>
      <c r="R6" s="676"/>
      <c r="S6" s="676"/>
      <c r="T6" s="676"/>
      <c r="U6" s="676"/>
    </row>
    <row r="7" spans="1:21" hidden="1">
      <c r="A7" s="676"/>
      <c r="B7" s="676"/>
      <c r="C7" s="676"/>
      <c r="D7" s="676"/>
      <c r="E7" s="676"/>
      <c r="F7" s="676"/>
      <c r="G7" s="676"/>
      <c r="H7" s="676"/>
      <c r="I7" s="676"/>
      <c r="J7" s="676"/>
      <c r="K7" s="676"/>
      <c r="L7" s="676"/>
      <c r="M7" s="676"/>
      <c r="N7" s="676"/>
      <c r="O7" s="676" t="b">
        <v>1</v>
      </c>
      <c r="P7" s="676" t="b">
        <v>1</v>
      </c>
      <c r="Q7" s="676" t="b">
        <v>1</v>
      </c>
      <c r="R7" s="676" t="b">
        <v>1</v>
      </c>
      <c r="S7" s="708"/>
      <c r="T7" s="708"/>
      <c r="U7" s="676"/>
    </row>
    <row r="8" spans="1:21" hidden="1">
      <c r="A8" s="676"/>
      <c r="B8" s="676"/>
      <c r="C8" s="676"/>
      <c r="D8" s="676"/>
      <c r="E8" s="676"/>
      <c r="F8" s="676"/>
      <c r="G8" s="676"/>
      <c r="H8" s="676"/>
      <c r="I8" s="676"/>
      <c r="J8" s="676"/>
      <c r="K8" s="676"/>
      <c r="L8" s="676"/>
      <c r="M8" s="676"/>
      <c r="N8" s="676"/>
      <c r="O8" s="676"/>
      <c r="P8" s="676"/>
      <c r="Q8" s="676"/>
      <c r="R8" s="676"/>
      <c r="S8" s="676"/>
      <c r="T8" s="676"/>
      <c r="U8" s="676"/>
    </row>
    <row r="9" spans="1:21" hidden="1">
      <c r="A9" s="676"/>
      <c r="B9" s="676"/>
      <c r="C9" s="676"/>
      <c r="D9" s="676"/>
      <c r="E9" s="676"/>
      <c r="F9" s="676"/>
      <c r="G9" s="676"/>
      <c r="H9" s="676"/>
      <c r="I9" s="676"/>
      <c r="J9" s="676"/>
      <c r="K9" s="676"/>
      <c r="L9" s="676"/>
      <c r="M9" s="676"/>
      <c r="N9" s="676"/>
      <c r="O9" s="676"/>
      <c r="P9" s="676"/>
      <c r="Q9" s="676"/>
      <c r="R9" s="676"/>
      <c r="S9" s="676"/>
      <c r="T9" s="676"/>
      <c r="U9" s="676"/>
    </row>
    <row r="10" spans="1:21" hidden="1">
      <c r="A10" s="676"/>
      <c r="B10" s="676"/>
      <c r="C10" s="676"/>
      <c r="D10" s="676"/>
      <c r="E10" s="676"/>
      <c r="F10" s="676"/>
      <c r="G10" s="676"/>
      <c r="H10" s="676"/>
      <c r="I10" s="676"/>
      <c r="J10" s="676"/>
      <c r="K10" s="676"/>
      <c r="L10" s="676"/>
      <c r="M10" s="676"/>
      <c r="N10" s="676"/>
      <c r="O10" s="676"/>
      <c r="P10" s="676"/>
      <c r="Q10" s="676"/>
      <c r="R10" s="676"/>
      <c r="S10" s="676"/>
      <c r="T10" s="676"/>
      <c r="U10" s="676"/>
    </row>
    <row r="11" spans="1:21" ht="15" hidden="1" customHeight="1">
      <c r="A11" s="676"/>
      <c r="B11" s="676"/>
      <c r="C11" s="676"/>
      <c r="D11" s="676"/>
      <c r="E11" s="676"/>
      <c r="F11" s="676"/>
      <c r="G11" s="676"/>
      <c r="H11" s="676"/>
      <c r="I11" s="676"/>
      <c r="J11" s="676"/>
      <c r="K11" s="676"/>
      <c r="L11" s="676"/>
      <c r="M11" s="653"/>
      <c r="N11" s="676"/>
      <c r="O11" s="676"/>
      <c r="P11" s="676"/>
      <c r="Q11" s="676"/>
      <c r="R11" s="676"/>
      <c r="S11" s="676"/>
      <c r="T11" s="676"/>
      <c r="U11" s="676"/>
    </row>
    <row r="12" spans="1:21" s="87" customFormat="1" ht="20.100000000000001" customHeight="1">
      <c r="A12" s="588"/>
      <c r="B12" s="588"/>
      <c r="C12" s="588"/>
      <c r="D12" s="588"/>
      <c r="E12" s="588"/>
      <c r="F12" s="588"/>
      <c r="G12" s="588"/>
      <c r="H12" s="588"/>
      <c r="I12" s="588"/>
      <c r="J12" s="588"/>
      <c r="K12" s="588"/>
      <c r="L12" s="356" t="s">
        <v>1030</v>
      </c>
      <c r="M12" s="179"/>
      <c r="N12" s="179"/>
      <c r="O12" s="179"/>
      <c r="P12" s="179"/>
      <c r="Q12" s="179"/>
      <c r="R12" s="179"/>
      <c r="S12" s="179"/>
      <c r="T12" s="179"/>
      <c r="U12" s="179"/>
    </row>
    <row r="13" spans="1:21" s="176" customFormat="1">
      <c r="L13" s="177"/>
      <c r="M13" s="177"/>
      <c r="N13" s="177"/>
      <c r="O13" s="178"/>
      <c r="P13" s="178"/>
      <c r="Q13" s="178"/>
      <c r="R13" s="178"/>
      <c r="S13" s="177"/>
      <c r="T13" s="177"/>
      <c r="U13" s="177"/>
    </row>
    <row r="14" spans="1:21" s="88" customFormat="1" ht="15" customHeight="1">
      <c r="A14" s="724"/>
      <c r="B14" s="724"/>
      <c r="C14" s="724"/>
      <c r="D14" s="724"/>
      <c r="E14" s="724"/>
      <c r="F14" s="724"/>
      <c r="G14" s="724"/>
      <c r="H14" s="724"/>
      <c r="I14" s="724"/>
      <c r="J14" s="724"/>
      <c r="K14" s="724"/>
      <c r="L14" s="1130" t="s">
        <v>15</v>
      </c>
      <c r="M14" s="1130" t="s">
        <v>120</v>
      </c>
      <c r="N14" s="1130" t="s">
        <v>141</v>
      </c>
      <c r="O14" s="756" t="s">
        <v>3497</v>
      </c>
      <c r="P14" s="756" t="s">
        <v>3497</v>
      </c>
      <c r="Q14" s="756" t="s">
        <v>3497</v>
      </c>
      <c r="R14" s="757" t="s">
        <v>3498</v>
      </c>
      <c r="S14" s="758" t="s">
        <v>3499</v>
      </c>
      <c r="T14" s="758" t="s">
        <v>3499</v>
      </c>
      <c r="U14" s="1114" t="s">
        <v>308</v>
      </c>
    </row>
    <row r="15" spans="1:21" s="88" customFormat="1" ht="50.1" customHeight="1">
      <c r="A15" s="724" t="s">
        <v>940</v>
      </c>
      <c r="B15" s="724"/>
      <c r="C15" s="724"/>
      <c r="D15" s="724"/>
      <c r="E15" s="724"/>
      <c r="F15" s="724"/>
      <c r="G15" s="724"/>
      <c r="H15" s="724"/>
      <c r="I15" s="724"/>
      <c r="J15" s="724"/>
      <c r="K15" s="724"/>
      <c r="L15" s="1130"/>
      <c r="M15" s="1130"/>
      <c r="N15" s="1130"/>
      <c r="O15" s="759" t="s">
        <v>271</v>
      </c>
      <c r="P15" s="759" t="s">
        <v>309</v>
      </c>
      <c r="Q15" s="759" t="s">
        <v>289</v>
      </c>
      <c r="R15" s="759" t="s">
        <v>271</v>
      </c>
      <c r="S15" s="758" t="s">
        <v>272</v>
      </c>
      <c r="T15" s="758" t="s">
        <v>271</v>
      </c>
      <c r="U15" s="1114"/>
    </row>
    <row r="16" spans="1:21" s="88" customFormat="1">
      <c r="A16" s="763" t="s">
        <v>17</v>
      </c>
      <c r="B16" s="724"/>
      <c r="C16" s="724"/>
      <c r="D16" s="724"/>
      <c r="E16" s="724"/>
      <c r="F16" s="724"/>
      <c r="G16" s="724"/>
      <c r="H16" s="724"/>
      <c r="I16" s="724"/>
      <c r="J16" s="724"/>
      <c r="K16" s="724"/>
      <c r="L16" s="663" t="s">
        <v>3495</v>
      </c>
      <c r="M16" s="683"/>
      <c r="N16" s="664"/>
      <c r="O16" s="664"/>
      <c r="P16" s="664"/>
      <c r="Q16" s="664"/>
      <c r="R16" s="664"/>
      <c r="S16" s="664"/>
      <c r="T16" s="664"/>
      <c r="U16" s="664"/>
    </row>
    <row r="17" spans="1:21" s="90" customFormat="1" ht="22.5">
      <c r="A17" s="780" t="s">
        <v>17</v>
      </c>
      <c r="B17" s="781" t="s">
        <v>1306</v>
      </c>
      <c r="C17" s="781" t="s">
        <v>1307</v>
      </c>
      <c r="D17" s="781"/>
      <c r="E17" s="781"/>
      <c r="F17" s="781"/>
      <c r="G17" s="781"/>
      <c r="H17" s="781"/>
      <c r="I17" s="781"/>
      <c r="J17" s="781"/>
      <c r="K17" s="781"/>
      <c r="L17" s="782"/>
      <c r="M17" s="171" t="s">
        <v>850</v>
      </c>
      <c r="N17" s="153" t="s">
        <v>355</v>
      </c>
      <c r="O17" s="783">
        <v>0</v>
      </c>
      <c r="P17" s="783">
        <v>0</v>
      </c>
      <c r="Q17" s="783">
        <v>0</v>
      </c>
      <c r="R17" s="783">
        <v>463.9</v>
      </c>
      <c r="S17" s="783">
        <v>200</v>
      </c>
      <c r="T17" s="783">
        <v>200</v>
      </c>
      <c r="U17" s="784"/>
    </row>
    <row r="18" spans="1:21" s="90" customFormat="1" ht="0.2" customHeight="1">
      <c r="A18" s="780" t="s">
        <v>17</v>
      </c>
      <c r="B18" s="781"/>
      <c r="C18" s="781"/>
      <c r="D18" s="781"/>
      <c r="E18" s="781"/>
      <c r="F18" s="781"/>
      <c r="G18" s="781"/>
      <c r="H18" s="781"/>
      <c r="I18" s="781"/>
      <c r="J18" s="781"/>
      <c r="K18" s="781"/>
      <c r="L18" s="782" t="s">
        <v>849</v>
      </c>
      <c r="M18" s="171"/>
      <c r="N18" s="153"/>
      <c r="O18" s="173"/>
      <c r="P18" s="173"/>
      <c r="Q18" s="173"/>
      <c r="R18" s="173"/>
      <c r="S18" s="173"/>
      <c r="T18" s="173"/>
      <c r="U18" s="174"/>
    </row>
    <row r="19" spans="1:21" s="90" customFormat="1" ht="22.5">
      <c r="A19" s="785">
        <v>1</v>
      </c>
      <c r="B19" s="781" t="s">
        <v>1306</v>
      </c>
      <c r="C19" s="781" t="s">
        <v>1307</v>
      </c>
      <c r="D19" s="781"/>
      <c r="E19" s="781"/>
      <c r="F19" s="781"/>
      <c r="G19" s="781"/>
      <c r="H19" s="781"/>
      <c r="I19" s="781"/>
      <c r="J19" s="781"/>
      <c r="K19" s="639"/>
      <c r="L19" s="782" t="s">
        <v>17</v>
      </c>
      <c r="M19" s="786" t="s">
        <v>1017</v>
      </c>
      <c r="N19" s="153" t="s">
        <v>355</v>
      </c>
      <c r="O19" s="787"/>
      <c r="P19" s="787"/>
      <c r="Q19" s="787"/>
      <c r="R19" s="787">
        <v>463.9</v>
      </c>
      <c r="S19" s="787">
        <v>200</v>
      </c>
      <c r="T19" s="787">
        <v>200</v>
      </c>
      <c r="U19" s="784"/>
    </row>
    <row r="20" spans="1:21">
      <c r="A20" s="676"/>
      <c r="B20" s="676"/>
      <c r="C20" s="676"/>
      <c r="D20" s="676"/>
      <c r="E20" s="676"/>
      <c r="F20" s="676"/>
      <c r="G20" s="676"/>
      <c r="H20" s="676"/>
      <c r="I20" s="676"/>
      <c r="J20" s="676"/>
      <c r="K20" s="676"/>
      <c r="L20" s="676"/>
      <c r="M20" s="676"/>
      <c r="N20" s="676"/>
      <c r="O20" s="676"/>
      <c r="P20" s="676"/>
      <c r="Q20" s="676"/>
      <c r="R20" s="676"/>
      <c r="S20" s="676"/>
      <c r="T20" s="676"/>
      <c r="U20" s="676"/>
    </row>
    <row r="21" spans="1:21" ht="15" customHeight="1">
      <c r="A21" s="676"/>
      <c r="B21" s="676"/>
      <c r="C21" s="676"/>
      <c r="D21" s="676"/>
      <c r="E21" s="676"/>
      <c r="F21" s="676"/>
      <c r="G21" s="676"/>
      <c r="H21" s="676"/>
      <c r="I21" s="676"/>
      <c r="J21" s="676"/>
      <c r="K21" s="676"/>
      <c r="L21" s="1125" t="s">
        <v>1255</v>
      </c>
      <c r="M21" s="1125"/>
      <c r="N21" s="1125"/>
      <c r="O21" s="1125"/>
      <c r="P21" s="1125"/>
      <c r="Q21" s="1125"/>
      <c r="R21" s="1125"/>
      <c r="S21" s="1126"/>
      <c r="T21" s="1126"/>
      <c r="U21" s="1126"/>
    </row>
    <row r="22" spans="1:21" ht="137.25" customHeight="1">
      <c r="A22" s="676"/>
      <c r="B22" s="676"/>
      <c r="C22" s="676"/>
      <c r="D22" s="676"/>
      <c r="E22" s="676"/>
      <c r="F22" s="676"/>
      <c r="G22" s="676"/>
      <c r="H22" s="676"/>
      <c r="I22" s="676"/>
      <c r="J22" s="676"/>
      <c r="K22" s="639"/>
      <c r="L22" s="1127" t="s">
        <v>3469</v>
      </c>
      <c r="M22" s="1128"/>
      <c r="N22" s="1128"/>
      <c r="O22" s="1128"/>
      <c r="P22" s="1128"/>
      <c r="Q22" s="1128"/>
      <c r="R22" s="1128"/>
      <c r="S22" s="1129"/>
      <c r="T22" s="1129"/>
      <c r="U22" s="1129"/>
    </row>
  </sheetData>
  <sheetProtection formatColumns="0" formatRows="0" autoFilter="0"/>
  <mergeCells count="6">
    <mergeCell ref="L21:U21"/>
    <mergeCell ref="L22:U22"/>
    <mergeCell ref="L14:L15"/>
    <mergeCell ref="M14:M15"/>
    <mergeCell ref="N14:N15"/>
    <mergeCell ref="U14:U15"/>
  </mergeCells>
  <dataValidations count="2">
    <dataValidation type="textLength" operator="lessThanOrEqual" allowBlank="1" showInputMessage="1" showErrorMessage="1" errorTitle="Ошибка" error="Допускается ввод не более 900 символов!" sqref="U17 U19">
      <formula1>900</formula1>
    </dataValidation>
    <dataValidation type="decimal" allowBlank="1" showErrorMessage="1" errorTitle="Ошибка" error="Допускается ввод только неотрицательных чисел!" sqref="O19:T19">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rgb="FFFFCC99"/>
  </sheetPr>
  <dimension ref="A1"/>
  <sheetViews>
    <sheetView workbookViewId="0"/>
  </sheetViews>
  <sheetFormatPr defaultRowHeight="11.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U30"/>
  <sheetViews>
    <sheetView showGridLines="0" view="pageBreakPreview" zoomScale="80" zoomScaleNormal="100" zoomScaleSheetLayoutView="80" workbookViewId="0">
      <pane xSplit="14" ySplit="15" topLeftCell="O25" activePane="bottomRight" state="frozen"/>
      <selection activeCell="K11" sqref="A11:XFD11"/>
      <selection pane="topRight" activeCell="K11" sqref="A11:XFD11"/>
      <selection pane="bottomLeft" activeCell="K11" sqref="A11:XFD11"/>
      <selection pane="bottomRight" activeCell="P39" sqref="P39"/>
    </sheetView>
  </sheetViews>
  <sheetFormatPr defaultColWidth="9.140625" defaultRowHeight="11.25"/>
  <cols>
    <col min="1" max="10" width="2.7109375" style="86" hidden="1" customWidth="1"/>
    <col min="11" max="11" width="3.7109375" style="86" hidden="1" customWidth="1"/>
    <col min="12" max="12" width="7" style="86" customWidth="1"/>
    <col min="13" max="13" width="35.7109375" style="86" customWidth="1"/>
    <col min="14" max="20" width="13.28515625" style="86" customWidth="1"/>
    <col min="21" max="21" width="20.7109375" style="86" customWidth="1"/>
    <col min="22" max="22" width="13.140625" style="86" customWidth="1"/>
    <col min="23" max="16384" width="9.140625" style="86"/>
  </cols>
  <sheetData>
    <row r="1" spans="1:21" hidden="1">
      <c r="A1" s="676"/>
      <c r="B1" s="676"/>
      <c r="C1" s="676"/>
      <c r="D1" s="676"/>
      <c r="E1" s="676"/>
      <c r="F1" s="676"/>
      <c r="G1" s="676"/>
      <c r="H1" s="676"/>
      <c r="I1" s="676"/>
      <c r="J1" s="676"/>
      <c r="K1" s="676"/>
      <c r="L1" s="676"/>
      <c r="M1" s="676"/>
      <c r="N1" s="676"/>
      <c r="O1" s="676">
        <v>2022</v>
      </c>
      <c r="P1" s="676">
        <v>2022</v>
      </c>
      <c r="Q1" s="676">
        <v>2022</v>
      </c>
      <c r="R1" s="676">
        <v>2023</v>
      </c>
      <c r="S1" s="676">
        <v>2024</v>
      </c>
      <c r="T1" s="676">
        <v>2024</v>
      </c>
      <c r="U1" s="676"/>
    </row>
    <row r="2" spans="1:21" hidden="1">
      <c r="A2" s="676"/>
      <c r="B2" s="676"/>
      <c r="C2" s="676"/>
      <c r="D2" s="676"/>
      <c r="E2" s="676"/>
      <c r="F2" s="676"/>
      <c r="G2" s="676"/>
      <c r="H2" s="676"/>
      <c r="I2" s="676"/>
      <c r="J2" s="676"/>
      <c r="K2" s="676"/>
      <c r="L2" s="676"/>
      <c r="M2" s="676"/>
      <c r="N2" s="676"/>
      <c r="O2" s="676" t="s">
        <v>271</v>
      </c>
      <c r="P2" s="676" t="s">
        <v>309</v>
      </c>
      <c r="Q2" s="676" t="s">
        <v>289</v>
      </c>
      <c r="R2" s="676" t="s">
        <v>271</v>
      </c>
      <c r="S2" s="676" t="s">
        <v>272</v>
      </c>
      <c r="T2" s="676" t="s">
        <v>271</v>
      </c>
      <c r="U2" s="676"/>
    </row>
    <row r="3" spans="1:21" hidden="1">
      <c r="A3" s="676"/>
      <c r="B3" s="676"/>
      <c r="C3" s="676"/>
      <c r="D3" s="676"/>
      <c r="E3" s="676"/>
      <c r="F3" s="676"/>
      <c r="G3" s="676"/>
      <c r="H3" s="676"/>
      <c r="I3" s="676"/>
      <c r="J3" s="676"/>
      <c r="K3" s="676"/>
      <c r="L3" s="676"/>
      <c r="M3" s="676"/>
      <c r="N3" s="676"/>
      <c r="O3" s="676" t="s">
        <v>3504</v>
      </c>
      <c r="P3" s="676" t="s">
        <v>3505</v>
      </c>
      <c r="Q3" s="676" t="s">
        <v>3506</v>
      </c>
      <c r="R3" s="676" t="s">
        <v>3508</v>
      </c>
      <c r="S3" s="676" t="s">
        <v>3509</v>
      </c>
      <c r="T3" s="676" t="s">
        <v>3510</v>
      </c>
      <c r="U3" s="676"/>
    </row>
    <row r="4" spans="1:21" hidden="1">
      <c r="A4" s="676"/>
      <c r="B4" s="676"/>
      <c r="C4" s="676"/>
      <c r="D4" s="676"/>
      <c r="E4" s="676"/>
      <c r="F4" s="676"/>
      <c r="G4" s="676"/>
      <c r="H4" s="676"/>
      <c r="I4" s="676"/>
      <c r="J4" s="676"/>
      <c r="K4" s="676"/>
      <c r="L4" s="676"/>
      <c r="M4" s="676"/>
      <c r="N4" s="676"/>
      <c r="O4" s="676"/>
      <c r="P4" s="676"/>
      <c r="Q4" s="676"/>
      <c r="R4" s="676"/>
      <c r="S4" s="676"/>
      <c r="T4" s="676"/>
      <c r="U4" s="676"/>
    </row>
    <row r="5" spans="1:21" hidden="1">
      <c r="A5" s="676"/>
      <c r="B5" s="676"/>
      <c r="C5" s="676"/>
      <c r="D5" s="676"/>
      <c r="E5" s="676"/>
      <c r="F5" s="676"/>
      <c r="G5" s="676"/>
      <c r="H5" s="676"/>
      <c r="I5" s="676"/>
      <c r="J5" s="676"/>
      <c r="K5" s="676"/>
      <c r="L5" s="676"/>
      <c r="M5" s="676"/>
      <c r="N5" s="676"/>
      <c r="O5" s="676"/>
      <c r="P5" s="676"/>
      <c r="Q5" s="676"/>
      <c r="R5" s="676"/>
      <c r="S5" s="676"/>
      <c r="T5" s="676"/>
      <c r="U5" s="676"/>
    </row>
    <row r="6" spans="1:21" hidden="1">
      <c r="A6" s="676"/>
      <c r="B6" s="676"/>
      <c r="C6" s="676"/>
      <c r="D6" s="676"/>
      <c r="E6" s="676"/>
      <c r="F6" s="676"/>
      <c r="G6" s="676"/>
      <c r="H6" s="676"/>
      <c r="I6" s="676"/>
      <c r="J6" s="676"/>
      <c r="K6" s="676"/>
      <c r="L6" s="676"/>
      <c r="M6" s="676"/>
      <c r="N6" s="676"/>
      <c r="O6" s="676"/>
      <c r="P6" s="676"/>
      <c r="Q6" s="676"/>
      <c r="R6" s="676"/>
      <c r="S6" s="676"/>
      <c r="T6" s="676"/>
      <c r="U6" s="676"/>
    </row>
    <row r="7" spans="1:21" hidden="1">
      <c r="A7" s="676"/>
      <c r="B7" s="676"/>
      <c r="C7" s="676"/>
      <c r="D7" s="676"/>
      <c r="E7" s="676"/>
      <c r="F7" s="676"/>
      <c r="G7" s="676"/>
      <c r="H7" s="676"/>
      <c r="I7" s="676"/>
      <c r="J7" s="676"/>
      <c r="K7" s="676"/>
      <c r="L7" s="676"/>
      <c r="M7" s="676"/>
      <c r="N7" s="676"/>
      <c r="O7" s="676" t="b">
        <v>1</v>
      </c>
      <c r="P7" s="676" t="b">
        <v>1</v>
      </c>
      <c r="Q7" s="676" t="b">
        <v>1</v>
      </c>
      <c r="R7" s="676" t="b">
        <v>1</v>
      </c>
      <c r="S7" s="708"/>
      <c r="T7" s="708"/>
      <c r="U7" s="676"/>
    </row>
    <row r="8" spans="1:21" hidden="1">
      <c r="A8" s="676"/>
      <c r="B8" s="676"/>
      <c r="C8" s="676"/>
      <c r="D8" s="676"/>
      <c r="E8" s="676"/>
      <c r="F8" s="676"/>
      <c r="G8" s="676"/>
      <c r="H8" s="676"/>
      <c r="I8" s="676"/>
      <c r="J8" s="676"/>
      <c r="K8" s="676"/>
      <c r="L8" s="676"/>
      <c r="M8" s="676"/>
      <c r="N8" s="676"/>
      <c r="O8" s="676"/>
      <c r="P8" s="676"/>
      <c r="Q8" s="676"/>
      <c r="R8" s="676"/>
      <c r="S8" s="676"/>
      <c r="T8" s="676"/>
      <c r="U8" s="676"/>
    </row>
    <row r="9" spans="1:21" hidden="1">
      <c r="A9" s="676"/>
      <c r="B9" s="676"/>
      <c r="C9" s="676"/>
      <c r="D9" s="676"/>
      <c r="E9" s="676"/>
      <c r="F9" s="676"/>
      <c r="G9" s="676"/>
      <c r="H9" s="676"/>
      <c r="I9" s="676"/>
      <c r="J9" s="676"/>
      <c r="K9" s="676"/>
      <c r="L9" s="676"/>
      <c r="M9" s="676"/>
      <c r="N9" s="676"/>
      <c r="O9" s="676"/>
      <c r="P9" s="676"/>
      <c r="Q9" s="676"/>
      <c r="R9" s="676"/>
      <c r="S9" s="676"/>
      <c r="T9" s="676"/>
      <c r="U9" s="676"/>
    </row>
    <row r="10" spans="1:21" hidden="1">
      <c r="A10" s="676"/>
      <c r="B10" s="676"/>
      <c r="C10" s="676"/>
      <c r="D10" s="676"/>
      <c r="E10" s="676"/>
      <c r="F10" s="676"/>
      <c r="G10" s="676"/>
      <c r="H10" s="676"/>
      <c r="I10" s="676"/>
      <c r="J10" s="676"/>
      <c r="K10" s="676"/>
      <c r="L10" s="676"/>
      <c r="M10" s="676"/>
      <c r="N10" s="676"/>
      <c r="O10" s="676"/>
      <c r="P10" s="676"/>
      <c r="Q10" s="676"/>
      <c r="R10" s="676"/>
      <c r="S10" s="676"/>
      <c r="T10" s="676"/>
      <c r="U10" s="676"/>
    </row>
    <row r="11" spans="1:21" ht="15" hidden="1" customHeight="1">
      <c r="A11" s="676"/>
      <c r="B11" s="676"/>
      <c r="C11" s="676"/>
      <c r="D11" s="676"/>
      <c r="E11" s="676"/>
      <c r="F11" s="676"/>
      <c r="G11" s="676"/>
      <c r="H11" s="676"/>
      <c r="I11" s="676"/>
      <c r="J11" s="676"/>
      <c r="K11" s="676"/>
      <c r="L11" s="676"/>
      <c r="M11" s="653"/>
      <c r="N11" s="676"/>
      <c r="O11" s="676"/>
      <c r="P11" s="676"/>
      <c r="Q11" s="676"/>
      <c r="R11" s="676"/>
      <c r="S11" s="676"/>
      <c r="T11" s="676"/>
      <c r="U11" s="676"/>
    </row>
    <row r="12" spans="1:21" s="87" customFormat="1" ht="20.100000000000001" customHeight="1">
      <c r="A12" s="588"/>
      <c r="B12" s="588"/>
      <c r="C12" s="588"/>
      <c r="D12" s="588"/>
      <c r="E12" s="588"/>
      <c r="F12" s="588"/>
      <c r="G12" s="588"/>
      <c r="H12" s="588"/>
      <c r="I12" s="588"/>
      <c r="J12" s="588"/>
      <c r="K12" s="588"/>
      <c r="L12" s="356" t="s">
        <v>1031</v>
      </c>
      <c r="M12" s="188"/>
      <c r="N12" s="188"/>
      <c r="O12" s="188"/>
      <c r="P12" s="188"/>
      <c r="Q12" s="188"/>
      <c r="R12" s="188"/>
      <c r="S12" s="188"/>
      <c r="T12" s="188"/>
      <c r="U12" s="188"/>
    </row>
    <row r="13" spans="1:21" s="176" customFormat="1">
      <c r="L13" s="177"/>
      <c r="M13" s="177"/>
      <c r="N13" s="177"/>
      <c r="O13" s="178"/>
      <c r="P13" s="178"/>
      <c r="Q13" s="178"/>
      <c r="R13" s="178"/>
      <c r="S13" s="177"/>
      <c r="T13" s="177"/>
      <c r="U13" s="177"/>
    </row>
    <row r="14" spans="1:21" s="88" customFormat="1" ht="15" customHeight="1">
      <c r="A14" s="724"/>
      <c r="B14" s="724"/>
      <c r="C14" s="724"/>
      <c r="D14" s="724"/>
      <c r="E14" s="724"/>
      <c r="F14" s="724"/>
      <c r="G14" s="724"/>
      <c r="H14" s="724"/>
      <c r="I14" s="724"/>
      <c r="J14" s="724"/>
      <c r="K14" s="724"/>
      <c r="L14" s="1130" t="s">
        <v>15</v>
      </c>
      <c r="M14" s="1130" t="s">
        <v>120</v>
      </c>
      <c r="N14" s="1130" t="s">
        <v>141</v>
      </c>
      <c r="O14" s="756" t="s">
        <v>3497</v>
      </c>
      <c r="P14" s="756" t="s">
        <v>3497</v>
      </c>
      <c r="Q14" s="756" t="s">
        <v>3497</v>
      </c>
      <c r="R14" s="757" t="s">
        <v>3498</v>
      </c>
      <c r="S14" s="758" t="s">
        <v>3499</v>
      </c>
      <c r="T14" s="758" t="s">
        <v>3499</v>
      </c>
      <c r="U14" s="1114" t="s">
        <v>308</v>
      </c>
    </row>
    <row r="15" spans="1:21" s="88" customFormat="1" ht="50.1" customHeight="1">
      <c r="A15" s="724"/>
      <c r="B15" s="724"/>
      <c r="C15" s="724"/>
      <c r="D15" s="724"/>
      <c r="E15" s="724"/>
      <c r="F15" s="724"/>
      <c r="G15" s="724"/>
      <c r="H15" s="724"/>
      <c r="I15" s="724"/>
      <c r="J15" s="724"/>
      <c r="K15" s="724"/>
      <c r="L15" s="1130"/>
      <c r="M15" s="1130"/>
      <c r="N15" s="1130"/>
      <c r="O15" s="759" t="s">
        <v>271</v>
      </c>
      <c r="P15" s="759" t="s">
        <v>309</v>
      </c>
      <c r="Q15" s="759" t="s">
        <v>289</v>
      </c>
      <c r="R15" s="759" t="s">
        <v>271</v>
      </c>
      <c r="S15" s="758" t="s">
        <v>272</v>
      </c>
      <c r="T15" s="758" t="s">
        <v>271</v>
      </c>
      <c r="U15" s="1114"/>
    </row>
    <row r="16" spans="1:21" s="88" customFormat="1">
      <c r="A16" s="763" t="s">
        <v>17</v>
      </c>
      <c r="B16" s="676"/>
      <c r="C16" s="676"/>
      <c r="D16" s="724"/>
      <c r="E16" s="724"/>
      <c r="F16" s="724"/>
      <c r="G16" s="724"/>
      <c r="H16" s="724"/>
      <c r="I16" s="724"/>
      <c r="J16" s="724"/>
      <c r="K16" s="724"/>
      <c r="L16" s="663" t="s">
        <v>3495</v>
      </c>
      <c r="M16" s="683"/>
      <c r="N16" s="664"/>
      <c r="O16" s="664"/>
      <c r="P16" s="664"/>
      <c r="Q16" s="664"/>
      <c r="R16" s="664"/>
      <c r="S16" s="664"/>
      <c r="T16" s="664"/>
      <c r="U16" s="788"/>
    </row>
    <row r="17" spans="1:21" s="90" customFormat="1">
      <c r="A17" s="789">
        <v>1</v>
      </c>
      <c r="B17" s="790" t="s">
        <v>1306</v>
      </c>
      <c r="C17" s="790"/>
      <c r="D17" s="781"/>
      <c r="E17" s="781"/>
      <c r="F17" s="781"/>
      <c r="G17" s="781"/>
      <c r="H17" s="781"/>
      <c r="I17" s="781"/>
      <c r="J17" s="781"/>
      <c r="K17" s="781"/>
      <c r="L17" s="782" t="s">
        <v>17</v>
      </c>
      <c r="M17" s="171" t="s">
        <v>850</v>
      </c>
      <c r="N17" s="791" t="s">
        <v>355</v>
      </c>
      <c r="O17" s="173">
        <v>0</v>
      </c>
      <c r="P17" s="173">
        <v>0</v>
      </c>
      <c r="Q17" s="173">
        <v>0</v>
      </c>
      <c r="R17" s="173">
        <v>2090.19</v>
      </c>
      <c r="S17" s="173">
        <v>2279.37</v>
      </c>
      <c r="T17" s="173">
        <v>2240.6999999999998</v>
      </c>
      <c r="U17" s="784"/>
    </row>
    <row r="18" spans="1:21" s="90" customFormat="1" ht="22.5">
      <c r="A18" s="789">
        <v>1</v>
      </c>
      <c r="B18" s="790" t="s">
        <v>1307</v>
      </c>
      <c r="C18" s="790"/>
      <c r="D18" s="781"/>
      <c r="E18" s="781"/>
      <c r="F18" s="781"/>
      <c r="G18" s="781"/>
      <c r="H18" s="781"/>
      <c r="I18" s="781"/>
      <c r="J18" s="781"/>
      <c r="K18" s="781"/>
      <c r="L18" s="782" t="s">
        <v>101</v>
      </c>
      <c r="M18" s="171" t="s">
        <v>951</v>
      </c>
      <c r="N18" s="759" t="s">
        <v>1004</v>
      </c>
      <c r="O18" s="173">
        <v>0</v>
      </c>
      <c r="P18" s="173">
        <v>0</v>
      </c>
      <c r="Q18" s="173">
        <v>0</v>
      </c>
      <c r="R18" s="173">
        <v>305.14</v>
      </c>
      <c r="S18" s="173">
        <v>305.14</v>
      </c>
      <c r="T18" s="173">
        <v>305.14</v>
      </c>
      <c r="U18" s="784"/>
    </row>
    <row r="19" spans="1:21" s="90" customFormat="1">
      <c r="A19" s="789">
        <v>1</v>
      </c>
      <c r="B19" s="790" t="s">
        <v>1308</v>
      </c>
      <c r="C19" s="790"/>
      <c r="D19" s="781"/>
      <c r="E19" s="781"/>
      <c r="F19" s="781"/>
      <c r="G19" s="781"/>
      <c r="H19" s="781"/>
      <c r="I19" s="781"/>
      <c r="J19" s="781"/>
      <c r="K19" s="781"/>
      <c r="L19" s="782" t="s">
        <v>102</v>
      </c>
      <c r="M19" s="171" t="s">
        <v>952</v>
      </c>
      <c r="N19" s="759" t="s">
        <v>1218</v>
      </c>
      <c r="O19" s="792"/>
      <c r="P19" s="792"/>
      <c r="Q19" s="792"/>
      <c r="R19" s="792">
        <v>209.82</v>
      </c>
      <c r="S19" s="792">
        <v>209.82</v>
      </c>
      <c r="T19" s="792">
        <v>209.82</v>
      </c>
      <c r="U19" s="784"/>
    </row>
    <row r="20" spans="1:21" s="90" customFormat="1">
      <c r="A20" s="789">
        <v>1</v>
      </c>
      <c r="B20" s="790" t="s">
        <v>1362</v>
      </c>
      <c r="C20" s="790"/>
      <c r="D20" s="781"/>
      <c r="E20" s="781"/>
      <c r="F20" s="781"/>
      <c r="G20" s="781"/>
      <c r="H20" s="781"/>
      <c r="I20" s="781"/>
      <c r="J20" s="781"/>
      <c r="K20" s="781"/>
      <c r="L20" s="782" t="s">
        <v>103</v>
      </c>
      <c r="M20" s="171" t="s">
        <v>357</v>
      </c>
      <c r="N20" s="759" t="s">
        <v>449</v>
      </c>
      <c r="O20" s="173">
        <v>0</v>
      </c>
      <c r="P20" s="173">
        <v>0</v>
      </c>
      <c r="Q20" s="173">
        <v>0</v>
      </c>
      <c r="R20" s="173">
        <v>6.8499377334993774</v>
      </c>
      <c r="S20" s="173">
        <v>7.4699154486465229</v>
      </c>
      <c r="T20" s="173">
        <v>7.3431867339581824</v>
      </c>
      <c r="U20" s="784"/>
    </row>
    <row r="21" spans="1:21" s="90" customFormat="1">
      <c r="A21" s="789">
        <v>1</v>
      </c>
      <c r="B21" s="790" t="s">
        <v>1311</v>
      </c>
      <c r="C21" s="790"/>
      <c r="D21" s="781"/>
      <c r="E21" s="781"/>
      <c r="F21" s="781"/>
      <c r="G21" s="781"/>
      <c r="H21" s="781"/>
      <c r="I21" s="781"/>
      <c r="J21" s="781"/>
      <c r="K21" s="781"/>
      <c r="L21" s="782" t="s">
        <v>119</v>
      </c>
      <c r="M21" s="171" t="s">
        <v>358</v>
      </c>
      <c r="N21" s="759" t="s">
        <v>448</v>
      </c>
      <c r="O21" s="793">
        <v>0</v>
      </c>
      <c r="P21" s="793">
        <v>0</v>
      </c>
      <c r="Q21" s="793">
        <v>0</v>
      </c>
      <c r="R21" s="793">
        <v>1.4542941568963874</v>
      </c>
      <c r="S21" s="793">
        <v>1.4542941568963874</v>
      </c>
      <c r="T21" s="793">
        <v>1.4542941568963874</v>
      </c>
      <c r="U21" s="784"/>
    </row>
    <row r="22" spans="1:21" s="90" customFormat="1" ht="22.5">
      <c r="A22" s="789">
        <v>1</v>
      </c>
      <c r="B22" s="790"/>
      <c r="C22" s="790"/>
      <c r="D22" s="781"/>
      <c r="E22" s="781"/>
      <c r="F22" s="781"/>
      <c r="G22" s="781"/>
      <c r="H22" s="781"/>
      <c r="I22" s="781"/>
      <c r="J22" s="794" t="s">
        <v>854</v>
      </c>
      <c r="K22" s="781"/>
      <c r="L22" s="795"/>
      <c r="M22" s="796" t="s">
        <v>942</v>
      </c>
      <c r="N22" s="797"/>
      <c r="O22" s="798"/>
      <c r="P22" s="798"/>
      <c r="Q22" s="798"/>
      <c r="R22" s="798"/>
      <c r="S22" s="798"/>
      <c r="T22" s="798"/>
      <c r="U22" s="799"/>
    </row>
    <row r="23" spans="1:21" s="90" customFormat="1" ht="14.25">
      <c r="A23" s="785">
        <v>1</v>
      </c>
      <c r="B23" s="790" t="s">
        <v>1363</v>
      </c>
      <c r="C23" s="790" t="s">
        <v>990</v>
      </c>
      <c r="D23" s="781"/>
      <c r="E23" s="781"/>
      <c r="F23" s="781"/>
      <c r="G23" s="781"/>
      <c r="H23" s="781"/>
      <c r="I23" s="781"/>
      <c r="J23" s="1131" t="s">
        <v>183</v>
      </c>
      <c r="K23" s="639"/>
      <c r="L23" s="782" t="s">
        <v>183</v>
      </c>
      <c r="M23" s="800" t="s">
        <v>990</v>
      </c>
      <c r="N23" s="791" t="s">
        <v>355</v>
      </c>
      <c r="O23" s="787"/>
      <c r="P23" s="787"/>
      <c r="Q23" s="787"/>
      <c r="R23" s="787">
        <v>2090.19</v>
      </c>
      <c r="S23" s="787">
        <v>2279.37</v>
      </c>
      <c r="T23" s="787">
        <v>2240.6999999999998</v>
      </c>
      <c r="U23" s="784"/>
    </row>
    <row r="24" spans="1:21" s="90" customFormat="1">
      <c r="A24" s="785">
        <v>1</v>
      </c>
      <c r="B24" s="790" t="s">
        <v>1341</v>
      </c>
      <c r="C24" s="790" t="s">
        <v>990</v>
      </c>
      <c r="D24" s="781"/>
      <c r="E24" s="781"/>
      <c r="F24" s="781"/>
      <c r="G24" s="781"/>
      <c r="H24" s="781"/>
      <c r="I24" s="781"/>
      <c r="J24" s="1131"/>
      <c r="K24" s="781"/>
      <c r="L24" s="801" t="s">
        <v>1057</v>
      </c>
      <c r="M24" s="190" t="s">
        <v>855</v>
      </c>
      <c r="N24" s="759" t="s">
        <v>449</v>
      </c>
      <c r="O24" s="173">
        <v>0</v>
      </c>
      <c r="P24" s="173">
        <v>0</v>
      </c>
      <c r="Q24" s="173">
        <v>0</v>
      </c>
      <c r="R24" s="173">
        <v>6.8499377334993774</v>
      </c>
      <c r="S24" s="173">
        <v>7.4699154486465229</v>
      </c>
      <c r="T24" s="173">
        <v>7.3431867339581824</v>
      </c>
      <c r="U24" s="784"/>
    </row>
    <row r="25" spans="1:21" s="90" customFormat="1">
      <c r="A25" s="785">
        <v>1</v>
      </c>
      <c r="B25" s="790" t="s">
        <v>1342</v>
      </c>
      <c r="C25" s="790" t="s">
        <v>990</v>
      </c>
      <c r="D25" s="781"/>
      <c r="E25" s="781"/>
      <c r="F25" s="781"/>
      <c r="G25" s="781"/>
      <c r="H25" s="781"/>
      <c r="I25" s="781"/>
      <c r="J25" s="1131"/>
      <c r="K25" s="781"/>
      <c r="L25" s="801" t="s">
        <v>1058</v>
      </c>
      <c r="M25" s="190" t="s">
        <v>953</v>
      </c>
      <c r="N25" s="759" t="s">
        <v>1004</v>
      </c>
      <c r="O25" s="787"/>
      <c r="P25" s="787"/>
      <c r="Q25" s="787"/>
      <c r="R25" s="787">
        <v>305.14</v>
      </c>
      <c r="S25" s="787">
        <v>305.14</v>
      </c>
      <c r="T25" s="787">
        <v>305.14</v>
      </c>
      <c r="U25" s="784"/>
    </row>
    <row r="26" spans="1:21" s="90" customFormat="1" ht="22.5">
      <c r="A26" s="789">
        <v>1</v>
      </c>
      <c r="B26" s="790"/>
      <c r="C26" s="790"/>
      <c r="D26" s="781"/>
      <c r="E26" s="781"/>
      <c r="F26" s="781"/>
      <c r="G26" s="781"/>
      <c r="H26" s="781"/>
      <c r="I26" s="781"/>
      <c r="J26" s="794" t="s">
        <v>927</v>
      </c>
      <c r="K26" s="781"/>
      <c r="L26" s="795"/>
      <c r="M26" s="796" t="s">
        <v>943</v>
      </c>
      <c r="N26" s="797"/>
      <c r="O26" s="798"/>
      <c r="P26" s="798"/>
      <c r="Q26" s="798"/>
      <c r="R26" s="798"/>
      <c r="S26" s="798"/>
      <c r="T26" s="798"/>
      <c r="U26" s="799"/>
    </row>
    <row r="27" spans="1:21">
      <c r="A27" s="676"/>
      <c r="B27" s="676"/>
      <c r="C27" s="676"/>
      <c r="D27" s="676"/>
      <c r="E27" s="676"/>
      <c r="F27" s="676"/>
      <c r="G27" s="676"/>
      <c r="H27" s="676"/>
      <c r="I27" s="676"/>
      <c r="J27" s="676"/>
      <c r="K27" s="676"/>
      <c r="L27" s="676"/>
      <c r="M27" s="676"/>
      <c r="N27" s="676"/>
      <c r="O27" s="676"/>
      <c r="P27" s="676"/>
      <c r="Q27" s="676"/>
      <c r="R27" s="676"/>
      <c r="S27" s="676"/>
      <c r="T27" s="676"/>
      <c r="U27" s="676"/>
    </row>
    <row r="28" spans="1:21">
      <c r="A28" s="676"/>
      <c r="B28" s="676"/>
      <c r="C28" s="676"/>
      <c r="D28" s="676"/>
      <c r="E28" s="676"/>
      <c r="F28" s="676"/>
      <c r="G28" s="676"/>
      <c r="H28" s="676"/>
      <c r="I28" s="676"/>
      <c r="J28" s="676"/>
      <c r="K28" s="676"/>
      <c r="L28" s="676"/>
      <c r="M28" s="676"/>
      <c r="N28" s="676"/>
      <c r="O28" s="676"/>
      <c r="P28" s="676"/>
      <c r="Q28" s="676"/>
      <c r="R28" s="676"/>
      <c r="S28" s="676"/>
      <c r="T28" s="676"/>
      <c r="U28" s="676"/>
    </row>
    <row r="29" spans="1:21" ht="15" customHeight="1">
      <c r="A29" s="676"/>
      <c r="B29" s="676"/>
      <c r="C29" s="676"/>
      <c r="D29" s="676"/>
      <c r="E29" s="676"/>
      <c r="F29" s="676"/>
      <c r="G29" s="676"/>
      <c r="H29" s="676"/>
      <c r="I29" s="676"/>
      <c r="J29" s="676"/>
      <c r="K29" s="676"/>
      <c r="L29" s="1125" t="s">
        <v>1255</v>
      </c>
      <c r="M29" s="1125"/>
      <c r="N29" s="1125"/>
      <c r="O29" s="1125"/>
      <c r="P29" s="1125"/>
      <c r="Q29" s="1125"/>
      <c r="R29" s="1125"/>
      <c r="S29" s="1126"/>
      <c r="T29" s="1126"/>
      <c r="U29" s="1126"/>
    </row>
    <row r="30" spans="1:21" ht="181.5" customHeight="1">
      <c r="A30" s="676"/>
      <c r="B30" s="676"/>
      <c r="C30" s="676"/>
      <c r="D30" s="676"/>
      <c r="E30" s="676"/>
      <c r="F30" s="676"/>
      <c r="G30" s="676"/>
      <c r="H30" s="676"/>
      <c r="I30" s="676"/>
      <c r="J30" s="676"/>
      <c r="K30" s="639"/>
      <c r="L30" s="1132" t="s">
        <v>3470</v>
      </c>
      <c r="M30" s="1133"/>
      <c r="N30" s="1133"/>
      <c r="O30" s="1133"/>
      <c r="P30" s="1133"/>
      <c r="Q30" s="1133"/>
      <c r="R30" s="1133"/>
      <c r="S30" s="1133"/>
      <c r="T30" s="1133"/>
      <c r="U30" s="1134"/>
    </row>
  </sheetData>
  <sheetProtection formatColumns="0" formatRows="0" autoFilter="0"/>
  <mergeCells count="7">
    <mergeCell ref="J23:J25"/>
    <mergeCell ref="L29:U29"/>
    <mergeCell ref="L30:U30"/>
    <mergeCell ref="L14:L15"/>
    <mergeCell ref="M14:M15"/>
    <mergeCell ref="N14:N15"/>
    <mergeCell ref="U14:U15"/>
  </mergeCells>
  <dataValidations count="3">
    <dataValidation type="textLength" operator="lessThanOrEqual" allowBlank="1" showInputMessage="1" showErrorMessage="1" errorTitle="Ошибка" error="Допускается ввод не более 900 символов!" sqref="U17:U21 U23:U25">
      <formula1>900</formula1>
    </dataValidation>
    <dataValidation type="decimal" allowBlank="1" showErrorMessage="1" errorTitle="Ошибка" error="Допускается ввод только неотрицательных чисел!" sqref="O25:T25 O23:T23">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U87"/>
  <sheetViews>
    <sheetView showGridLines="0" view="pageBreakPreview" zoomScale="60" zoomScaleNormal="100" workbookViewId="0">
      <pane xSplit="14" ySplit="15" topLeftCell="O33" activePane="bottomRight" state="frozen"/>
      <selection activeCell="K11" sqref="A11:XFD11"/>
      <selection pane="topRight" activeCell="K11" sqref="A11:XFD11"/>
      <selection pane="bottomLeft" activeCell="K11" sqref="A11:XFD11"/>
      <selection pane="bottomRight" activeCell="L67" sqref="L67:U67"/>
    </sheetView>
  </sheetViews>
  <sheetFormatPr defaultColWidth="8.7109375" defaultRowHeight="11.25"/>
  <cols>
    <col min="1" max="10" width="2.7109375" style="91" hidden="1" customWidth="1"/>
    <col min="11" max="11" width="3.7109375" style="91" hidden="1" customWidth="1"/>
    <col min="12" max="12" width="7.85546875" style="91" customWidth="1"/>
    <col min="13" max="13" width="42.42578125" style="91" customWidth="1"/>
    <col min="14" max="14" width="11.7109375" style="92" bestFit="1" customWidth="1"/>
    <col min="15" max="20" width="13.28515625" style="92" customWidth="1"/>
    <col min="21" max="21" width="20.7109375" style="91" customWidth="1"/>
    <col min="22" max="16384" width="8.7109375" style="91"/>
  </cols>
  <sheetData>
    <row r="1" spans="1:21" hidden="1">
      <c r="A1" s="802"/>
      <c r="B1" s="802"/>
      <c r="C1" s="802"/>
      <c r="D1" s="802"/>
      <c r="E1" s="802"/>
      <c r="F1" s="802"/>
      <c r="G1" s="802"/>
      <c r="H1" s="802"/>
      <c r="I1" s="802"/>
      <c r="J1" s="802"/>
      <c r="K1" s="802"/>
      <c r="L1" s="802"/>
      <c r="M1" s="802"/>
      <c r="N1" s="803"/>
      <c r="O1" s="676">
        <v>2022</v>
      </c>
      <c r="P1" s="676">
        <v>2022</v>
      </c>
      <c r="Q1" s="676">
        <v>2022</v>
      </c>
      <c r="R1" s="676">
        <v>2023</v>
      </c>
      <c r="S1" s="676">
        <v>2024</v>
      </c>
      <c r="T1" s="676">
        <v>2024</v>
      </c>
      <c r="U1" s="802"/>
    </row>
    <row r="2" spans="1:21" hidden="1">
      <c r="A2" s="802"/>
      <c r="B2" s="802"/>
      <c r="C2" s="802"/>
      <c r="D2" s="802"/>
      <c r="E2" s="802"/>
      <c r="F2" s="802"/>
      <c r="G2" s="802"/>
      <c r="H2" s="802"/>
      <c r="I2" s="802"/>
      <c r="J2" s="802"/>
      <c r="K2" s="802"/>
      <c r="L2" s="802"/>
      <c r="M2" s="802"/>
      <c r="N2" s="803"/>
      <c r="O2" s="676" t="s">
        <v>271</v>
      </c>
      <c r="P2" s="676" t="s">
        <v>309</v>
      </c>
      <c r="Q2" s="676" t="s">
        <v>289</v>
      </c>
      <c r="R2" s="676" t="s">
        <v>271</v>
      </c>
      <c r="S2" s="676" t="s">
        <v>272</v>
      </c>
      <c r="T2" s="676" t="s">
        <v>271</v>
      </c>
      <c r="U2" s="802"/>
    </row>
    <row r="3" spans="1:21" hidden="1">
      <c r="A3" s="802"/>
      <c r="B3" s="802"/>
      <c r="C3" s="802"/>
      <c r="D3" s="802"/>
      <c r="E3" s="802"/>
      <c r="F3" s="802"/>
      <c r="G3" s="802"/>
      <c r="H3" s="802"/>
      <c r="I3" s="802"/>
      <c r="J3" s="802"/>
      <c r="K3" s="802"/>
      <c r="L3" s="802"/>
      <c r="M3" s="802"/>
      <c r="N3" s="803"/>
      <c r="O3" s="803"/>
      <c r="P3" s="803"/>
      <c r="Q3" s="803"/>
      <c r="R3" s="803"/>
      <c r="S3" s="676"/>
      <c r="T3" s="676"/>
      <c r="U3" s="802"/>
    </row>
    <row r="4" spans="1:21" hidden="1">
      <c r="A4" s="802"/>
      <c r="B4" s="802"/>
      <c r="C4" s="802"/>
      <c r="D4" s="802"/>
      <c r="E4" s="802"/>
      <c r="F4" s="802"/>
      <c r="G4" s="802"/>
      <c r="H4" s="802"/>
      <c r="I4" s="802"/>
      <c r="J4" s="802"/>
      <c r="K4" s="802"/>
      <c r="L4" s="802"/>
      <c r="M4" s="802"/>
      <c r="N4" s="803"/>
      <c r="O4" s="803"/>
      <c r="P4" s="803"/>
      <c r="Q4" s="803"/>
      <c r="R4" s="803"/>
      <c r="S4" s="676"/>
      <c r="T4" s="676"/>
      <c r="U4" s="802"/>
    </row>
    <row r="5" spans="1:21" hidden="1">
      <c r="A5" s="802"/>
      <c r="B5" s="802"/>
      <c r="C5" s="802"/>
      <c r="D5" s="802"/>
      <c r="E5" s="802"/>
      <c r="F5" s="802"/>
      <c r="G5" s="802"/>
      <c r="H5" s="802"/>
      <c r="I5" s="802"/>
      <c r="J5" s="802"/>
      <c r="K5" s="802"/>
      <c r="L5" s="802"/>
      <c r="M5" s="802"/>
      <c r="N5" s="803"/>
      <c r="O5" s="803"/>
      <c r="P5" s="803"/>
      <c r="Q5" s="803"/>
      <c r="R5" s="803"/>
      <c r="S5" s="676"/>
      <c r="T5" s="676"/>
      <c r="U5" s="802"/>
    </row>
    <row r="6" spans="1:21" hidden="1">
      <c r="A6" s="802"/>
      <c r="B6" s="802"/>
      <c r="C6" s="802"/>
      <c r="D6" s="802"/>
      <c r="E6" s="802"/>
      <c r="F6" s="802"/>
      <c r="G6" s="802"/>
      <c r="H6" s="802"/>
      <c r="I6" s="802"/>
      <c r="J6" s="802"/>
      <c r="K6" s="802"/>
      <c r="L6" s="802"/>
      <c r="M6" s="802"/>
      <c r="N6" s="803"/>
      <c r="O6" s="803"/>
      <c r="P6" s="803"/>
      <c r="Q6" s="803"/>
      <c r="R6" s="803"/>
      <c r="S6" s="676"/>
      <c r="T6" s="676"/>
      <c r="U6" s="802"/>
    </row>
    <row r="7" spans="1:21" hidden="1">
      <c r="A7" s="802"/>
      <c r="B7" s="802"/>
      <c r="C7" s="802"/>
      <c r="D7" s="802"/>
      <c r="E7" s="802"/>
      <c r="F7" s="802"/>
      <c r="G7" s="802"/>
      <c r="H7" s="802"/>
      <c r="I7" s="802"/>
      <c r="J7" s="802"/>
      <c r="K7" s="802"/>
      <c r="L7" s="802"/>
      <c r="M7" s="802"/>
      <c r="N7" s="803"/>
      <c r="O7" s="676" t="b">
        <v>1</v>
      </c>
      <c r="P7" s="676" t="b">
        <v>1</v>
      </c>
      <c r="Q7" s="676" t="b">
        <v>1</v>
      </c>
      <c r="R7" s="676" t="b">
        <v>1</v>
      </c>
      <c r="S7" s="708"/>
      <c r="T7" s="708"/>
      <c r="U7" s="676"/>
    </row>
    <row r="8" spans="1:21" hidden="1">
      <c r="A8" s="802"/>
      <c r="B8" s="802"/>
      <c r="C8" s="802"/>
      <c r="D8" s="802"/>
      <c r="E8" s="802"/>
      <c r="F8" s="802"/>
      <c r="G8" s="802"/>
      <c r="H8" s="802"/>
      <c r="I8" s="802"/>
      <c r="J8" s="802"/>
      <c r="K8" s="802"/>
      <c r="L8" s="802"/>
      <c r="M8" s="802"/>
      <c r="N8" s="803"/>
      <c r="O8" s="803"/>
      <c r="P8" s="803"/>
      <c r="Q8" s="803"/>
      <c r="R8" s="803"/>
      <c r="S8" s="803"/>
      <c r="T8" s="803"/>
      <c r="U8" s="802"/>
    </row>
    <row r="9" spans="1:21" hidden="1">
      <c r="A9" s="802"/>
      <c r="B9" s="802"/>
      <c r="C9" s="802"/>
      <c r="D9" s="802"/>
      <c r="E9" s="802"/>
      <c r="F9" s="802"/>
      <c r="G9" s="802"/>
      <c r="H9" s="802"/>
      <c r="I9" s="802"/>
      <c r="J9" s="802"/>
      <c r="K9" s="802"/>
      <c r="L9" s="802"/>
      <c r="M9" s="802"/>
      <c r="N9" s="803"/>
      <c r="O9" s="803"/>
      <c r="P9" s="803"/>
      <c r="Q9" s="803"/>
      <c r="R9" s="803"/>
      <c r="S9" s="803"/>
      <c r="T9" s="803"/>
      <c r="U9" s="802"/>
    </row>
    <row r="10" spans="1:21" hidden="1">
      <c r="A10" s="802"/>
      <c r="B10" s="802"/>
      <c r="C10" s="802"/>
      <c r="D10" s="802"/>
      <c r="E10" s="802"/>
      <c r="F10" s="802"/>
      <c r="G10" s="802"/>
      <c r="H10" s="802"/>
      <c r="I10" s="802"/>
      <c r="J10" s="802"/>
      <c r="K10" s="802"/>
      <c r="L10" s="802"/>
      <c r="M10" s="802"/>
      <c r="N10" s="803"/>
      <c r="O10" s="803"/>
      <c r="P10" s="803"/>
      <c r="Q10" s="803"/>
      <c r="R10" s="803"/>
      <c r="S10" s="803"/>
      <c r="T10" s="803"/>
      <c r="U10" s="802"/>
    </row>
    <row r="11" spans="1:21" ht="15" hidden="1" customHeight="1">
      <c r="A11" s="802"/>
      <c r="B11" s="802"/>
      <c r="C11" s="802"/>
      <c r="D11" s="802"/>
      <c r="E11" s="802"/>
      <c r="F11" s="802"/>
      <c r="G11" s="802"/>
      <c r="H11" s="802"/>
      <c r="I11" s="802"/>
      <c r="J11" s="802"/>
      <c r="K11" s="802"/>
      <c r="L11" s="802"/>
      <c r="M11" s="653"/>
      <c r="N11" s="803"/>
      <c r="O11" s="803"/>
      <c r="P11" s="803"/>
      <c r="Q11" s="803"/>
      <c r="R11" s="803"/>
      <c r="S11" s="803"/>
      <c r="T11" s="803"/>
      <c r="U11" s="802"/>
    </row>
    <row r="12" spans="1:21" s="193" customFormat="1" ht="20.100000000000001" customHeight="1">
      <c r="A12" s="804"/>
      <c r="B12" s="804"/>
      <c r="C12" s="804"/>
      <c r="D12" s="804"/>
      <c r="E12" s="804"/>
      <c r="F12" s="804"/>
      <c r="G12" s="804"/>
      <c r="H12" s="804"/>
      <c r="I12" s="804"/>
      <c r="J12" s="804"/>
      <c r="K12" s="804"/>
      <c r="L12" s="357" t="s">
        <v>1094</v>
      </c>
      <c r="M12" s="194"/>
      <c r="N12" s="196"/>
      <c r="O12" s="194"/>
      <c r="P12" s="194"/>
      <c r="Q12" s="194"/>
      <c r="R12" s="194"/>
      <c r="S12" s="194"/>
      <c r="T12" s="194"/>
      <c r="U12" s="195"/>
    </row>
    <row r="13" spans="1:21" s="193" customFormat="1">
      <c r="A13" s="804"/>
      <c r="B13" s="804"/>
      <c r="C13" s="804"/>
      <c r="D13" s="804"/>
      <c r="E13" s="804"/>
      <c r="F13" s="804"/>
      <c r="G13" s="804"/>
      <c r="H13" s="804"/>
      <c r="I13" s="804"/>
      <c r="J13" s="804"/>
      <c r="K13" s="804"/>
      <c r="L13" s="1135"/>
      <c r="M13" s="1135"/>
      <c r="N13" s="1135"/>
      <c r="O13" s="1135"/>
      <c r="P13" s="1135"/>
      <c r="Q13" s="1135"/>
      <c r="R13" s="1135"/>
      <c r="S13" s="1135"/>
      <c r="T13" s="1135"/>
      <c r="U13" s="804"/>
    </row>
    <row r="14" spans="1:21" ht="15" customHeight="1">
      <c r="A14" s="802"/>
      <c r="B14" s="802"/>
      <c r="C14" s="802"/>
      <c r="D14" s="802"/>
      <c r="E14" s="802"/>
      <c r="F14" s="802"/>
      <c r="G14" s="802"/>
      <c r="H14" s="802"/>
      <c r="I14" s="802"/>
      <c r="J14" s="802"/>
      <c r="K14" s="802"/>
      <c r="L14" s="1136" t="s">
        <v>359</v>
      </c>
      <c r="M14" s="1137" t="s">
        <v>216</v>
      </c>
      <c r="N14" s="1136" t="s">
        <v>141</v>
      </c>
      <c r="O14" s="756" t="s">
        <v>3497</v>
      </c>
      <c r="P14" s="756" t="s">
        <v>3497</v>
      </c>
      <c r="Q14" s="756" t="s">
        <v>3497</v>
      </c>
      <c r="R14" s="757" t="s">
        <v>3498</v>
      </c>
      <c r="S14" s="758" t="s">
        <v>3499</v>
      </c>
      <c r="T14" s="758" t="s">
        <v>3499</v>
      </c>
      <c r="U14" s="1138" t="s">
        <v>308</v>
      </c>
    </row>
    <row r="15" spans="1:21" ht="50.1" customHeight="1">
      <c r="A15" s="802"/>
      <c r="B15" s="802"/>
      <c r="C15" s="802"/>
      <c r="D15" s="802"/>
      <c r="E15" s="802"/>
      <c r="F15" s="802"/>
      <c r="G15" s="802"/>
      <c r="H15" s="802"/>
      <c r="I15" s="802"/>
      <c r="J15" s="802"/>
      <c r="K15" s="802"/>
      <c r="L15" s="1136"/>
      <c r="M15" s="1137"/>
      <c r="N15" s="1136"/>
      <c r="O15" s="759" t="s">
        <v>271</v>
      </c>
      <c r="P15" s="759" t="s">
        <v>309</v>
      </c>
      <c r="Q15" s="759" t="s">
        <v>289</v>
      </c>
      <c r="R15" s="759" t="s">
        <v>271</v>
      </c>
      <c r="S15" s="758" t="s">
        <v>272</v>
      </c>
      <c r="T15" s="758" t="s">
        <v>271</v>
      </c>
      <c r="U15" s="1139"/>
    </row>
    <row r="16" spans="1:21">
      <c r="A16" s="763" t="s">
        <v>17</v>
      </c>
      <c r="B16" s="802"/>
      <c r="C16" s="802"/>
      <c r="D16" s="802"/>
      <c r="E16" s="802"/>
      <c r="F16" s="802"/>
      <c r="G16" s="802"/>
      <c r="H16" s="802"/>
      <c r="I16" s="802"/>
      <c r="J16" s="802"/>
      <c r="K16" s="802"/>
      <c r="L16" s="805" t="s">
        <v>3495</v>
      </c>
      <c r="M16" s="683"/>
      <c r="N16" s="664"/>
      <c r="O16" s="664"/>
      <c r="P16" s="664"/>
      <c r="Q16" s="664"/>
      <c r="R16" s="664"/>
      <c r="S16" s="664"/>
      <c r="T16" s="664"/>
      <c r="U16" s="806"/>
    </row>
    <row r="17" spans="1:21" s="93" customFormat="1" ht="22.5">
      <c r="A17" s="789">
        <v>1</v>
      </c>
      <c r="B17" s="802" t="s">
        <v>1306</v>
      </c>
      <c r="C17" s="807"/>
      <c r="D17" s="807"/>
      <c r="E17" s="807"/>
      <c r="F17" s="807"/>
      <c r="G17" s="807"/>
      <c r="H17" s="807"/>
      <c r="I17" s="807"/>
      <c r="J17" s="807"/>
      <c r="K17" s="807"/>
      <c r="L17" s="808">
        <v>1</v>
      </c>
      <c r="M17" s="199" t="s">
        <v>360</v>
      </c>
      <c r="N17" s="791" t="s">
        <v>355</v>
      </c>
      <c r="O17" s="809">
        <v>0</v>
      </c>
      <c r="P17" s="809">
        <v>0</v>
      </c>
      <c r="Q17" s="809">
        <v>0</v>
      </c>
      <c r="R17" s="809">
        <v>0</v>
      </c>
      <c r="S17" s="809">
        <v>0</v>
      </c>
      <c r="T17" s="809">
        <v>0</v>
      </c>
      <c r="U17" s="784"/>
    </row>
    <row r="18" spans="1:21">
      <c r="A18" s="789">
        <v>1</v>
      </c>
      <c r="B18" s="802" t="s">
        <v>1352</v>
      </c>
      <c r="C18" s="802"/>
      <c r="D18" s="802"/>
      <c r="E18" s="802"/>
      <c r="F18" s="802"/>
      <c r="G18" s="802"/>
      <c r="H18" s="802"/>
      <c r="I18" s="802"/>
      <c r="J18" s="802"/>
      <c r="K18" s="802"/>
      <c r="L18" s="810">
        <v>1.1000000000000001</v>
      </c>
      <c r="M18" s="203" t="s">
        <v>361</v>
      </c>
      <c r="N18" s="791" t="s">
        <v>355</v>
      </c>
      <c r="O18" s="811"/>
      <c r="P18" s="811"/>
      <c r="Q18" s="811"/>
      <c r="R18" s="811"/>
      <c r="S18" s="811"/>
      <c r="T18" s="811"/>
      <c r="U18" s="784"/>
    </row>
    <row r="19" spans="1:21">
      <c r="A19" s="789">
        <v>1</v>
      </c>
      <c r="B19" s="802" t="s">
        <v>1353</v>
      </c>
      <c r="C19" s="802"/>
      <c r="D19" s="802"/>
      <c r="E19" s="802"/>
      <c r="F19" s="802"/>
      <c r="G19" s="802"/>
      <c r="H19" s="802"/>
      <c r="I19" s="802"/>
      <c r="J19" s="802"/>
      <c r="K19" s="802"/>
      <c r="L19" s="810">
        <v>1.2</v>
      </c>
      <c r="M19" s="203" t="s">
        <v>362</v>
      </c>
      <c r="N19" s="791" t="s">
        <v>355</v>
      </c>
      <c r="O19" s="811"/>
      <c r="P19" s="811"/>
      <c r="Q19" s="811"/>
      <c r="R19" s="811"/>
      <c r="S19" s="811"/>
      <c r="T19" s="811"/>
      <c r="U19" s="784"/>
    </row>
    <row r="20" spans="1:21">
      <c r="A20" s="789">
        <v>1</v>
      </c>
      <c r="B20" s="802" t="s">
        <v>1354</v>
      </c>
      <c r="C20" s="802"/>
      <c r="D20" s="802"/>
      <c r="E20" s="802"/>
      <c r="F20" s="802"/>
      <c r="G20" s="802"/>
      <c r="H20" s="802"/>
      <c r="I20" s="802"/>
      <c r="J20" s="802"/>
      <c r="K20" s="802"/>
      <c r="L20" s="810">
        <v>1.3</v>
      </c>
      <c r="M20" s="203" t="s">
        <v>364</v>
      </c>
      <c r="N20" s="791" t="s">
        <v>355</v>
      </c>
      <c r="O20" s="811"/>
      <c r="P20" s="811"/>
      <c r="Q20" s="811"/>
      <c r="R20" s="811"/>
      <c r="S20" s="811"/>
      <c r="T20" s="811"/>
      <c r="U20" s="784"/>
    </row>
    <row r="21" spans="1:21">
      <c r="A21" s="789">
        <v>1</v>
      </c>
      <c r="B21" s="802" t="s">
        <v>1355</v>
      </c>
      <c r="C21" s="802"/>
      <c r="D21" s="802"/>
      <c r="E21" s="802"/>
      <c r="F21" s="802"/>
      <c r="G21" s="802"/>
      <c r="H21" s="802"/>
      <c r="I21" s="802"/>
      <c r="J21" s="802"/>
      <c r="K21" s="802"/>
      <c r="L21" s="810">
        <v>1.4</v>
      </c>
      <c r="M21" s="203" t="s">
        <v>366</v>
      </c>
      <c r="N21" s="791" t="s">
        <v>355</v>
      </c>
      <c r="O21" s="811"/>
      <c r="P21" s="811"/>
      <c r="Q21" s="811"/>
      <c r="R21" s="811"/>
      <c r="S21" s="811"/>
      <c r="T21" s="811"/>
      <c r="U21" s="784"/>
    </row>
    <row r="22" spans="1:21">
      <c r="A22" s="789">
        <v>1</v>
      </c>
      <c r="B22" s="802" t="s">
        <v>1408</v>
      </c>
      <c r="C22" s="802"/>
      <c r="D22" s="802"/>
      <c r="E22" s="802"/>
      <c r="F22" s="802"/>
      <c r="G22" s="802"/>
      <c r="H22" s="802"/>
      <c r="I22" s="802"/>
      <c r="J22" s="802"/>
      <c r="K22" s="802"/>
      <c r="L22" s="810">
        <v>1.5</v>
      </c>
      <c r="M22" s="203" t="s">
        <v>368</v>
      </c>
      <c r="N22" s="791" t="s">
        <v>355</v>
      </c>
      <c r="O22" s="811"/>
      <c r="P22" s="811"/>
      <c r="Q22" s="811"/>
      <c r="R22" s="811"/>
      <c r="S22" s="811"/>
      <c r="T22" s="811"/>
      <c r="U22" s="784"/>
    </row>
    <row r="23" spans="1:21" s="93" customFormat="1">
      <c r="A23" s="789">
        <v>1</v>
      </c>
      <c r="B23" s="802" t="s">
        <v>1307</v>
      </c>
      <c r="C23" s="807"/>
      <c r="D23" s="807"/>
      <c r="E23" s="807"/>
      <c r="F23" s="807"/>
      <c r="G23" s="807"/>
      <c r="H23" s="807"/>
      <c r="I23" s="807"/>
      <c r="J23" s="807"/>
      <c r="K23" s="807"/>
      <c r="L23" s="808">
        <v>2</v>
      </c>
      <c r="M23" s="199" t="s">
        <v>369</v>
      </c>
      <c r="N23" s="791" t="s">
        <v>355</v>
      </c>
      <c r="O23" s="809">
        <v>0</v>
      </c>
      <c r="P23" s="809">
        <v>0</v>
      </c>
      <c r="Q23" s="809">
        <v>0</v>
      </c>
      <c r="R23" s="809">
        <v>0</v>
      </c>
      <c r="S23" s="809">
        <v>0</v>
      </c>
      <c r="T23" s="809">
        <v>0</v>
      </c>
      <c r="U23" s="784"/>
    </row>
    <row r="24" spans="1:21">
      <c r="A24" s="789">
        <v>1</v>
      </c>
      <c r="B24" s="802" t="s">
        <v>1356</v>
      </c>
      <c r="C24" s="802"/>
      <c r="D24" s="802"/>
      <c r="E24" s="802"/>
      <c r="F24" s="802"/>
      <c r="G24" s="802"/>
      <c r="H24" s="802"/>
      <c r="I24" s="802"/>
      <c r="J24" s="802"/>
      <c r="K24" s="802"/>
      <c r="L24" s="810">
        <v>2.1</v>
      </c>
      <c r="M24" s="203" t="s">
        <v>361</v>
      </c>
      <c r="N24" s="791" t="s">
        <v>355</v>
      </c>
      <c r="O24" s="811"/>
      <c r="P24" s="811"/>
      <c r="Q24" s="811"/>
      <c r="R24" s="811"/>
      <c r="S24" s="811"/>
      <c r="T24" s="811"/>
      <c r="U24" s="784"/>
    </row>
    <row r="25" spans="1:21">
      <c r="A25" s="789">
        <v>1</v>
      </c>
      <c r="B25" s="802" t="s">
        <v>1357</v>
      </c>
      <c r="C25" s="802"/>
      <c r="D25" s="802"/>
      <c r="E25" s="802"/>
      <c r="F25" s="802"/>
      <c r="G25" s="802"/>
      <c r="H25" s="802"/>
      <c r="I25" s="802"/>
      <c r="J25" s="802"/>
      <c r="K25" s="802"/>
      <c r="L25" s="810">
        <v>2.2000000000000002</v>
      </c>
      <c r="M25" s="203" t="s">
        <v>362</v>
      </c>
      <c r="N25" s="791" t="s">
        <v>355</v>
      </c>
      <c r="O25" s="811"/>
      <c r="P25" s="811"/>
      <c r="Q25" s="811"/>
      <c r="R25" s="811"/>
      <c r="S25" s="811"/>
      <c r="T25" s="811"/>
      <c r="U25" s="784"/>
    </row>
    <row r="26" spans="1:21">
      <c r="A26" s="789">
        <v>1</v>
      </c>
      <c r="B26" s="802" t="s">
        <v>1409</v>
      </c>
      <c r="C26" s="802"/>
      <c r="D26" s="802"/>
      <c r="E26" s="802"/>
      <c r="F26" s="802"/>
      <c r="G26" s="802"/>
      <c r="H26" s="802"/>
      <c r="I26" s="802"/>
      <c r="J26" s="802"/>
      <c r="K26" s="802"/>
      <c r="L26" s="810">
        <v>2.2999999999999998</v>
      </c>
      <c r="M26" s="203" t="s">
        <v>364</v>
      </c>
      <c r="N26" s="791" t="s">
        <v>355</v>
      </c>
      <c r="O26" s="811"/>
      <c r="P26" s="811"/>
      <c r="Q26" s="811"/>
      <c r="R26" s="811"/>
      <c r="S26" s="811"/>
      <c r="T26" s="811"/>
      <c r="U26" s="784"/>
    </row>
    <row r="27" spans="1:21">
      <c r="A27" s="789">
        <v>1</v>
      </c>
      <c r="B27" s="802" t="s">
        <v>1410</v>
      </c>
      <c r="C27" s="802"/>
      <c r="D27" s="802"/>
      <c r="E27" s="802"/>
      <c r="F27" s="802"/>
      <c r="G27" s="802"/>
      <c r="H27" s="802"/>
      <c r="I27" s="802"/>
      <c r="J27" s="802"/>
      <c r="K27" s="802"/>
      <c r="L27" s="810">
        <v>2.4</v>
      </c>
      <c r="M27" s="203" t="s">
        <v>366</v>
      </c>
      <c r="N27" s="791" t="s">
        <v>355</v>
      </c>
      <c r="O27" s="811"/>
      <c r="P27" s="811"/>
      <c r="Q27" s="811"/>
      <c r="R27" s="811"/>
      <c r="S27" s="811"/>
      <c r="T27" s="811"/>
      <c r="U27" s="784"/>
    </row>
    <row r="28" spans="1:21">
      <c r="A28" s="789">
        <v>1</v>
      </c>
      <c r="B28" s="802" t="s">
        <v>1411</v>
      </c>
      <c r="C28" s="802"/>
      <c r="D28" s="802"/>
      <c r="E28" s="802"/>
      <c r="F28" s="802"/>
      <c r="G28" s="802"/>
      <c r="H28" s="802"/>
      <c r="I28" s="802"/>
      <c r="J28" s="802"/>
      <c r="K28" s="802"/>
      <c r="L28" s="810">
        <v>2.5</v>
      </c>
      <c r="M28" s="203" t="s">
        <v>368</v>
      </c>
      <c r="N28" s="791" t="s">
        <v>355</v>
      </c>
      <c r="O28" s="811"/>
      <c r="P28" s="811"/>
      <c r="Q28" s="811"/>
      <c r="R28" s="811"/>
      <c r="S28" s="811"/>
      <c r="T28" s="811"/>
      <c r="U28" s="784"/>
    </row>
    <row r="29" spans="1:21" s="93" customFormat="1">
      <c r="A29" s="789">
        <v>1</v>
      </c>
      <c r="B29" s="802" t="s">
        <v>1308</v>
      </c>
      <c r="C29" s="807"/>
      <c r="D29" s="807"/>
      <c r="E29" s="807"/>
      <c r="F29" s="807"/>
      <c r="G29" s="807"/>
      <c r="H29" s="807"/>
      <c r="I29" s="807"/>
      <c r="J29" s="807"/>
      <c r="K29" s="807"/>
      <c r="L29" s="808">
        <v>3</v>
      </c>
      <c r="M29" s="199" t="s">
        <v>371</v>
      </c>
      <c r="N29" s="791" t="s">
        <v>355</v>
      </c>
      <c r="O29" s="809">
        <v>0</v>
      </c>
      <c r="P29" s="809">
        <v>0</v>
      </c>
      <c r="Q29" s="809">
        <v>0</v>
      </c>
      <c r="R29" s="809">
        <v>0</v>
      </c>
      <c r="S29" s="809">
        <v>0</v>
      </c>
      <c r="T29" s="809">
        <v>0</v>
      </c>
      <c r="U29" s="784"/>
    </row>
    <row r="30" spans="1:21">
      <c r="A30" s="789">
        <v>1</v>
      </c>
      <c r="B30" s="802" t="s">
        <v>1324</v>
      </c>
      <c r="C30" s="802"/>
      <c r="D30" s="802"/>
      <c r="E30" s="802"/>
      <c r="F30" s="802"/>
      <c r="G30" s="802"/>
      <c r="H30" s="802"/>
      <c r="I30" s="802"/>
      <c r="J30" s="802"/>
      <c r="K30" s="802"/>
      <c r="L30" s="810">
        <v>3.1</v>
      </c>
      <c r="M30" s="203" t="s">
        <v>361</v>
      </c>
      <c r="N30" s="791" t="s">
        <v>355</v>
      </c>
      <c r="O30" s="811"/>
      <c r="P30" s="811"/>
      <c r="Q30" s="811"/>
      <c r="R30" s="811"/>
      <c r="S30" s="811"/>
      <c r="T30" s="811"/>
      <c r="U30" s="784"/>
    </row>
    <row r="31" spans="1:21">
      <c r="A31" s="789">
        <v>1</v>
      </c>
      <c r="B31" s="802" t="s">
        <v>1325</v>
      </c>
      <c r="C31" s="802"/>
      <c r="D31" s="802"/>
      <c r="E31" s="802"/>
      <c r="F31" s="802"/>
      <c r="G31" s="802"/>
      <c r="H31" s="802"/>
      <c r="I31" s="802"/>
      <c r="J31" s="802"/>
      <c r="K31" s="802"/>
      <c r="L31" s="810">
        <v>3.2</v>
      </c>
      <c r="M31" s="203" t="s">
        <v>362</v>
      </c>
      <c r="N31" s="791" t="s">
        <v>355</v>
      </c>
      <c r="O31" s="811"/>
      <c r="P31" s="811"/>
      <c r="Q31" s="811"/>
      <c r="R31" s="811"/>
      <c r="S31" s="811"/>
      <c r="T31" s="811"/>
      <c r="U31" s="784"/>
    </row>
    <row r="32" spans="1:21">
      <c r="A32" s="789">
        <v>1</v>
      </c>
      <c r="B32" s="802" t="s">
        <v>1326</v>
      </c>
      <c r="C32" s="802"/>
      <c r="D32" s="802"/>
      <c r="E32" s="802"/>
      <c r="F32" s="802"/>
      <c r="G32" s="802"/>
      <c r="H32" s="802"/>
      <c r="I32" s="802"/>
      <c r="J32" s="802"/>
      <c r="K32" s="802"/>
      <c r="L32" s="810">
        <v>3.3</v>
      </c>
      <c r="M32" s="203" t="s">
        <v>364</v>
      </c>
      <c r="N32" s="791" t="s">
        <v>355</v>
      </c>
      <c r="O32" s="811"/>
      <c r="P32" s="811"/>
      <c r="Q32" s="811"/>
      <c r="R32" s="811"/>
      <c r="S32" s="811"/>
      <c r="T32" s="811"/>
      <c r="U32" s="784"/>
    </row>
    <row r="33" spans="1:21">
      <c r="A33" s="789">
        <v>1</v>
      </c>
      <c r="B33" s="802" t="s">
        <v>1412</v>
      </c>
      <c r="C33" s="802"/>
      <c r="D33" s="802"/>
      <c r="E33" s="802"/>
      <c r="F33" s="802"/>
      <c r="G33" s="802"/>
      <c r="H33" s="802"/>
      <c r="I33" s="802"/>
      <c r="J33" s="802"/>
      <c r="K33" s="802"/>
      <c r="L33" s="810">
        <v>3.4</v>
      </c>
      <c r="M33" s="203" t="s">
        <v>366</v>
      </c>
      <c r="N33" s="791" t="s">
        <v>355</v>
      </c>
      <c r="O33" s="811"/>
      <c r="P33" s="811"/>
      <c r="Q33" s="811"/>
      <c r="R33" s="811"/>
      <c r="S33" s="811"/>
      <c r="T33" s="811"/>
      <c r="U33" s="784"/>
    </row>
    <row r="34" spans="1:21">
      <c r="A34" s="789">
        <v>1</v>
      </c>
      <c r="B34" s="802" t="s">
        <v>1413</v>
      </c>
      <c r="C34" s="802"/>
      <c r="D34" s="802"/>
      <c r="E34" s="802"/>
      <c r="F34" s="802"/>
      <c r="G34" s="802"/>
      <c r="H34" s="802"/>
      <c r="I34" s="802"/>
      <c r="J34" s="802"/>
      <c r="K34" s="802"/>
      <c r="L34" s="810">
        <v>3.5</v>
      </c>
      <c r="M34" s="203" t="s">
        <v>368</v>
      </c>
      <c r="N34" s="791" t="s">
        <v>355</v>
      </c>
      <c r="O34" s="811"/>
      <c r="P34" s="811"/>
      <c r="Q34" s="811"/>
      <c r="R34" s="811"/>
      <c r="S34" s="811"/>
      <c r="T34" s="811"/>
      <c r="U34" s="784"/>
    </row>
    <row r="35" spans="1:21" s="93" customFormat="1" ht="22.5">
      <c r="A35" s="789">
        <v>1</v>
      </c>
      <c r="B35" s="802" t="s">
        <v>1362</v>
      </c>
      <c r="C35" s="807"/>
      <c r="D35" s="807"/>
      <c r="E35" s="807"/>
      <c r="F35" s="807"/>
      <c r="G35" s="807"/>
      <c r="H35" s="807"/>
      <c r="I35" s="807"/>
      <c r="J35" s="807"/>
      <c r="K35" s="807"/>
      <c r="L35" s="808">
        <v>4</v>
      </c>
      <c r="M35" s="199" t="s">
        <v>375</v>
      </c>
      <c r="N35" s="791" t="s">
        <v>355</v>
      </c>
      <c r="O35" s="809">
        <v>0</v>
      </c>
      <c r="P35" s="809">
        <v>0</v>
      </c>
      <c r="Q35" s="809">
        <v>0</v>
      </c>
      <c r="R35" s="809">
        <v>0</v>
      </c>
      <c r="S35" s="809">
        <v>0</v>
      </c>
      <c r="T35" s="809">
        <v>0</v>
      </c>
      <c r="U35" s="784"/>
    </row>
    <row r="36" spans="1:21">
      <c r="A36" s="789">
        <v>1</v>
      </c>
      <c r="B36" s="802" t="s">
        <v>1309</v>
      </c>
      <c r="C36" s="802"/>
      <c r="D36" s="802"/>
      <c r="E36" s="802"/>
      <c r="F36" s="802"/>
      <c r="G36" s="802"/>
      <c r="H36" s="802"/>
      <c r="I36" s="802"/>
      <c r="J36" s="802"/>
      <c r="K36" s="802"/>
      <c r="L36" s="810">
        <v>4.0999999999999996</v>
      </c>
      <c r="M36" s="203" t="s">
        <v>361</v>
      </c>
      <c r="N36" s="791" t="s">
        <v>355</v>
      </c>
      <c r="O36" s="811">
        <v>0</v>
      </c>
      <c r="P36" s="811">
        <v>0</v>
      </c>
      <c r="Q36" s="811">
        <v>0</v>
      </c>
      <c r="R36" s="811">
        <v>0</v>
      </c>
      <c r="S36" s="811">
        <v>0</v>
      </c>
      <c r="T36" s="811">
        <v>0</v>
      </c>
      <c r="U36" s="784"/>
    </row>
    <row r="37" spans="1:21">
      <c r="A37" s="789">
        <v>1</v>
      </c>
      <c r="B37" s="802" t="s">
        <v>1310</v>
      </c>
      <c r="C37" s="802"/>
      <c r="D37" s="802"/>
      <c r="E37" s="802"/>
      <c r="F37" s="802"/>
      <c r="G37" s="802"/>
      <c r="H37" s="802"/>
      <c r="I37" s="802"/>
      <c r="J37" s="802"/>
      <c r="K37" s="802"/>
      <c r="L37" s="810">
        <v>4.2</v>
      </c>
      <c r="M37" s="203" t="s">
        <v>362</v>
      </c>
      <c r="N37" s="791" t="s">
        <v>355</v>
      </c>
      <c r="O37" s="811">
        <v>0</v>
      </c>
      <c r="P37" s="811">
        <v>0</v>
      </c>
      <c r="Q37" s="811">
        <v>0</v>
      </c>
      <c r="R37" s="811">
        <v>0</v>
      </c>
      <c r="S37" s="811">
        <v>0</v>
      </c>
      <c r="T37" s="811">
        <v>0</v>
      </c>
      <c r="U37" s="784"/>
    </row>
    <row r="38" spans="1:21">
      <c r="A38" s="789">
        <v>1</v>
      </c>
      <c r="B38" s="802" t="s">
        <v>1327</v>
      </c>
      <c r="C38" s="802"/>
      <c r="D38" s="802"/>
      <c r="E38" s="802"/>
      <c r="F38" s="802"/>
      <c r="G38" s="802"/>
      <c r="H38" s="802"/>
      <c r="I38" s="802"/>
      <c r="J38" s="802"/>
      <c r="K38" s="802"/>
      <c r="L38" s="810">
        <v>4.3</v>
      </c>
      <c r="M38" s="203" t="s">
        <v>364</v>
      </c>
      <c r="N38" s="791" t="s">
        <v>355</v>
      </c>
      <c r="O38" s="811">
        <v>0</v>
      </c>
      <c r="P38" s="811">
        <v>0</v>
      </c>
      <c r="Q38" s="811">
        <v>0</v>
      </c>
      <c r="R38" s="811">
        <v>0</v>
      </c>
      <c r="S38" s="811">
        <v>0</v>
      </c>
      <c r="T38" s="811">
        <v>0</v>
      </c>
      <c r="U38" s="784"/>
    </row>
    <row r="39" spans="1:21">
      <c r="A39" s="789">
        <v>1</v>
      </c>
      <c r="B39" s="802" t="s">
        <v>1328</v>
      </c>
      <c r="C39" s="802"/>
      <c r="D39" s="802"/>
      <c r="E39" s="802"/>
      <c r="F39" s="802"/>
      <c r="G39" s="802"/>
      <c r="H39" s="802"/>
      <c r="I39" s="802"/>
      <c r="J39" s="802"/>
      <c r="K39" s="802"/>
      <c r="L39" s="810">
        <v>4.4000000000000004</v>
      </c>
      <c r="M39" s="203" t="s">
        <v>366</v>
      </c>
      <c r="N39" s="791" t="s">
        <v>355</v>
      </c>
      <c r="O39" s="811">
        <v>0</v>
      </c>
      <c r="P39" s="811">
        <v>0</v>
      </c>
      <c r="Q39" s="811">
        <v>0</v>
      </c>
      <c r="R39" s="811">
        <v>0</v>
      </c>
      <c r="S39" s="811">
        <v>0</v>
      </c>
      <c r="T39" s="811">
        <v>0</v>
      </c>
      <c r="U39" s="784"/>
    </row>
    <row r="40" spans="1:21">
      <c r="A40" s="789">
        <v>1</v>
      </c>
      <c r="B40" s="802" t="s">
        <v>1414</v>
      </c>
      <c r="C40" s="802"/>
      <c r="D40" s="802"/>
      <c r="E40" s="802"/>
      <c r="F40" s="802"/>
      <c r="G40" s="802"/>
      <c r="H40" s="802"/>
      <c r="I40" s="802"/>
      <c r="J40" s="802"/>
      <c r="K40" s="802"/>
      <c r="L40" s="810">
        <v>4.5</v>
      </c>
      <c r="M40" s="203" t="s">
        <v>368</v>
      </c>
      <c r="N40" s="791" t="s">
        <v>355</v>
      </c>
      <c r="O40" s="811">
        <v>0</v>
      </c>
      <c r="P40" s="811">
        <v>0</v>
      </c>
      <c r="Q40" s="811">
        <v>0</v>
      </c>
      <c r="R40" s="811">
        <v>0</v>
      </c>
      <c r="S40" s="811">
        <v>0</v>
      </c>
      <c r="T40" s="811">
        <v>0</v>
      </c>
      <c r="U40" s="784"/>
    </row>
    <row r="41" spans="1:21" s="93" customFormat="1">
      <c r="A41" s="789">
        <v>1</v>
      </c>
      <c r="B41" s="802" t="s">
        <v>1311</v>
      </c>
      <c r="C41" s="807"/>
      <c r="D41" s="807"/>
      <c r="E41" s="807"/>
      <c r="F41" s="807"/>
      <c r="G41" s="807"/>
      <c r="H41" s="807"/>
      <c r="I41" s="807"/>
      <c r="J41" s="807"/>
      <c r="K41" s="807"/>
      <c r="L41" s="808">
        <v>5</v>
      </c>
      <c r="M41" s="199" t="s">
        <v>380</v>
      </c>
      <c r="N41" s="791" t="s">
        <v>355</v>
      </c>
      <c r="O41" s="809">
        <v>0</v>
      </c>
      <c r="P41" s="809">
        <v>0</v>
      </c>
      <c r="Q41" s="809">
        <v>0</v>
      </c>
      <c r="R41" s="809">
        <v>0</v>
      </c>
      <c r="S41" s="809">
        <v>0</v>
      </c>
      <c r="T41" s="809">
        <v>0</v>
      </c>
      <c r="U41" s="784"/>
    </row>
    <row r="42" spans="1:21">
      <c r="A42" s="789">
        <v>1</v>
      </c>
      <c r="B42" s="802" t="s">
        <v>1337</v>
      </c>
      <c r="C42" s="802"/>
      <c r="D42" s="802"/>
      <c r="E42" s="802"/>
      <c r="F42" s="802"/>
      <c r="G42" s="802"/>
      <c r="H42" s="802"/>
      <c r="I42" s="802"/>
      <c r="J42" s="802"/>
      <c r="K42" s="802"/>
      <c r="L42" s="810">
        <v>5.0999999999999996</v>
      </c>
      <c r="M42" s="203" t="s">
        <v>361</v>
      </c>
      <c r="N42" s="791" t="s">
        <v>355</v>
      </c>
      <c r="O42" s="811">
        <v>0</v>
      </c>
      <c r="P42" s="811">
        <v>0</v>
      </c>
      <c r="Q42" s="811">
        <v>0</v>
      </c>
      <c r="R42" s="811">
        <v>0</v>
      </c>
      <c r="S42" s="811">
        <v>0</v>
      </c>
      <c r="T42" s="811">
        <v>0</v>
      </c>
      <c r="U42" s="784"/>
    </row>
    <row r="43" spans="1:21">
      <c r="A43" s="789">
        <v>1</v>
      </c>
      <c r="B43" s="802" t="s">
        <v>1338</v>
      </c>
      <c r="C43" s="802"/>
      <c r="D43" s="802"/>
      <c r="E43" s="802"/>
      <c r="F43" s="802"/>
      <c r="G43" s="802"/>
      <c r="H43" s="802"/>
      <c r="I43" s="802"/>
      <c r="J43" s="802"/>
      <c r="K43" s="802"/>
      <c r="L43" s="810">
        <v>5.2</v>
      </c>
      <c r="M43" s="203" t="s">
        <v>362</v>
      </c>
      <c r="N43" s="791" t="s">
        <v>355</v>
      </c>
      <c r="O43" s="811">
        <v>0</v>
      </c>
      <c r="P43" s="811">
        <v>0</v>
      </c>
      <c r="Q43" s="811">
        <v>0</v>
      </c>
      <c r="R43" s="811">
        <v>0</v>
      </c>
      <c r="S43" s="811">
        <v>0</v>
      </c>
      <c r="T43" s="811">
        <v>0</v>
      </c>
      <c r="U43" s="784"/>
    </row>
    <row r="44" spans="1:21">
      <c r="A44" s="789">
        <v>1</v>
      </c>
      <c r="B44" s="802" t="s">
        <v>1339</v>
      </c>
      <c r="C44" s="802"/>
      <c r="D44" s="802"/>
      <c r="E44" s="802"/>
      <c r="F44" s="802"/>
      <c r="G44" s="802"/>
      <c r="H44" s="802"/>
      <c r="I44" s="802"/>
      <c r="J44" s="802"/>
      <c r="K44" s="802"/>
      <c r="L44" s="810">
        <v>5.3</v>
      </c>
      <c r="M44" s="203" t="s">
        <v>364</v>
      </c>
      <c r="N44" s="791" t="s">
        <v>355</v>
      </c>
      <c r="O44" s="811">
        <v>0</v>
      </c>
      <c r="P44" s="811">
        <v>0</v>
      </c>
      <c r="Q44" s="811">
        <v>0</v>
      </c>
      <c r="R44" s="811">
        <v>0</v>
      </c>
      <c r="S44" s="811">
        <v>0</v>
      </c>
      <c r="T44" s="811">
        <v>0</v>
      </c>
      <c r="U44" s="784"/>
    </row>
    <row r="45" spans="1:21">
      <c r="A45" s="789">
        <v>1</v>
      </c>
      <c r="B45" s="802" t="s">
        <v>1340</v>
      </c>
      <c r="C45" s="802"/>
      <c r="D45" s="802"/>
      <c r="E45" s="802"/>
      <c r="F45" s="802"/>
      <c r="G45" s="802"/>
      <c r="H45" s="802"/>
      <c r="I45" s="802"/>
      <c r="J45" s="802"/>
      <c r="K45" s="802"/>
      <c r="L45" s="810">
        <v>5.4</v>
      </c>
      <c r="M45" s="203" t="s">
        <v>366</v>
      </c>
      <c r="N45" s="791" t="s">
        <v>355</v>
      </c>
      <c r="O45" s="811">
        <v>0</v>
      </c>
      <c r="P45" s="811">
        <v>0</v>
      </c>
      <c r="Q45" s="811">
        <v>0</v>
      </c>
      <c r="R45" s="811">
        <v>0</v>
      </c>
      <c r="S45" s="811">
        <v>0</v>
      </c>
      <c r="T45" s="811">
        <v>0</v>
      </c>
      <c r="U45" s="784"/>
    </row>
    <row r="46" spans="1:21">
      <c r="A46" s="789">
        <v>1</v>
      </c>
      <c r="B46" s="802" t="s">
        <v>1415</v>
      </c>
      <c r="C46" s="802"/>
      <c r="D46" s="802"/>
      <c r="E46" s="802"/>
      <c r="F46" s="802"/>
      <c r="G46" s="802"/>
      <c r="H46" s="802"/>
      <c r="I46" s="802"/>
      <c r="J46" s="802"/>
      <c r="K46" s="802"/>
      <c r="L46" s="810">
        <v>5.5</v>
      </c>
      <c r="M46" s="203" t="s">
        <v>368</v>
      </c>
      <c r="N46" s="791" t="s">
        <v>355</v>
      </c>
      <c r="O46" s="811">
        <v>0</v>
      </c>
      <c r="P46" s="811">
        <v>0</v>
      </c>
      <c r="Q46" s="811">
        <v>0</v>
      </c>
      <c r="R46" s="811">
        <v>0</v>
      </c>
      <c r="S46" s="811">
        <v>0</v>
      </c>
      <c r="T46" s="811">
        <v>0</v>
      </c>
      <c r="U46" s="784"/>
    </row>
    <row r="47" spans="1:21" s="93" customFormat="1" ht="22.5">
      <c r="A47" s="789">
        <v>1</v>
      </c>
      <c r="B47" s="802" t="s">
        <v>1363</v>
      </c>
      <c r="C47" s="807"/>
      <c r="D47" s="807"/>
      <c r="E47" s="807"/>
      <c r="F47" s="807"/>
      <c r="G47" s="807"/>
      <c r="H47" s="807"/>
      <c r="I47" s="807"/>
      <c r="J47" s="807"/>
      <c r="K47" s="807"/>
      <c r="L47" s="808">
        <v>6</v>
      </c>
      <c r="M47" s="199" t="s">
        <v>384</v>
      </c>
      <c r="N47" s="205"/>
      <c r="O47" s="206"/>
      <c r="P47" s="206"/>
      <c r="Q47" s="206"/>
      <c r="R47" s="206"/>
      <c r="S47" s="206"/>
      <c r="T47" s="206"/>
      <c r="U47" s="784"/>
    </row>
    <row r="48" spans="1:21">
      <c r="A48" s="789">
        <v>1</v>
      </c>
      <c r="B48" s="802" t="s">
        <v>1341</v>
      </c>
      <c r="C48" s="802"/>
      <c r="D48" s="802"/>
      <c r="E48" s="802"/>
      <c r="F48" s="802"/>
      <c r="G48" s="802"/>
      <c r="H48" s="802"/>
      <c r="I48" s="802"/>
      <c r="J48" s="802"/>
      <c r="K48" s="802"/>
      <c r="L48" s="810">
        <v>6.1</v>
      </c>
      <c r="M48" s="203" t="s">
        <v>361</v>
      </c>
      <c r="N48" s="200" t="s">
        <v>142</v>
      </c>
      <c r="O48" s="811">
        <v>0</v>
      </c>
      <c r="P48" s="811">
        <v>0</v>
      </c>
      <c r="Q48" s="811">
        <v>0</v>
      </c>
      <c r="R48" s="811">
        <v>0</v>
      </c>
      <c r="S48" s="811">
        <v>0</v>
      </c>
      <c r="T48" s="811">
        <v>0</v>
      </c>
      <c r="U48" s="784"/>
    </row>
    <row r="49" spans="1:21">
      <c r="A49" s="789">
        <v>1</v>
      </c>
      <c r="B49" s="802" t="s">
        <v>1342</v>
      </c>
      <c r="C49" s="802"/>
      <c r="D49" s="802"/>
      <c r="E49" s="802"/>
      <c r="F49" s="802"/>
      <c r="G49" s="802"/>
      <c r="H49" s="802"/>
      <c r="I49" s="802"/>
      <c r="J49" s="802"/>
      <c r="K49" s="802"/>
      <c r="L49" s="810">
        <v>6.2</v>
      </c>
      <c r="M49" s="203" t="s">
        <v>362</v>
      </c>
      <c r="N49" s="200" t="s">
        <v>142</v>
      </c>
      <c r="O49" s="811">
        <v>0</v>
      </c>
      <c r="P49" s="811">
        <v>0</v>
      </c>
      <c r="Q49" s="811">
        <v>0</v>
      </c>
      <c r="R49" s="811">
        <v>0</v>
      </c>
      <c r="S49" s="811">
        <v>0</v>
      </c>
      <c r="T49" s="811">
        <v>0</v>
      </c>
      <c r="U49" s="784"/>
    </row>
    <row r="50" spans="1:21">
      <c r="A50" s="789">
        <v>1</v>
      </c>
      <c r="B50" s="802" t="s">
        <v>1343</v>
      </c>
      <c r="C50" s="802"/>
      <c r="D50" s="802"/>
      <c r="E50" s="802"/>
      <c r="F50" s="802"/>
      <c r="G50" s="802"/>
      <c r="H50" s="802"/>
      <c r="I50" s="802"/>
      <c r="J50" s="802"/>
      <c r="K50" s="802"/>
      <c r="L50" s="810">
        <v>6.3</v>
      </c>
      <c r="M50" s="203" t="s">
        <v>364</v>
      </c>
      <c r="N50" s="200" t="s">
        <v>142</v>
      </c>
      <c r="O50" s="811">
        <v>0</v>
      </c>
      <c r="P50" s="811">
        <v>0</v>
      </c>
      <c r="Q50" s="811">
        <v>0</v>
      </c>
      <c r="R50" s="811">
        <v>0</v>
      </c>
      <c r="S50" s="811">
        <v>0</v>
      </c>
      <c r="T50" s="811">
        <v>0</v>
      </c>
      <c r="U50" s="784"/>
    </row>
    <row r="51" spans="1:21">
      <c r="A51" s="789">
        <v>1</v>
      </c>
      <c r="B51" s="802" t="s">
        <v>1344</v>
      </c>
      <c r="C51" s="802"/>
      <c r="D51" s="802"/>
      <c r="E51" s="802"/>
      <c r="F51" s="802"/>
      <c r="G51" s="802"/>
      <c r="H51" s="802"/>
      <c r="I51" s="802"/>
      <c r="J51" s="802"/>
      <c r="K51" s="802"/>
      <c r="L51" s="810">
        <v>6.4</v>
      </c>
      <c r="M51" s="203" t="s">
        <v>366</v>
      </c>
      <c r="N51" s="200" t="s">
        <v>142</v>
      </c>
      <c r="O51" s="811">
        <v>0</v>
      </c>
      <c r="P51" s="811">
        <v>0</v>
      </c>
      <c r="Q51" s="811">
        <v>0</v>
      </c>
      <c r="R51" s="811">
        <v>0</v>
      </c>
      <c r="S51" s="811">
        <v>0</v>
      </c>
      <c r="T51" s="811">
        <v>0</v>
      </c>
      <c r="U51" s="784"/>
    </row>
    <row r="52" spans="1:21">
      <c r="A52" s="789">
        <v>1</v>
      </c>
      <c r="B52" s="802" t="s">
        <v>1399</v>
      </c>
      <c r="C52" s="802"/>
      <c r="D52" s="802"/>
      <c r="E52" s="802"/>
      <c r="F52" s="802"/>
      <c r="G52" s="802"/>
      <c r="H52" s="802"/>
      <c r="I52" s="802"/>
      <c r="J52" s="802"/>
      <c r="K52" s="802"/>
      <c r="L52" s="810">
        <v>6.5</v>
      </c>
      <c r="M52" s="203" t="s">
        <v>368</v>
      </c>
      <c r="N52" s="200" t="s">
        <v>142</v>
      </c>
      <c r="O52" s="811">
        <v>0</v>
      </c>
      <c r="P52" s="811">
        <v>0</v>
      </c>
      <c r="Q52" s="811">
        <v>0</v>
      </c>
      <c r="R52" s="811">
        <v>0</v>
      </c>
      <c r="S52" s="811">
        <v>0</v>
      </c>
      <c r="T52" s="811">
        <v>0</v>
      </c>
      <c r="U52" s="784"/>
    </row>
    <row r="53" spans="1:21" s="93" customFormat="1">
      <c r="A53" s="789">
        <v>1</v>
      </c>
      <c r="B53" s="802" t="s">
        <v>1364</v>
      </c>
      <c r="C53" s="807"/>
      <c r="D53" s="807"/>
      <c r="E53" s="807"/>
      <c r="F53" s="807"/>
      <c r="G53" s="807"/>
      <c r="H53" s="807"/>
      <c r="I53" s="807"/>
      <c r="J53" s="807"/>
      <c r="K53" s="807"/>
      <c r="L53" s="808">
        <v>7</v>
      </c>
      <c r="M53" s="199" t="s">
        <v>388</v>
      </c>
      <c r="N53" s="791" t="s">
        <v>355</v>
      </c>
      <c r="O53" s="809">
        <v>0</v>
      </c>
      <c r="P53" s="809">
        <v>0</v>
      </c>
      <c r="Q53" s="809">
        <v>0</v>
      </c>
      <c r="R53" s="809">
        <v>0</v>
      </c>
      <c r="S53" s="809">
        <v>0</v>
      </c>
      <c r="T53" s="809">
        <v>0</v>
      </c>
      <c r="U53" s="784"/>
    </row>
    <row r="54" spans="1:21">
      <c r="A54" s="789">
        <v>1</v>
      </c>
      <c r="B54" s="802" t="s">
        <v>1390</v>
      </c>
      <c r="C54" s="802"/>
      <c r="D54" s="802"/>
      <c r="E54" s="802"/>
      <c r="F54" s="802"/>
      <c r="G54" s="802"/>
      <c r="H54" s="802"/>
      <c r="I54" s="802"/>
      <c r="J54" s="802"/>
      <c r="K54" s="802"/>
      <c r="L54" s="810">
        <v>7.1</v>
      </c>
      <c r="M54" s="203" t="s">
        <v>361</v>
      </c>
      <c r="N54" s="791" t="s">
        <v>355</v>
      </c>
      <c r="O54" s="811"/>
      <c r="P54" s="811"/>
      <c r="Q54" s="811"/>
      <c r="R54" s="811"/>
      <c r="S54" s="811"/>
      <c r="T54" s="811"/>
      <c r="U54" s="784"/>
    </row>
    <row r="55" spans="1:21">
      <c r="A55" s="789">
        <v>1</v>
      </c>
      <c r="B55" s="802" t="s">
        <v>1345</v>
      </c>
      <c r="C55" s="802"/>
      <c r="D55" s="802"/>
      <c r="E55" s="802"/>
      <c r="F55" s="802"/>
      <c r="G55" s="802"/>
      <c r="H55" s="802"/>
      <c r="I55" s="802"/>
      <c r="J55" s="802"/>
      <c r="K55" s="802"/>
      <c r="L55" s="810">
        <v>7.2</v>
      </c>
      <c r="M55" s="203" t="s">
        <v>362</v>
      </c>
      <c r="N55" s="791" t="s">
        <v>355</v>
      </c>
      <c r="O55" s="811"/>
      <c r="P55" s="811"/>
      <c r="Q55" s="811"/>
      <c r="R55" s="811"/>
      <c r="S55" s="811"/>
      <c r="T55" s="811"/>
      <c r="U55" s="784"/>
    </row>
    <row r="56" spans="1:21">
      <c r="A56" s="789">
        <v>1</v>
      </c>
      <c r="B56" s="802" t="s">
        <v>1346</v>
      </c>
      <c r="C56" s="802"/>
      <c r="D56" s="802"/>
      <c r="E56" s="802"/>
      <c r="F56" s="802"/>
      <c r="G56" s="802"/>
      <c r="H56" s="802"/>
      <c r="I56" s="802"/>
      <c r="J56" s="802"/>
      <c r="K56" s="802"/>
      <c r="L56" s="810">
        <v>7.3</v>
      </c>
      <c r="M56" s="203" t="s">
        <v>364</v>
      </c>
      <c r="N56" s="791" t="s">
        <v>355</v>
      </c>
      <c r="O56" s="811"/>
      <c r="P56" s="811"/>
      <c r="Q56" s="811"/>
      <c r="R56" s="811"/>
      <c r="S56" s="811"/>
      <c r="T56" s="811"/>
      <c r="U56" s="784"/>
    </row>
    <row r="57" spans="1:21">
      <c r="A57" s="789">
        <v>1</v>
      </c>
      <c r="B57" s="802" t="s">
        <v>1347</v>
      </c>
      <c r="C57" s="802"/>
      <c r="D57" s="802"/>
      <c r="E57" s="802"/>
      <c r="F57" s="802"/>
      <c r="G57" s="802"/>
      <c r="H57" s="802"/>
      <c r="I57" s="802"/>
      <c r="J57" s="802"/>
      <c r="K57" s="802"/>
      <c r="L57" s="810">
        <v>7.4</v>
      </c>
      <c r="M57" s="203" t="s">
        <v>366</v>
      </c>
      <c r="N57" s="791" t="s">
        <v>355</v>
      </c>
      <c r="O57" s="811"/>
      <c r="P57" s="811"/>
      <c r="Q57" s="811"/>
      <c r="R57" s="811"/>
      <c r="S57" s="811"/>
      <c r="T57" s="811"/>
      <c r="U57" s="784"/>
    </row>
    <row r="58" spans="1:21">
      <c r="A58" s="789">
        <v>1</v>
      </c>
      <c r="B58" s="802" t="s">
        <v>1348</v>
      </c>
      <c r="C58" s="802"/>
      <c r="D58" s="802"/>
      <c r="E58" s="802"/>
      <c r="F58" s="802"/>
      <c r="G58" s="802"/>
      <c r="H58" s="802"/>
      <c r="I58" s="802"/>
      <c r="J58" s="802"/>
      <c r="K58" s="802"/>
      <c r="L58" s="810">
        <v>7.5</v>
      </c>
      <c r="M58" s="203" t="s">
        <v>368</v>
      </c>
      <c r="N58" s="791" t="s">
        <v>355</v>
      </c>
      <c r="O58" s="811"/>
      <c r="P58" s="811"/>
      <c r="Q58" s="811"/>
      <c r="R58" s="811"/>
      <c r="S58" s="811"/>
      <c r="T58" s="811"/>
      <c r="U58" s="784"/>
    </row>
    <row r="59" spans="1:21" s="93" customFormat="1">
      <c r="A59" s="789">
        <v>1</v>
      </c>
      <c r="B59" s="802" t="s">
        <v>1365</v>
      </c>
      <c r="C59" s="807"/>
      <c r="D59" s="807"/>
      <c r="E59" s="807"/>
      <c r="F59" s="807"/>
      <c r="G59" s="807"/>
      <c r="H59" s="807"/>
      <c r="I59" s="807"/>
      <c r="J59" s="807"/>
      <c r="K59" s="807"/>
      <c r="L59" s="808">
        <v>8</v>
      </c>
      <c r="M59" s="199" t="s">
        <v>392</v>
      </c>
      <c r="N59" s="791" t="s">
        <v>355</v>
      </c>
      <c r="O59" s="809">
        <v>0</v>
      </c>
      <c r="P59" s="809">
        <v>0</v>
      </c>
      <c r="Q59" s="809">
        <v>0</v>
      </c>
      <c r="R59" s="809">
        <v>0</v>
      </c>
      <c r="S59" s="809">
        <v>0</v>
      </c>
      <c r="T59" s="809">
        <v>0</v>
      </c>
      <c r="U59" s="784"/>
    </row>
    <row r="60" spans="1:21">
      <c r="A60" s="789">
        <v>1</v>
      </c>
      <c r="B60" s="802" t="s">
        <v>1366</v>
      </c>
      <c r="C60" s="802"/>
      <c r="D60" s="802"/>
      <c r="E60" s="802"/>
      <c r="F60" s="802"/>
      <c r="G60" s="802"/>
      <c r="H60" s="802"/>
      <c r="I60" s="802"/>
      <c r="J60" s="802"/>
      <c r="K60" s="802"/>
      <c r="L60" s="810">
        <v>8.1</v>
      </c>
      <c r="M60" s="203" t="s">
        <v>361</v>
      </c>
      <c r="N60" s="791" t="s">
        <v>355</v>
      </c>
      <c r="O60" s="811"/>
      <c r="P60" s="811"/>
      <c r="Q60" s="811"/>
      <c r="R60" s="811"/>
      <c r="S60" s="811"/>
      <c r="T60" s="811"/>
      <c r="U60" s="784"/>
    </row>
    <row r="61" spans="1:21">
      <c r="A61" s="789">
        <v>1</v>
      </c>
      <c r="B61" s="802" t="s">
        <v>1367</v>
      </c>
      <c r="C61" s="802"/>
      <c r="D61" s="802"/>
      <c r="E61" s="802"/>
      <c r="F61" s="802"/>
      <c r="G61" s="802"/>
      <c r="H61" s="802"/>
      <c r="I61" s="802"/>
      <c r="J61" s="802"/>
      <c r="K61" s="802"/>
      <c r="L61" s="810">
        <v>8.1999999999999993</v>
      </c>
      <c r="M61" s="203" t="s">
        <v>362</v>
      </c>
      <c r="N61" s="791" t="s">
        <v>355</v>
      </c>
      <c r="O61" s="811"/>
      <c r="P61" s="811"/>
      <c r="Q61" s="811"/>
      <c r="R61" s="811"/>
      <c r="S61" s="811"/>
      <c r="T61" s="811"/>
      <c r="U61" s="784"/>
    </row>
    <row r="62" spans="1:21">
      <c r="A62" s="789">
        <v>1</v>
      </c>
      <c r="B62" s="802" t="s">
        <v>1368</v>
      </c>
      <c r="C62" s="802"/>
      <c r="D62" s="802"/>
      <c r="E62" s="802"/>
      <c r="F62" s="802"/>
      <c r="G62" s="802"/>
      <c r="H62" s="802"/>
      <c r="I62" s="802"/>
      <c r="J62" s="802"/>
      <c r="K62" s="802"/>
      <c r="L62" s="810">
        <v>8.3000000000000007</v>
      </c>
      <c r="M62" s="203" t="s">
        <v>364</v>
      </c>
      <c r="N62" s="791" t="s">
        <v>355</v>
      </c>
      <c r="O62" s="811"/>
      <c r="P62" s="811"/>
      <c r="Q62" s="811"/>
      <c r="R62" s="811"/>
      <c r="S62" s="811"/>
      <c r="T62" s="811"/>
      <c r="U62" s="784"/>
    </row>
    <row r="63" spans="1:21">
      <c r="A63" s="789">
        <v>1</v>
      </c>
      <c r="B63" s="802" t="s">
        <v>1416</v>
      </c>
      <c r="C63" s="802"/>
      <c r="D63" s="802"/>
      <c r="E63" s="802"/>
      <c r="F63" s="802"/>
      <c r="G63" s="802"/>
      <c r="H63" s="802"/>
      <c r="I63" s="802"/>
      <c r="J63" s="802"/>
      <c r="K63" s="802"/>
      <c r="L63" s="810">
        <v>8.4</v>
      </c>
      <c r="M63" s="203" t="s">
        <v>366</v>
      </c>
      <c r="N63" s="791" t="s">
        <v>355</v>
      </c>
      <c r="O63" s="811"/>
      <c r="P63" s="811"/>
      <c r="Q63" s="811"/>
      <c r="R63" s="811"/>
      <c r="S63" s="811"/>
      <c r="T63" s="811"/>
      <c r="U63" s="784"/>
    </row>
    <row r="64" spans="1:21">
      <c r="A64" s="789">
        <v>1</v>
      </c>
      <c r="B64" s="802" t="s">
        <v>1417</v>
      </c>
      <c r="C64" s="802"/>
      <c r="D64" s="802"/>
      <c r="E64" s="802"/>
      <c r="F64" s="802"/>
      <c r="G64" s="802"/>
      <c r="H64" s="802"/>
      <c r="I64" s="802"/>
      <c r="J64" s="802"/>
      <c r="K64" s="802"/>
      <c r="L64" s="810">
        <v>8.5</v>
      </c>
      <c r="M64" s="203" t="s">
        <v>368</v>
      </c>
      <c r="N64" s="791" t="s">
        <v>355</v>
      </c>
      <c r="O64" s="811"/>
      <c r="P64" s="811"/>
      <c r="Q64" s="811"/>
      <c r="R64" s="811"/>
      <c r="S64" s="811"/>
      <c r="T64" s="811"/>
      <c r="U64" s="784"/>
    </row>
    <row r="65" spans="1:21">
      <c r="A65" s="802"/>
      <c r="B65" s="802"/>
      <c r="C65" s="802"/>
      <c r="D65" s="802"/>
      <c r="E65" s="802"/>
      <c r="F65" s="802"/>
      <c r="G65" s="802"/>
      <c r="H65" s="802"/>
      <c r="I65" s="802"/>
      <c r="J65" s="802"/>
      <c r="K65" s="802"/>
      <c r="L65" s="812"/>
      <c r="M65" s="813"/>
      <c r="N65" s="812"/>
      <c r="O65" s="814"/>
      <c r="P65" s="814"/>
      <c r="Q65" s="814"/>
      <c r="R65" s="814"/>
      <c r="S65" s="814"/>
      <c r="T65" s="803"/>
      <c r="U65" s="802"/>
    </row>
    <row r="66" spans="1:21" s="86" customFormat="1" ht="15" customHeight="1">
      <c r="A66" s="676"/>
      <c r="B66" s="676"/>
      <c r="C66" s="676"/>
      <c r="D66" s="676"/>
      <c r="E66" s="676"/>
      <c r="F66" s="676"/>
      <c r="G66" s="676"/>
      <c r="H66" s="676"/>
      <c r="I66" s="676"/>
      <c r="J66" s="676"/>
      <c r="K66" s="676"/>
      <c r="L66" s="1125" t="s">
        <v>1255</v>
      </c>
      <c r="M66" s="1125"/>
      <c r="N66" s="1125"/>
      <c r="O66" s="1125"/>
      <c r="P66" s="1125"/>
      <c r="Q66" s="1125"/>
      <c r="R66" s="1125"/>
      <c r="S66" s="1126"/>
      <c r="T66" s="1126"/>
      <c r="U66" s="1126"/>
    </row>
    <row r="67" spans="1:21" s="86" customFormat="1" ht="52.5" customHeight="1">
      <c r="A67" s="676"/>
      <c r="B67" s="676"/>
      <c r="C67" s="676"/>
      <c r="D67" s="676"/>
      <c r="E67" s="676"/>
      <c r="F67" s="676"/>
      <c r="G67" s="676"/>
      <c r="H67" s="676"/>
      <c r="I67" s="676"/>
      <c r="J67" s="676"/>
      <c r="K67" s="639"/>
      <c r="L67" s="1127" t="s">
        <v>3482</v>
      </c>
      <c r="M67" s="1128"/>
      <c r="N67" s="1128"/>
      <c r="O67" s="1128"/>
      <c r="P67" s="1128"/>
      <c r="Q67" s="1128"/>
      <c r="R67" s="1128"/>
      <c r="S67" s="1129"/>
      <c r="T67" s="1129"/>
      <c r="U67" s="1129"/>
    </row>
    <row r="68" spans="1:21">
      <c r="A68" s="802"/>
      <c r="B68" s="802"/>
      <c r="C68" s="802"/>
      <c r="D68" s="802"/>
      <c r="E68" s="802"/>
      <c r="F68" s="802"/>
      <c r="G68" s="802"/>
      <c r="H68" s="802"/>
      <c r="I68" s="802"/>
      <c r="J68" s="802"/>
      <c r="K68" s="802"/>
      <c r="L68" s="802"/>
      <c r="M68" s="815"/>
      <c r="N68" s="803"/>
      <c r="O68" s="803"/>
      <c r="P68" s="803"/>
      <c r="Q68" s="803"/>
      <c r="R68" s="803"/>
      <c r="S68" s="803"/>
      <c r="T68" s="803"/>
      <c r="U68" s="802"/>
    </row>
    <row r="69" spans="1:21">
      <c r="A69" s="802"/>
      <c r="B69" s="802"/>
      <c r="C69" s="802"/>
      <c r="D69" s="802"/>
      <c r="E69" s="802"/>
      <c r="F69" s="802"/>
      <c r="G69" s="802"/>
      <c r="H69" s="802"/>
      <c r="I69" s="802"/>
      <c r="J69" s="802"/>
      <c r="K69" s="802"/>
      <c r="L69" s="802"/>
      <c r="M69" s="815"/>
      <c r="N69" s="803"/>
      <c r="O69" s="803"/>
      <c r="P69" s="803"/>
      <c r="Q69" s="803"/>
      <c r="R69" s="803"/>
      <c r="S69" s="803"/>
      <c r="T69" s="803"/>
      <c r="U69" s="802"/>
    </row>
    <row r="70" spans="1:21">
      <c r="A70" s="802"/>
      <c r="B70" s="802"/>
      <c r="C70" s="802"/>
      <c r="D70" s="802"/>
      <c r="E70" s="802"/>
      <c r="F70" s="802"/>
      <c r="G70" s="802"/>
      <c r="H70" s="802"/>
      <c r="I70" s="802"/>
      <c r="J70" s="802"/>
      <c r="K70" s="802"/>
      <c r="L70" s="802"/>
      <c r="M70" s="815"/>
      <c r="N70" s="803"/>
      <c r="O70" s="803"/>
      <c r="P70" s="803"/>
      <c r="Q70" s="803"/>
      <c r="R70" s="803"/>
      <c r="S70" s="803"/>
      <c r="T70" s="803"/>
      <c r="U70" s="802"/>
    </row>
    <row r="71" spans="1:21">
      <c r="A71" s="802"/>
      <c r="B71" s="802"/>
      <c r="C71" s="802"/>
      <c r="D71" s="802"/>
      <c r="E71" s="802"/>
      <c r="F71" s="802"/>
      <c r="G71" s="802"/>
      <c r="H71" s="802"/>
      <c r="I71" s="802"/>
      <c r="J71" s="802"/>
      <c r="K71" s="802"/>
      <c r="L71" s="802"/>
      <c r="M71" s="816"/>
      <c r="N71" s="803"/>
      <c r="O71" s="803"/>
      <c r="P71" s="803"/>
      <c r="Q71" s="803"/>
      <c r="R71" s="803"/>
      <c r="S71" s="803"/>
      <c r="T71" s="803"/>
      <c r="U71" s="802"/>
    </row>
    <row r="72" spans="1:21">
      <c r="A72" s="802"/>
      <c r="B72" s="802"/>
      <c r="C72" s="802"/>
      <c r="D72" s="802"/>
      <c r="E72" s="802"/>
      <c r="F72" s="802"/>
      <c r="G72" s="802"/>
      <c r="H72" s="802"/>
      <c r="I72" s="802"/>
      <c r="J72" s="802"/>
      <c r="K72" s="802"/>
      <c r="L72" s="802"/>
      <c r="M72" s="815"/>
      <c r="N72" s="803"/>
      <c r="O72" s="803"/>
      <c r="P72" s="803"/>
      <c r="Q72" s="803"/>
      <c r="R72" s="803"/>
      <c r="S72" s="803"/>
      <c r="T72" s="803"/>
      <c r="U72" s="802"/>
    </row>
    <row r="73" spans="1:21">
      <c r="A73" s="802"/>
      <c r="B73" s="802"/>
      <c r="C73" s="802"/>
      <c r="D73" s="802"/>
      <c r="E73" s="802"/>
      <c r="F73" s="802"/>
      <c r="G73" s="802"/>
      <c r="H73" s="802"/>
      <c r="I73" s="802"/>
      <c r="J73" s="802"/>
      <c r="K73" s="802"/>
      <c r="L73" s="802"/>
      <c r="M73" s="802"/>
      <c r="N73" s="803"/>
      <c r="O73" s="803"/>
      <c r="P73" s="803"/>
      <c r="Q73" s="803"/>
      <c r="R73" s="803"/>
      <c r="S73" s="803"/>
      <c r="T73" s="803"/>
      <c r="U73" s="802"/>
    </row>
    <row r="74" spans="1:21">
      <c r="A74" s="802"/>
      <c r="B74" s="802"/>
      <c r="C74" s="802"/>
      <c r="D74" s="802"/>
      <c r="E74" s="802"/>
      <c r="F74" s="802"/>
      <c r="G74" s="802"/>
      <c r="H74" s="802"/>
      <c r="I74" s="802"/>
      <c r="J74" s="802"/>
      <c r="K74" s="802"/>
      <c r="L74" s="802"/>
      <c r="M74" s="815"/>
      <c r="N74" s="803"/>
      <c r="O74" s="803"/>
      <c r="P74" s="803"/>
      <c r="Q74" s="803"/>
      <c r="R74" s="803"/>
      <c r="S74" s="803"/>
      <c r="T74" s="803"/>
      <c r="U74" s="802"/>
    </row>
    <row r="75" spans="1:21">
      <c r="A75" s="802"/>
      <c r="B75" s="802"/>
      <c r="C75" s="802"/>
      <c r="D75" s="802"/>
      <c r="E75" s="802"/>
      <c r="F75" s="802"/>
      <c r="G75" s="802"/>
      <c r="H75" s="802"/>
      <c r="I75" s="802"/>
      <c r="J75" s="802"/>
      <c r="K75" s="802"/>
      <c r="L75" s="802"/>
      <c r="M75" s="815"/>
      <c r="N75" s="803"/>
      <c r="O75" s="803"/>
      <c r="P75" s="803"/>
      <c r="Q75" s="803"/>
      <c r="R75" s="803"/>
      <c r="S75" s="803"/>
      <c r="T75" s="803"/>
      <c r="U75" s="802"/>
    </row>
    <row r="76" spans="1:21">
      <c r="A76" s="802"/>
      <c r="B76" s="802"/>
      <c r="C76" s="802"/>
      <c r="D76" s="802"/>
      <c r="E76" s="802"/>
      <c r="F76" s="802"/>
      <c r="G76" s="802"/>
      <c r="H76" s="802"/>
      <c r="I76" s="802"/>
      <c r="J76" s="802"/>
      <c r="K76" s="802"/>
      <c r="L76" s="802"/>
      <c r="M76" s="802"/>
      <c r="N76" s="803"/>
      <c r="O76" s="803"/>
      <c r="P76" s="803"/>
      <c r="Q76" s="803"/>
      <c r="R76" s="803"/>
      <c r="S76" s="803"/>
      <c r="T76" s="803"/>
      <c r="U76" s="802"/>
    </row>
    <row r="77" spans="1:21">
      <c r="A77" s="802"/>
      <c r="B77" s="802"/>
      <c r="C77" s="802"/>
      <c r="D77" s="802"/>
      <c r="E77" s="802"/>
      <c r="F77" s="802"/>
      <c r="G77" s="802"/>
      <c r="H77" s="802"/>
      <c r="I77" s="802"/>
      <c r="J77" s="802"/>
      <c r="K77" s="802"/>
      <c r="L77" s="802"/>
      <c r="M77" s="802"/>
      <c r="N77" s="803"/>
      <c r="O77" s="803"/>
      <c r="P77" s="803"/>
      <c r="Q77" s="803"/>
      <c r="R77" s="803"/>
      <c r="S77" s="803"/>
      <c r="T77" s="803"/>
      <c r="U77" s="802"/>
    </row>
    <row r="78" spans="1:21">
      <c r="A78" s="802"/>
      <c r="B78" s="802"/>
      <c r="C78" s="802"/>
      <c r="D78" s="802"/>
      <c r="E78" s="802"/>
      <c r="F78" s="802"/>
      <c r="G78" s="802"/>
      <c r="H78" s="802"/>
      <c r="I78" s="802"/>
      <c r="J78" s="802"/>
      <c r="K78" s="802"/>
      <c r="L78" s="802"/>
      <c r="M78" s="802"/>
      <c r="N78" s="803"/>
      <c r="O78" s="803"/>
      <c r="P78" s="803"/>
      <c r="Q78" s="803"/>
      <c r="R78" s="803"/>
      <c r="S78" s="803"/>
      <c r="T78" s="803"/>
      <c r="U78" s="802"/>
    </row>
    <row r="79" spans="1:21">
      <c r="A79" s="802"/>
      <c r="B79" s="802"/>
      <c r="C79" s="802"/>
      <c r="D79" s="802"/>
      <c r="E79" s="802"/>
      <c r="F79" s="802"/>
      <c r="G79" s="802"/>
      <c r="H79" s="802"/>
      <c r="I79" s="802"/>
      <c r="J79" s="802"/>
      <c r="K79" s="802"/>
      <c r="L79" s="802"/>
      <c r="M79" s="802"/>
      <c r="N79" s="803"/>
      <c r="O79" s="803"/>
      <c r="P79" s="803"/>
      <c r="Q79" s="803"/>
      <c r="R79" s="803"/>
      <c r="S79" s="803"/>
      <c r="T79" s="803"/>
      <c r="U79" s="802"/>
    </row>
    <row r="80" spans="1:21">
      <c r="A80" s="802"/>
      <c r="B80" s="802"/>
      <c r="C80" s="802"/>
      <c r="D80" s="802"/>
      <c r="E80" s="802"/>
      <c r="F80" s="802"/>
      <c r="G80" s="802"/>
      <c r="H80" s="802"/>
      <c r="I80" s="802"/>
      <c r="J80" s="802"/>
      <c r="K80" s="802"/>
      <c r="L80" s="802"/>
      <c r="M80" s="815"/>
      <c r="N80" s="803"/>
      <c r="O80" s="803"/>
      <c r="P80" s="803"/>
      <c r="Q80" s="803"/>
      <c r="R80" s="803"/>
      <c r="S80" s="803"/>
      <c r="T80" s="803"/>
      <c r="U80" s="802"/>
    </row>
    <row r="81" spans="1:21">
      <c r="A81" s="802"/>
      <c r="B81" s="802"/>
      <c r="C81" s="802"/>
      <c r="D81" s="802"/>
      <c r="E81" s="802"/>
      <c r="F81" s="802"/>
      <c r="G81" s="802"/>
      <c r="H81" s="802"/>
      <c r="I81" s="802"/>
      <c r="J81" s="802"/>
      <c r="K81" s="802"/>
      <c r="L81" s="802"/>
      <c r="M81" s="815"/>
      <c r="N81" s="803"/>
      <c r="O81" s="803"/>
      <c r="P81" s="803"/>
      <c r="Q81" s="803"/>
      <c r="R81" s="803"/>
      <c r="S81" s="803"/>
      <c r="T81" s="803"/>
      <c r="U81" s="802"/>
    </row>
    <row r="82" spans="1:21">
      <c r="A82" s="802"/>
      <c r="B82" s="802"/>
      <c r="C82" s="802"/>
      <c r="D82" s="802"/>
      <c r="E82" s="802"/>
      <c r="F82" s="802"/>
      <c r="G82" s="802"/>
      <c r="H82" s="802"/>
      <c r="I82" s="802"/>
      <c r="J82" s="802"/>
      <c r="K82" s="802"/>
      <c r="L82" s="802"/>
      <c r="M82" s="816"/>
      <c r="N82" s="803"/>
      <c r="O82" s="803"/>
      <c r="P82" s="803"/>
      <c r="Q82" s="803"/>
      <c r="R82" s="803"/>
      <c r="S82" s="803"/>
      <c r="T82" s="803"/>
      <c r="U82" s="802"/>
    </row>
    <row r="83" spans="1:21">
      <c r="A83" s="802"/>
      <c r="B83" s="802"/>
      <c r="C83" s="802"/>
      <c r="D83" s="802"/>
      <c r="E83" s="802"/>
      <c r="F83" s="802"/>
      <c r="G83" s="802"/>
      <c r="H83" s="802"/>
      <c r="I83" s="802"/>
      <c r="J83" s="802"/>
      <c r="K83" s="802"/>
      <c r="L83" s="802"/>
      <c r="M83" s="815"/>
      <c r="N83" s="803"/>
      <c r="O83" s="803"/>
      <c r="P83" s="803"/>
      <c r="Q83" s="803"/>
      <c r="R83" s="803"/>
      <c r="S83" s="803"/>
      <c r="T83" s="803"/>
      <c r="U83" s="802"/>
    </row>
    <row r="84" spans="1:21">
      <c r="A84" s="802"/>
      <c r="B84" s="802"/>
      <c r="C84" s="802"/>
      <c r="D84" s="802"/>
      <c r="E84" s="802"/>
      <c r="F84" s="802"/>
      <c r="G84" s="802"/>
      <c r="H84" s="802"/>
      <c r="I84" s="802"/>
      <c r="J84" s="802"/>
      <c r="K84" s="802"/>
      <c r="L84" s="802"/>
      <c r="M84" s="815"/>
      <c r="N84" s="803"/>
      <c r="O84" s="803"/>
      <c r="P84" s="803"/>
      <c r="Q84" s="803"/>
      <c r="R84" s="803"/>
      <c r="S84" s="803"/>
      <c r="T84" s="803"/>
      <c r="U84" s="802"/>
    </row>
    <row r="85" spans="1:21">
      <c r="A85" s="802"/>
      <c r="B85" s="802"/>
      <c r="C85" s="802"/>
      <c r="D85" s="802"/>
      <c r="E85" s="802"/>
      <c r="F85" s="802"/>
      <c r="G85" s="802"/>
      <c r="H85" s="802"/>
      <c r="I85" s="802"/>
      <c r="J85" s="802"/>
      <c r="K85" s="802"/>
      <c r="L85" s="802"/>
      <c r="M85" s="815"/>
      <c r="N85" s="803"/>
      <c r="O85" s="803"/>
      <c r="P85" s="803"/>
      <c r="Q85" s="803"/>
      <c r="R85" s="803"/>
      <c r="S85" s="803"/>
      <c r="T85" s="803"/>
      <c r="U85" s="802"/>
    </row>
    <row r="86" spans="1:21">
      <c r="A86" s="802"/>
      <c r="B86" s="802"/>
      <c r="C86" s="802"/>
      <c r="D86" s="802"/>
      <c r="E86" s="802"/>
      <c r="F86" s="802"/>
      <c r="G86" s="802"/>
      <c r="H86" s="802"/>
      <c r="I86" s="802"/>
      <c r="J86" s="802"/>
      <c r="K86" s="802"/>
      <c r="L86" s="802"/>
      <c r="M86" s="815"/>
      <c r="N86" s="803"/>
      <c r="O86" s="803"/>
      <c r="P86" s="803"/>
      <c r="Q86" s="803"/>
      <c r="R86" s="803"/>
      <c r="S86" s="803"/>
      <c r="T86" s="803"/>
      <c r="U86" s="802"/>
    </row>
    <row r="87" spans="1:21">
      <c r="A87" s="802"/>
      <c r="B87" s="802"/>
      <c r="C87" s="802"/>
      <c r="D87" s="802"/>
      <c r="E87" s="802"/>
      <c r="F87" s="802"/>
      <c r="G87" s="802"/>
      <c r="H87" s="802"/>
      <c r="I87" s="802"/>
      <c r="J87" s="802"/>
      <c r="K87" s="802"/>
      <c r="L87" s="802"/>
      <c r="M87" s="815"/>
      <c r="N87" s="803"/>
      <c r="O87" s="803"/>
      <c r="P87" s="803"/>
      <c r="Q87" s="803"/>
      <c r="R87" s="803"/>
      <c r="S87" s="803"/>
      <c r="T87" s="803"/>
      <c r="U87" s="802"/>
    </row>
  </sheetData>
  <sheetProtection formatColumns="0" formatRows="0" autoFilter="0"/>
  <mergeCells count="7">
    <mergeCell ref="L67:U67"/>
    <mergeCell ref="L13:T13"/>
    <mergeCell ref="L14:L15"/>
    <mergeCell ref="M14:M15"/>
    <mergeCell ref="N14:N15"/>
    <mergeCell ref="U14:U15"/>
    <mergeCell ref="L66:U66"/>
  </mergeCells>
  <dataValidations count="2">
    <dataValidation type="textLength" operator="lessThanOrEqual" allowBlank="1" showInputMessage="1" showErrorMessage="1" errorTitle="Ошибка" error="Допускается ввод не более 900 символов!" sqref="U17:U64">
      <formula1>900</formula1>
    </dataValidation>
    <dataValidation type="decimal" allowBlank="1" showErrorMessage="1" errorTitle="Ошибка" error="Допускается ввод только неотрицательных чисел!" sqref="O60:T64 O54:T58 O42:T46 O36:T40 O30:T34 O24:T28 O18:T22 O48:T52">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U26"/>
  <sheetViews>
    <sheetView showGridLines="0" view="pageBreakPreview" topLeftCell="L12" zoomScale="60" zoomScaleNormal="100" workbookViewId="0">
      <selection activeCell="T33" sqref="T33"/>
    </sheetView>
  </sheetViews>
  <sheetFormatPr defaultColWidth="9.140625" defaultRowHeight="11.25"/>
  <cols>
    <col min="1" max="10" width="2.5703125" style="94" hidden="1" customWidth="1"/>
    <col min="11" max="11" width="3.7109375" style="94" hidden="1" customWidth="1"/>
    <col min="12" max="12" width="5.85546875" style="94" customWidth="1"/>
    <col min="13" max="13" width="35.7109375" style="94" customWidth="1"/>
    <col min="14" max="14" width="12.7109375" style="94" customWidth="1"/>
    <col min="15" max="15" width="13.7109375" style="95" customWidth="1"/>
    <col min="16" max="17" width="13.7109375" style="94" customWidth="1"/>
    <col min="18" max="18" width="16.5703125" style="94" customWidth="1"/>
    <col min="19" max="19" width="12.7109375" style="94" customWidth="1"/>
    <col min="20" max="20" width="14.5703125" style="94" customWidth="1"/>
    <col min="21" max="21" width="20.7109375" style="94" customWidth="1"/>
    <col min="22" max="16384" width="9.140625" style="94"/>
  </cols>
  <sheetData>
    <row r="1" spans="1:21" hidden="1">
      <c r="A1" s="817"/>
      <c r="B1" s="817"/>
      <c r="C1" s="817"/>
      <c r="D1" s="817"/>
      <c r="E1" s="817"/>
      <c r="F1" s="817"/>
      <c r="G1" s="817"/>
      <c r="H1" s="817"/>
      <c r="I1" s="817"/>
      <c r="J1" s="817"/>
      <c r="K1" s="817"/>
      <c r="L1" s="817"/>
      <c r="M1" s="817"/>
      <c r="N1" s="817"/>
      <c r="O1" s="676">
        <v>2022</v>
      </c>
      <c r="P1" s="676">
        <v>2022</v>
      </c>
      <c r="Q1" s="676">
        <v>2022</v>
      </c>
      <c r="R1" s="676">
        <v>2023</v>
      </c>
      <c r="S1" s="676">
        <v>2024</v>
      </c>
      <c r="T1" s="676">
        <v>2024</v>
      </c>
      <c r="U1" s="817"/>
    </row>
    <row r="2" spans="1:21" hidden="1">
      <c r="A2" s="817"/>
      <c r="B2" s="817"/>
      <c r="C2" s="817"/>
      <c r="D2" s="817"/>
      <c r="E2" s="817"/>
      <c r="F2" s="817"/>
      <c r="G2" s="817"/>
      <c r="H2" s="817"/>
      <c r="I2" s="817"/>
      <c r="J2" s="817"/>
      <c r="K2" s="817"/>
      <c r="L2" s="817"/>
      <c r="M2" s="817"/>
      <c r="N2" s="817"/>
      <c r="O2" s="676" t="s">
        <v>271</v>
      </c>
      <c r="P2" s="676" t="s">
        <v>309</v>
      </c>
      <c r="Q2" s="676" t="s">
        <v>289</v>
      </c>
      <c r="R2" s="676" t="s">
        <v>271</v>
      </c>
      <c r="S2" s="676" t="s">
        <v>272</v>
      </c>
      <c r="T2" s="676" t="s">
        <v>271</v>
      </c>
      <c r="U2" s="817"/>
    </row>
    <row r="3" spans="1:21" hidden="1">
      <c r="A3" s="817"/>
      <c r="B3" s="817"/>
      <c r="C3" s="817"/>
      <c r="D3" s="817"/>
      <c r="E3" s="817"/>
      <c r="F3" s="817"/>
      <c r="G3" s="817"/>
      <c r="H3" s="817"/>
      <c r="I3" s="817"/>
      <c r="J3" s="817"/>
      <c r="K3" s="817"/>
      <c r="L3" s="817"/>
      <c r="M3" s="817"/>
      <c r="N3" s="817"/>
      <c r="O3" s="818"/>
      <c r="P3" s="817"/>
      <c r="Q3" s="817"/>
      <c r="R3" s="817"/>
      <c r="S3" s="676"/>
      <c r="T3" s="676"/>
      <c r="U3" s="817"/>
    </row>
    <row r="4" spans="1:21" hidden="1">
      <c r="A4" s="817"/>
      <c r="B4" s="817"/>
      <c r="C4" s="817"/>
      <c r="D4" s="817"/>
      <c r="E4" s="817"/>
      <c r="F4" s="817"/>
      <c r="G4" s="817"/>
      <c r="H4" s="817"/>
      <c r="I4" s="817"/>
      <c r="J4" s="817"/>
      <c r="K4" s="817"/>
      <c r="L4" s="817"/>
      <c r="M4" s="817"/>
      <c r="N4" s="817"/>
      <c r="O4" s="818"/>
      <c r="P4" s="817"/>
      <c r="Q4" s="817"/>
      <c r="R4" s="817"/>
      <c r="S4" s="676"/>
      <c r="T4" s="676"/>
      <c r="U4" s="817"/>
    </row>
    <row r="5" spans="1:21" hidden="1">
      <c r="A5" s="817"/>
      <c r="B5" s="817"/>
      <c r="C5" s="817"/>
      <c r="D5" s="817"/>
      <c r="E5" s="817"/>
      <c r="F5" s="817"/>
      <c r="G5" s="817"/>
      <c r="H5" s="817"/>
      <c r="I5" s="817"/>
      <c r="J5" s="817"/>
      <c r="K5" s="817"/>
      <c r="L5" s="817"/>
      <c r="M5" s="817"/>
      <c r="N5" s="817"/>
      <c r="O5" s="818"/>
      <c r="P5" s="817"/>
      <c r="Q5" s="817"/>
      <c r="R5" s="817"/>
      <c r="S5" s="676"/>
      <c r="T5" s="676"/>
      <c r="U5" s="817"/>
    </row>
    <row r="6" spans="1:21" hidden="1">
      <c r="A6" s="817"/>
      <c r="B6" s="817"/>
      <c r="C6" s="817"/>
      <c r="D6" s="817"/>
      <c r="E6" s="817"/>
      <c r="F6" s="817"/>
      <c r="G6" s="817"/>
      <c r="H6" s="817"/>
      <c r="I6" s="817"/>
      <c r="J6" s="817"/>
      <c r="K6" s="817"/>
      <c r="L6" s="817"/>
      <c r="M6" s="817"/>
      <c r="N6" s="817"/>
      <c r="O6" s="818"/>
      <c r="P6" s="817"/>
      <c r="Q6" s="817"/>
      <c r="R6" s="817"/>
      <c r="S6" s="676"/>
      <c r="T6" s="676"/>
      <c r="U6" s="817"/>
    </row>
    <row r="7" spans="1:21" hidden="1">
      <c r="A7" s="817"/>
      <c r="B7" s="817"/>
      <c r="C7" s="817"/>
      <c r="D7" s="817"/>
      <c r="E7" s="817"/>
      <c r="F7" s="817"/>
      <c r="G7" s="817"/>
      <c r="H7" s="817"/>
      <c r="I7" s="817"/>
      <c r="J7" s="817"/>
      <c r="K7" s="817"/>
      <c r="L7" s="817"/>
      <c r="M7" s="817"/>
      <c r="N7" s="817"/>
      <c r="O7" s="676" t="b">
        <v>1</v>
      </c>
      <c r="P7" s="676" t="b">
        <v>1</v>
      </c>
      <c r="Q7" s="676" t="b">
        <v>1</v>
      </c>
      <c r="R7" s="676" t="b">
        <v>1</v>
      </c>
      <c r="S7" s="708"/>
      <c r="T7" s="708"/>
      <c r="U7" s="676"/>
    </row>
    <row r="8" spans="1:21" hidden="1">
      <c r="A8" s="817"/>
      <c r="B8" s="817"/>
      <c r="C8" s="817"/>
      <c r="D8" s="817"/>
      <c r="E8" s="817"/>
      <c r="F8" s="817"/>
      <c r="G8" s="817"/>
      <c r="H8" s="817"/>
      <c r="I8" s="817"/>
      <c r="J8" s="817"/>
      <c r="K8" s="817"/>
      <c r="L8" s="817"/>
      <c r="M8" s="817"/>
      <c r="N8" s="817"/>
      <c r="O8" s="818"/>
      <c r="P8" s="817"/>
      <c r="Q8" s="817"/>
      <c r="R8" s="817"/>
      <c r="S8" s="817"/>
      <c r="T8" s="817"/>
      <c r="U8" s="817"/>
    </row>
    <row r="9" spans="1:21" hidden="1">
      <c r="A9" s="817"/>
      <c r="B9" s="817"/>
      <c r="C9" s="817"/>
      <c r="D9" s="817"/>
      <c r="E9" s="817"/>
      <c r="F9" s="817"/>
      <c r="G9" s="817"/>
      <c r="H9" s="817"/>
      <c r="I9" s="817"/>
      <c r="J9" s="817"/>
      <c r="K9" s="817"/>
      <c r="L9" s="817"/>
      <c r="M9" s="817"/>
      <c r="N9" s="817"/>
      <c r="O9" s="818"/>
      <c r="P9" s="817"/>
      <c r="Q9" s="817"/>
      <c r="R9" s="817"/>
      <c r="S9" s="817"/>
      <c r="T9" s="817"/>
      <c r="U9" s="817"/>
    </row>
    <row r="10" spans="1:21" hidden="1">
      <c r="A10" s="817"/>
      <c r="B10" s="817"/>
      <c r="C10" s="817"/>
      <c r="D10" s="817"/>
      <c r="E10" s="817"/>
      <c r="F10" s="817"/>
      <c r="G10" s="817"/>
      <c r="H10" s="817"/>
      <c r="I10" s="817"/>
      <c r="J10" s="817"/>
      <c r="K10" s="817"/>
      <c r="L10" s="817"/>
      <c r="M10" s="817"/>
      <c r="N10" s="817"/>
      <c r="O10" s="818"/>
      <c r="P10" s="817"/>
      <c r="Q10" s="817"/>
      <c r="R10" s="817"/>
      <c r="S10" s="817"/>
      <c r="T10" s="817"/>
      <c r="U10" s="817"/>
    </row>
    <row r="11" spans="1:21" ht="15" hidden="1" customHeight="1">
      <c r="A11" s="817"/>
      <c r="B11" s="817"/>
      <c r="C11" s="817"/>
      <c r="D11" s="817"/>
      <c r="E11" s="817"/>
      <c r="F11" s="817"/>
      <c r="G11" s="817"/>
      <c r="H11" s="817"/>
      <c r="I11" s="817"/>
      <c r="J11" s="817"/>
      <c r="K11" s="817"/>
      <c r="L11" s="817"/>
      <c r="M11" s="653"/>
      <c r="N11" s="817"/>
      <c r="O11" s="818"/>
      <c r="P11" s="817"/>
      <c r="Q11" s="817"/>
      <c r="R11" s="817"/>
      <c r="S11" s="817"/>
      <c r="T11" s="817"/>
      <c r="U11" s="817"/>
    </row>
    <row r="12" spans="1:21" s="80" customFormat="1" ht="20.100000000000001" customHeight="1">
      <c r="A12" s="749"/>
      <c r="B12" s="749"/>
      <c r="C12" s="749"/>
      <c r="D12" s="749"/>
      <c r="E12" s="749"/>
      <c r="F12" s="749"/>
      <c r="G12" s="749"/>
      <c r="H12" s="749"/>
      <c r="I12" s="749"/>
      <c r="J12" s="749"/>
      <c r="K12" s="749"/>
      <c r="L12" s="357" t="s">
        <v>1095</v>
      </c>
      <c r="M12" s="207"/>
      <c r="N12" s="207"/>
      <c r="O12" s="207"/>
      <c r="P12" s="207"/>
      <c r="Q12" s="207"/>
      <c r="R12" s="207"/>
      <c r="S12" s="207"/>
      <c r="T12" s="207"/>
      <c r="U12" s="207"/>
    </row>
    <row r="13" spans="1:21" s="80" customFormat="1" ht="11.25" customHeight="1">
      <c r="A13" s="749"/>
      <c r="B13" s="749"/>
      <c r="C13" s="749"/>
      <c r="D13" s="749"/>
      <c r="E13" s="749"/>
      <c r="F13" s="749"/>
      <c r="G13" s="749"/>
      <c r="H13" s="749"/>
      <c r="I13" s="749"/>
      <c r="J13" s="749"/>
      <c r="K13" s="749"/>
      <c r="L13" s="819"/>
      <c r="M13" s="749"/>
      <c r="N13" s="749"/>
      <c r="O13" s="820"/>
      <c r="P13" s="749"/>
      <c r="Q13" s="749"/>
      <c r="R13" s="749"/>
      <c r="S13" s="749"/>
      <c r="T13" s="749"/>
      <c r="U13" s="749"/>
    </row>
    <row r="14" spans="1:21" s="80" customFormat="1" ht="15" customHeight="1">
      <c r="A14" s="749"/>
      <c r="B14" s="749"/>
      <c r="C14" s="749"/>
      <c r="D14" s="749"/>
      <c r="E14" s="749"/>
      <c r="F14" s="749"/>
      <c r="G14" s="749"/>
      <c r="H14" s="749"/>
      <c r="I14" s="749"/>
      <c r="J14" s="749"/>
      <c r="K14" s="749"/>
      <c r="L14" s="1125" t="s">
        <v>15</v>
      </c>
      <c r="M14" s="1125" t="s">
        <v>120</v>
      </c>
      <c r="N14" s="1125" t="s">
        <v>270</v>
      </c>
      <c r="O14" s="756" t="s">
        <v>3497</v>
      </c>
      <c r="P14" s="756" t="s">
        <v>3497</v>
      </c>
      <c r="Q14" s="756" t="s">
        <v>3497</v>
      </c>
      <c r="R14" s="757" t="s">
        <v>3498</v>
      </c>
      <c r="S14" s="758" t="s">
        <v>3499</v>
      </c>
      <c r="T14" s="758" t="s">
        <v>3499</v>
      </c>
      <c r="U14" s="1115" t="s">
        <v>308</v>
      </c>
    </row>
    <row r="15" spans="1:21" s="80" customFormat="1" ht="50.1" customHeight="1">
      <c r="A15" s="749"/>
      <c r="B15" s="749"/>
      <c r="C15" s="749"/>
      <c r="D15" s="749"/>
      <c r="E15" s="749"/>
      <c r="F15" s="749"/>
      <c r="G15" s="749"/>
      <c r="H15" s="749"/>
      <c r="I15" s="749"/>
      <c r="J15" s="749"/>
      <c r="K15" s="749"/>
      <c r="L15" s="1125"/>
      <c r="M15" s="1125"/>
      <c r="N15" s="1125"/>
      <c r="O15" s="759" t="s">
        <v>271</v>
      </c>
      <c r="P15" s="759" t="s">
        <v>309</v>
      </c>
      <c r="Q15" s="759" t="s">
        <v>289</v>
      </c>
      <c r="R15" s="759" t="s">
        <v>271</v>
      </c>
      <c r="S15" s="758" t="s">
        <v>272</v>
      </c>
      <c r="T15" s="758" t="s">
        <v>271</v>
      </c>
      <c r="U15" s="1115"/>
    </row>
    <row r="16" spans="1:21" s="80" customFormat="1">
      <c r="A16" s="763" t="s">
        <v>17</v>
      </c>
      <c r="B16" s="749"/>
      <c r="C16" s="749"/>
      <c r="D16" s="749"/>
      <c r="E16" s="749"/>
      <c r="F16" s="749"/>
      <c r="G16" s="749"/>
      <c r="H16" s="749"/>
      <c r="I16" s="749"/>
      <c r="J16" s="749"/>
      <c r="K16" s="749"/>
      <c r="L16" s="805" t="s">
        <v>3495</v>
      </c>
      <c r="M16" s="683"/>
      <c r="N16" s="664"/>
      <c r="O16" s="664"/>
      <c r="P16" s="664"/>
      <c r="Q16" s="664"/>
      <c r="R16" s="664"/>
      <c r="S16" s="664"/>
      <c r="T16" s="664"/>
      <c r="U16" s="806"/>
    </row>
    <row r="17" spans="1:21" s="80" customFormat="1" ht="22.5">
      <c r="A17" s="789">
        <v>1</v>
      </c>
      <c r="B17" s="749" t="s">
        <v>1306</v>
      </c>
      <c r="C17" s="749"/>
      <c r="D17" s="749"/>
      <c r="E17" s="749"/>
      <c r="F17" s="749"/>
      <c r="G17" s="749"/>
      <c r="H17" s="749"/>
      <c r="I17" s="749"/>
      <c r="J17" s="749"/>
      <c r="K17" s="749"/>
      <c r="L17" s="821" t="s">
        <v>17</v>
      </c>
      <c r="M17" s="209" t="s">
        <v>396</v>
      </c>
      <c r="N17" s="822" t="s">
        <v>355</v>
      </c>
      <c r="O17" s="823">
        <v>0</v>
      </c>
      <c r="P17" s="823">
        <v>0</v>
      </c>
      <c r="Q17" s="823">
        <v>0</v>
      </c>
      <c r="R17" s="823">
        <v>0</v>
      </c>
      <c r="S17" s="823">
        <v>0</v>
      </c>
      <c r="T17" s="823">
        <v>0</v>
      </c>
      <c r="U17" s="784"/>
    </row>
    <row r="18" spans="1:21" s="80" customFormat="1">
      <c r="A18" s="789">
        <v>1</v>
      </c>
      <c r="B18" s="749" t="s">
        <v>1352</v>
      </c>
      <c r="C18" s="749"/>
      <c r="D18" s="749"/>
      <c r="E18" s="749"/>
      <c r="F18" s="749"/>
      <c r="G18" s="749"/>
      <c r="H18" s="749"/>
      <c r="I18" s="749"/>
      <c r="J18" s="749"/>
      <c r="K18" s="749"/>
      <c r="L18" s="824" t="s">
        <v>154</v>
      </c>
      <c r="M18" s="212" t="s">
        <v>12</v>
      </c>
      <c r="N18" s="791" t="s">
        <v>355</v>
      </c>
      <c r="O18" s="825">
        <v>0</v>
      </c>
      <c r="P18" s="825">
        <v>0</v>
      </c>
      <c r="Q18" s="825">
        <v>0</v>
      </c>
      <c r="R18" s="825">
        <v>0</v>
      </c>
      <c r="S18" s="825">
        <v>0</v>
      </c>
      <c r="T18" s="825">
        <v>0</v>
      </c>
      <c r="U18" s="784"/>
    </row>
    <row r="19" spans="1:21" s="80" customFormat="1" ht="22.5">
      <c r="A19" s="789">
        <v>1</v>
      </c>
      <c r="B19" s="749" t="s">
        <v>1418</v>
      </c>
      <c r="C19" s="749"/>
      <c r="D19" s="749"/>
      <c r="E19" s="749"/>
      <c r="F19" s="749"/>
      <c r="G19" s="749"/>
      <c r="H19" s="749"/>
      <c r="I19" s="749"/>
      <c r="J19" s="749"/>
      <c r="K19" s="749"/>
      <c r="L19" s="824" t="s">
        <v>397</v>
      </c>
      <c r="M19" s="826" t="s">
        <v>398</v>
      </c>
      <c r="N19" s="791" t="s">
        <v>355</v>
      </c>
      <c r="O19" s="825"/>
      <c r="P19" s="825"/>
      <c r="Q19" s="825"/>
      <c r="R19" s="825"/>
      <c r="S19" s="825"/>
      <c r="T19" s="825"/>
      <c r="U19" s="784"/>
    </row>
    <row r="20" spans="1:21" s="80" customFormat="1">
      <c r="A20" s="789">
        <v>1</v>
      </c>
      <c r="B20" s="749" t="s">
        <v>1419</v>
      </c>
      <c r="C20" s="749"/>
      <c r="D20" s="749"/>
      <c r="E20" s="749"/>
      <c r="F20" s="749"/>
      <c r="G20" s="749"/>
      <c r="H20" s="749"/>
      <c r="I20" s="749"/>
      <c r="J20" s="749"/>
      <c r="K20" s="749"/>
      <c r="L20" s="824" t="s">
        <v>399</v>
      </c>
      <c r="M20" s="826" t="s">
        <v>400</v>
      </c>
      <c r="N20" s="791" t="s">
        <v>355</v>
      </c>
      <c r="O20" s="825"/>
      <c r="P20" s="825"/>
      <c r="Q20" s="825"/>
      <c r="R20" s="825"/>
      <c r="S20" s="825"/>
      <c r="T20" s="825"/>
      <c r="U20" s="784"/>
    </row>
    <row r="21" spans="1:21" s="80" customFormat="1">
      <c r="A21" s="789">
        <v>1</v>
      </c>
      <c r="B21" s="749" t="s">
        <v>1353</v>
      </c>
      <c r="C21" s="749"/>
      <c r="D21" s="749"/>
      <c r="E21" s="749"/>
      <c r="F21" s="749"/>
      <c r="G21" s="749"/>
      <c r="H21" s="749"/>
      <c r="I21" s="749"/>
      <c r="J21" s="749"/>
      <c r="K21" s="749"/>
      <c r="L21" s="824" t="s">
        <v>155</v>
      </c>
      <c r="M21" s="827" t="s">
        <v>401</v>
      </c>
      <c r="N21" s="791" t="s">
        <v>355</v>
      </c>
      <c r="O21" s="825"/>
      <c r="P21" s="825"/>
      <c r="Q21" s="825"/>
      <c r="R21" s="825"/>
      <c r="S21" s="825"/>
      <c r="T21" s="825"/>
      <c r="U21" s="784"/>
    </row>
    <row r="22" spans="1:21" s="80" customFormat="1">
      <c r="A22" s="789">
        <v>1</v>
      </c>
      <c r="B22" s="749" t="s">
        <v>1354</v>
      </c>
      <c r="C22" s="749"/>
      <c r="D22" s="749"/>
      <c r="E22" s="749"/>
      <c r="F22" s="749"/>
      <c r="G22" s="749"/>
      <c r="H22" s="749"/>
      <c r="I22" s="749"/>
      <c r="J22" s="749"/>
      <c r="K22" s="749"/>
      <c r="L22" s="824" t="s">
        <v>363</v>
      </c>
      <c r="M22" s="828" t="s">
        <v>402</v>
      </c>
      <c r="N22" s="791" t="s">
        <v>355</v>
      </c>
      <c r="O22" s="825"/>
      <c r="P22" s="825"/>
      <c r="Q22" s="825"/>
      <c r="R22" s="825"/>
      <c r="S22" s="825"/>
      <c r="T22" s="825"/>
      <c r="U22" s="784"/>
    </row>
    <row r="23" spans="1:21" s="80" customFormat="1">
      <c r="A23" s="789">
        <v>1</v>
      </c>
      <c r="B23" s="749" t="s">
        <v>1355</v>
      </c>
      <c r="C23" s="749"/>
      <c r="D23" s="749"/>
      <c r="E23" s="749"/>
      <c r="F23" s="749"/>
      <c r="G23" s="749"/>
      <c r="H23" s="749"/>
      <c r="I23" s="749"/>
      <c r="J23" s="749"/>
      <c r="K23" s="749"/>
      <c r="L23" s="824" t="s">
        <v>365</v>
      </c>
      <c r="M23" s="828" t="s">
        <v>403</v>
      </c>
      <c r="N23" s="791" t="s">
        <v>355</v>
      </c>
      <c r="O23" s="825"/>
      <c r="P23" s="825"/>
      <c r="Q23" s="825"/>
      <c r="R23" s="825"/>
      <c r="S23" s="825"/>
      <c r="T23" s="825"/>
      <c r="U23" s="784"/>
    </row>
    <row r="24" spans="1:21">
      <c r="A24" s="817"/>
      <c r="B24" s="817"/>
      <c r="C24" s="817"/>
      <c r="D24" s="817"/>
      <c r="E24" s="817"/>
      <c r="F24" s="817"/>
      <c r="G24" s="817"/>
      <c r="H24" s="817"/>
      <c r="I24" s="817"/>
      <c r="J24" s="817"/>
      <c r="K24" s="817"/>
      <c r="L24" s="817"/>
      <c r="M24" s="817"/>
      <c r="N24" s="817"/>
      <c r="O24" s="818"/>
      <c r="P24" s="817"/>
      <c r="Q24" s="817"/>
      <c r="R24" s="817"/>
      <c r="S24" s="817"/>
      <c r="T24" s="817"/>
      <c r="U24" s="817"/>
    </row>
    <row r="25" spans="1:21" s="86" customFormat="1" ht="15" customHeight="1">
      <c r="A25" s="676"/>
      <c r="B25" s="676"/>
      <c r="C25" s="676"/>
      <c r="D25" s="676"/>
      <c r="E25" s="676"/>
      <c r="F25" s="676"/>
      <c r="G25" s="676"/>
      <c r="H25" s="676"/>
      <c r="I25" s="676"/>
      <c r="J25" s="676"/>
      <c r="K25" s="676"/>
      <c r="L25" s="1125" t="s">
        <v>1255</v>
      </c>
      <c r="M25" s="1125"/>
      <c r="N25" s="1125"/>
      <c r="O25" s="1125"/>
      <c r="P25" s="1125"/>
      <c r="Q25" s="1125"/>
      <c r="R25" s="1125"/>
      <c r="S25" s="1126"/>
      <c r="T25" s="1126"/>
      <c r="U25" s="1126"/>
    </row>
    <row r="26" spans="1:21" s="86" customFormat="1" ht="60.75" customHeight="1">
      <c r="A26" s="676"/>
      <c r="B26" s="676"/>
      <c r="C26" s="676"/>
      <c r="D26" s="676"/>
      <c r="E26" s="676"/>
      <c r="F26" s="676"/>
      <c r="G26" s="676"/>
      <c r="H26" s="676"/>
      <c r="I26" s="676"/>
      <c r="J26" s="676"/>
      <c r="K26" s="639"/>
      <c r="L26" s="1127" t="s">
        <v>3483</v>
      </c>
      <c r="M26" s="1128"/>
      <c r="N26" s="1128"/>
      <c r="O26" s="1128"/>
      <c r="P26" s="1128"/>
      <c r="Q26" s="1128"/>
      <c r="R26" s="1128"/>
      <c r="S26" s="1129"/>
      <c r="T26" s="1129"/>
      <c r="U26" s="1129"/>
    </row>
  </sheetData>
  <sheetProtection formatColumns="0" formatRows="0" autoFilter="0"/>
  <mergeCells count="6">
    <mergeCell ref="L25:U25"/>
    <mergeCell ref="L26:U26"/>
    <mergeCell ref="U14:U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U17:U23">
      <formula1>900</formula1>
    </dataValidation>
    <dataValidation type="decimal" allowBlank="1" showErrorMessage="1" errorTitle="Ошибка" error="Допускается ввод только неотрицательных чисел!" sqref="O19:T23">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U47"/>
  <sheetViews>
    <sheetView showGridLines="0" view="pageBreakPreview" topLeftCell="L12" zoomScale="60" zoomScaleNormal="100" workbookViewId="0"/>
  </sheetViews>
  <sheetFormatPr defaultColWidth="8.7109375" defaultRowHeight="10.5"/>
  <cols>
    <col min="1" max="10" width="2.28515625" style="96" hidden="1" customWidth="1"/>
    <col min="11" max="11" width="3.7109375" style="96" hidden="1" customWidth="1"/>
    <col min="12" max="12" width="7.140625" style="96" customWidth="1"/>
    <col min="13" max="13" width="51.42578125" style="96" customWidth="1"/>
    <col min="14" max="14" width="12.7109375" style="96" customWidth="1"/>
    <col min="15" max="20" width="13.28515625" style="96" customWidth="1"/>
    <col min="21" max="21" width="20.7109375" style="96" customWidth="1"/>
    <col min="22" max="196" width="8.7109375" style="96"/>
    <col min="197" max="197" width="3.140625" style="96" customWidth="1"/>
    <col min="198" max="198" width="24.85546875" style="96" customWidth="1"/>
    <col min="199" max="199" width="11.7109375" style="96" bestFit="1" customWidth="1"/>
    <col min="200" max="200" width="14.140625" style="96" customWidth="1"/>
    <col min="201" max="201" width="10.28515625" style="96" customWidth="1"/>
    <col min="202" max="202" width="9.85546875" style="96" customWidth="1"/>
    <col min="203" max="203" width="10.28515625" style="96" customWidth="1"/>
    <col min="204" max="204" width="9" style="96" customWidth="1"/>
    <col min="205" max="207" width="8.7109375" style="96" customWidth="1"/>
    <col min="208" max="208" width="8" style="96" customWidth="1"/>
    <col min="209" max="209" width="8.140625" style="96" customWidth="1"/>
    <col min="210" max="210" width="9.28515625" style="96" customWidth="1"/>
    <col min="211" max="211" width="8.5703125" style="96" customWidth="1"/>
    <col min="212" max="212" width="8.7109375" style="96" customWidth="1"/>
    <col min="213" max="213" width="14.140625" style="96" customWidth="1"/>
    <col min="214" max="214" width="12.85546875" style="96" customWidth="1"/>
    <col min="215" max="215" width="10.140625" style="96" customWidth="1"/>
    <col min="216" max="216" width="14" style="96" customWidth="1"/>
    <col min="217" max="236" width="2.28515625" style="96" customWidth="1"/>
    <col min="237" max="452" width="8.7109375" style="96"/>
    <col min="453" max="453" width="3.140625" style="96" customWidth="1"/>
    <col min="454" max="454" width="24.85546875" style="96" customWidth="1"/>
    <col min="455" max="455" width="11.7109375" style="96" bestFit="1" customWidth="1"/>
    <col min="456" max="456" width="14.140625" style="96" customWidth="1"/>
    <col min="457" max="457" width="10.28515625" style="96" customWidth="1"/>
    <col min="458" max="458" width="9.85546875" style="96" customWidth="1"/>
    <col min="459" max="459" width="10.28515625" style="96" customWidth="1"/>
    <col min="460" max="460" width="9" style="96" customWidth="1"/>
    <col min="461" max="463" width="8.7109375" style="96" customWidth="1"/>
    <col min="464" max="464" width="8" style="96" customWidth="1"/>
    <col min="465" max="465" width="8.140625" style="96" customWidth="1"/>
    <col min="466" max="466" width="9.28515625" style="96" customWidth="1"/>
    <col min="467" max="467" width="8.5703125" style="96" customWidth="1"/>
    <col min="468" max="468" width="8.7109375" style="96" customWidth="1"/>
    <col min="469" max="469" width="14.140625" style="96" customWidth="1"/>
    <col min="470" max="470" width="12.85546875" style="96" customWidth="1"/>
    <col min="471" max="471" width="10.140625" style="96" customWidth="1"/>
    <col min="472" max="472" width="14" style="96" customWidth="1"/>
    <col min="473" max="492" width="2.28515625" style="96" customWidth="1"/>
    <col min="493" max="708" width="8.7109375" style="96"/>
    <col min="709" max="709" width="3.140625" style="96" customWidth="1"/>
    <col min="710" max="710" width="24.85546875" style="96" customWidth="1"/>
    <col min="711" max="711" width="11.7109375" style="96" bestFit="1" customWidth="1"/>
    <col min="712" max="712" width="14.140625" style="96" customWidth="1"/>
    <col min="713" max="713" width="10.28515625" style="96" customWidth="1"/>
    <col min="714" max="714" width="9.85546875" style="96" customWidth="1"/>
    <col min="715" max="715" width="10.28515625" style="96" customWidth="1"/>
    <col min="716" max="716" width="9" style="96" customWidth="1"/>
    <col min="717" max="719" width="8.7109375" style="96" customWidth="1"/>
    <col min="720" max="720" width="8" style="96" customWidth="1"/>
    <col min="721" max="721" width="8.140625" style="96" customWidth="1"/>
    <col min="722" max="722" width="9.28515625" style="96" customWidth="1"/>
    <col min="723" max="723" width="8.5703125" style="96" customWidth="1"/>
    <col min="724" max="724" width="8.7109375" style="96" customWidth="1"/>
    <col min="725" max="725" width="14.140625" style="96" customWidth="1"/>
    <col min="726" max="726" width="12.85546875" style="96" customWidth="1"/>
    <col min="727" max="727" width="10.140625" style="96" customWidth="1"/>
    <col min="728" max="728" width="14" style="96" customWidth="1"/>
    <col min="729" max="748" width="2.28515625" style="96" customWidth="1"/>
    <col min="749" max="964" width="8.7109375" style="96"/>
    <col min="965" max="965" width="3.140625" style="96" customWidth="1"/>
    <col min="966" max="966" width="24.85546875" style="96" customWidth="1"/>
    <col min="967" max="967" width="11.7109375" style="96" bestFit="1" customWidth="1"/>
    <col min="968" max="968" width="14.140625" style="96" customWidth="1"/>
    <col min="969" max="969" width="10.28515625" style="96" customWidth="1"/>
    <col min="970" max="970" width="9.85546875" style="96" customWidth="1"/>
    <col min="971" max="971" width="10.28515625" style="96" customWidth="1"/>
    <col min="972" max="972" width="9" style="96" customWidth="1"/>
    <col min="973" max="975" width="8.7109375" style="96" customWidth="1"/>
    <col min="976" max="976" width="8" style="96" customWidth="1"/>
    <col min="977" max="977" width="8.140625" style="96" customWidth="1"/>
    <col min="978" max="978" width="9.28515625" style="96" customWidth="1"/>
    <col min="979" max="979" width="8.5703125" style="96" customWidth="1"/>
    <col min="980" max="980" width="8.7109375" style="96" customWidth="1"/>
    <col min="981" max="981" width="14.140625" style="96" customWidth="1"/>
    <col min="982" max="982" width="12.85546875" style="96" customWidth="1"/>
    <col min="983" max="983" width="10.140625" style="96" customWidth="1"/>
    <col min="984" max="984" width="14" style="96" customWidth="1"/>
    <col min="985" max="1004" width="2.28515625" style="96" customWidth="1"/>
    <col min="1005" max="1220" width="8.7109375" style="96"/>
    <col min="1221" max="1221" width="3.140625" style="96" customWidth="1"/>
    <col min="1222" max="1222" width="24.85546875" style="96" customWidth="1"/>
    <col min="1223" max="1223" width="11.7109375" style="96" bestFit="1" customWidth="1"/>
    <col min="1224" max="1224" width="14.140625" style="96" customWidth="1"/>
    <col min="1225" max="1225" width="10.28515625" style="96" customWidth="1"/>
    <col min="1226" max="1226" width="9.85546875" style="96" customWidth="1"/>
    <col min="1227" max="1227" width="10.28515625" style="96" customWidth="1"/>
    <col min="1228" max="1228" width="9" style="96" customWidth="1"/>
    <col min="1229" max="1231" width="8.7109375" style="96" customWidth="1"/>
    <col min="1232" max="1232" width="8" style="96" customWidth="1"/>
    <col min="1233" max="1233" width="8.140625" style="96" customWidth="1"/>
    <col min="1234" max="1234" width="9.28515625" style="96" customWidth="1"/>
    <col min="1235" max="1235" width="8.5703125" style="96" customWidth="1"/>
    <col min="1236" max="1236" width="8.7109375" style="96" customWidth="1"/>
    <col min="1237" max="1237" width="14.140625" style="96" customWidth="1"/>
    <col min="1238" max="1238" width="12.85546875" style="96" customWidth="1"/>
    <col min="1239" max="1239" width="10.140625" style="96" customWidth="1"/>
    <col min="1240" max="1240" width="14" style="96" customWidth="1"/>
    <col min="1241" max="1260" width="2.28515625" style="96" customWidth="1"/>
    <col min="1261" max="1476" width="8.7109375" style="96"/>
    <col min="1477" max="1477" width="3.140625" style="96" customWidth="1"/>
    <col min="1478" max="1478" width="24.85546875" style="96" customWidth="1"/>
    <col min="1479" max="1479" width="11.7109375" style="96" bestFit="1" customWidth="1"/>
    <col min="1480" max="1480" width="14.140625" style="96" customWidth="1"/>
    <col min="1481" max="1481" width="10.28515625" style="96" customWidth="1"/>
    <col min="1482" max="1482" width="9.85546875" style="96" customWidth="1"/>
    <col min="1483" max="1483" width="10.28515625" style="96" customWidth="1"/>
    <col min="1484" max="1484" width="9" style="96" customWidth="1"/>
    <col min="1485" max="1487" width="8.7109375" style="96" customWidth="1"/>
    <col min="1488" max="1488" width="8" style="96" customWidth="1"/>
    <col min="1489" max="1489" width="8.140625" style="96" customWidth="1"/>
    <col min="1490" max="1490" width="9.28515625" style="96" customWidth="1"/>
    <col min="1491" max="1491" width="8.5703125" style="96" customWidth="1"/>
    <col min="1492" max="1492" width="8.7109375" style="96" customWidth="1"/>
    <col min="1493" max="1493" width="14.140625" style="96" customWidth="1"/>
    <col min="1494" max="1494" width="12.85546875" style="96" customWidth="1"/>
    <col min="1495" max="1495" width="10.140625" style="96" customWidth="1"/>
    <col min="1496" max="1496" width="14" style="96" customWidth="1"/>
    <col min="1497" max="1516" width="2.28515625" style="96" customWidth="1"/>
    <col min="1517" max="1732" width="8.7109375" style="96"/>
    <col min="1733" max="1733" width="3.140625" style="96" customWidth="1"/>
    <col min="1734" max="1734" width="24.85546875" style="96" customWidth="1"/>
    <col min="1735" max="1735" width="11.7109375" style="96" bestFit="1" customWidth="1"/>
    <col min="1736" max="1736" width="14.140625" style="96" customWidth="1"/>
    <col min="1737" max="1737" width="10.28515625" style="96" customWidth="1"/>
    <col min="1738" max="1738" width="9.85546875" style="96" customWidth="1"/>
    <col min="1739" max="1739" width="10.28515625" style="96" customWidth="1"/>
    <col min="1740" max="1740" width="9" style="96" customWidth="1"/>
    <col min="1741" max="1743" width="8.7109375" style="96" customWidth="1"/>
    <col min="1744" max="1744" width="8" style="96" customWidth="1"/>
    <col min="1745" max="1745" width="8.140625" style="96" customWidth="1"/>
    <col min="1746" max="1746" width="9.28515625" style="96" customWidth="1"/>
    <col min="1747" max="1747" width="8.5703125" style="96" customWidth="1"/>
    <col min="1748" max="1748" width="8.7109375" style="96" customWidth="1"/>
    <col min="1749" max="1749" width="14.140625" style="96" customWidth="1"/>
    <col min="1750" max="1750" width="12.85546875" style="96" customWidth="1"/>
    <col min="1751" max="1751" width="10.140625" style="96" customWidth="1"/>
    <col min="1752" max="1752" width="14" style="96" customWidth="1"/>
    <col min="1753" max="1772" width="2.28515625" style="96" customWidth="1"/>
    <col min="1773" max="1988" width="8.7109375" style="96"/>
    <col min="1989" max="1989" width="3.140625" style="96" customWidth="1"/>
    <col min="1990" max="1990" width="24.85546875" style="96" customWidth="1"/>
    <col min="1991" max="1991" width="11.7109375" style="96" bestFit="1" customWidth="1"/>
    <col min="1992" max="1992" width="14.140625" style="96" customWidth="1"/>
    <col min="1993" max="1993" width="10.28515625" style="96" customWidth="1"/>
    <col min="1994" max="1994" width="9.85546875" style="96" customWidth="1"/>
    <col min="1995" max="1995" width="10.28515625" style="96" customWidth="1"/>
    <col min="1996" max="1996" width="9" style="96" customWidth="1"/>
    <col min="1997" max="1999" width="8.7109375" style="96" customWidth="1"/>
    <col min="2000" max="2000" width="8" style="96" customWidth="1"/>
    <col min="2001" max="2001" width="8.140625" style="96" customWidth="1"/>
    <col min="2002" max="2002" width="9.28515625" style="96" customWidth="1"/>
    <col min="2003" max="2003" width="8.5703125" style="96" customWidth="1"/>
    <col min="2004" max="2004" width="8.7109375" style="96" customWidth="1"/>
    <col min="2005" max="2005" width="14.140625" style="96" customWidth="1"/>
    <col min="2006" max="2006" width="12.85546875" style="96" customWidth="1"/>
    <col min="2007" max="2007" width="10.140625" style="96" customWidth="1"/>
    <col min="2008" max="2008" width="14" style="96" customWidth="1"/>
    <col min="2009" max="2028" width="2.28515625" style="96" customWidth="1"/>
    <col min="2029" max="2244" width="8.7109375" style="96"/>
    <col min="2245" max="2245" width="3.140625" style="96" customWidth="1"/>
    <col min="2246" max="2246" width="24.85546875" style="96" customWidth="1"/>
    <col min="2247" max="2247" width="11.7109375" style="96" bestFit="1" customWidth="1"/>
    <col min="2248" max="2248" width="14.140625" style="96" customWidth="1"/>
    <col min="2249" max="2249" width="10.28515625" style="96" customWidth="1"/>
    <col min="2250" max="2250" width="9.85546875" style="96" customWidth="1"/>
    <col min="2251" max="2251" width="10.28515625" style="96" customWidth="1"/>
    <col min="2252" max="2252" width="9" style="96" customWidth="1"/>
    <col min="2253" max="2255" width="8.7109375" style="96" customWidth="1"/>
    <col min="2256" max="2256" width="8" style="96" customWidth="1"/>
    <col min="2257" max="2257" width="8.140625" style="96" customWidth="1"/>
    <col min="2258" max="2258" width="9.28515625" style="96" customWidth="1"/>
    <col min="2259" max="2259" width="8.5703125" style="96" customWidth="1"/>
    <col min="2260" max="2260" width="8.7109375" style="96" customWidth="1"/>
    <col min="2261" max="2261" width="14.140625" style="96" customWidth="1"/>
    <col min="2262" max="2262" width="12.85546875" style="96" customWidth="1"/>
    <col min="2263" max="2263" width="10.140625" style="96" customWidth="1"/>
    <col min="2264" max="2264" width="14" style="96" customWidth="1"/>
    <col min="2265" max="2284" width="2.28515625" style="96" customWidth="1"/>
    <col min="2285" max="2500" width="8.7109375" style="96"/>
    <col min="2501" max="2501" width="3.140625" style="96" customWidth="1"/>
    <col min="2502" max="2502" width="24.85546875" style="96" customWidth="1"/>
    <col min="2503" max="2503" width="11.7109375" style="96" bestFit="1" customWidth="1"/>
    <col min="2504" max="2504" width="14.140625" style="96" customWidth="1"/>
    <col min="2505" max="2505" width="10.28515625" style="96" customWidth="1"/>
    <col min="2506" max="2506" width="9.85546875" style="96" customWidth="1"/>
    <col min="2507" max="2507" width="10.28515625" style="96" customWidth="1"/>
    <col min="2508" max="2508" width="9" style="96" customWidth="1"/>
    <col min="2509" max="2511" width="8.7109375" style="96" customWidth="1"/>
    <col min="2512" max="2512" width="8" style="96" customWidth="1"/>
    <col min="2513" max="2513" width="8.140625" style="96" customWidth="1"/>
    <col min="2514" max="2514" width="9.28515625" style="96" customWidth="1"/>
    <col min="2515" max="2515" width="8.5703125" style="96" customWidth="1"/>
    <col min="2516" max="2516" width="8.7109375" style="96" customWidth="1"/>
    <col min="2517" max="2517" width="14.140625" style="96" customWidth="1"/>
    <col min="2518" max="2518" width="12.85546875" style="96" customWidth="1"/>
    <col min="2519" max="2519" width="10.140625" style="96" customWidth="1"/>
    <col min="2520" max="2520" width="14" style="96" customWidth="1"/>
    <col min="2521" max="2540" width="2.28515625" style="96" customWidth="1"/>
    <col min="2541" max="2756" width="8.7109375" style="96"/>
    <col min="2757" max="2757" width="3.140625" style="96" customWidth="1"/>
    <col min="2758" max="2758" width="24.85546875" style="96" customWidth="1"/>
    <col min="2759" max="2759" width="11.7109375" style="96" bestFit="1" customWidth="1"/>
    <col min="2760" max="2760" width="14.140625" style="96" customWidth="1"/>
    <col min="2761" max="2761" width="10.28515625" style="96" customWidth="1"/>
    <col min="2762" max="2762" width="9.85546875" style="96" customWidth="1"/>
    <col min="2763" max="2763" width="10.28515625" style="96" customWidth="1"/>
    <col min="2764" max="2764" width="9" style="96" customWidth="1"/>
    <col min="2765" max="2767" width="8.7109375" style="96" customWidth="1"/>
    <col min="2768" max="2768" width="8" style="96" customWidth="1"/>
    <col min="2769" max="2769" width="8.140625" style="96" customWidth="1"/>
    <col min="2770" max="2770" width="9.28515625" style="96" customWidth="1"/>
    <col min="2771" max="2771" width="8.5703125" style="96" customWidth="1"/>
    <col min="2772" max="2772" width="8.7109375" style="96" customWidth="1"/>
    <col min="2773" max="2773" width="14.140625" style="96" customWidth="1"/>
    <col min="2774" max="2774" width="12.85546875" style="96" customWidth="1"/>
    <col min="2775" max="2775" width="10.140625" style="96" customWidth="1"/>
    <col min="2776" max="2776" width="14" style="96" customWidth="1"/>
    <col min="2777" max="2796" width="2.28515625" style="96" customWidth="1"/>
    <col min="2797" max="3012" width="8.7109375" style="96"/>
    <col min="3013" max="3013" width="3.140625" style="96" customWidth="1"/>
    <col min="3014" max="3014" width="24.85546875" style="96" customWidth="1"/>
    <col min="3015" max="3015" width="11.7109375" style="96" bestFit="1" customWidth="1"/>
    <col min="3016" max="3016" width="14.140625" style="96" customWidth="1"/>
    <col min="3017" max="3017" width="10.28515625" style="96" customWidth="1"/>
    <col min="3018" max="3018" width="9.85546875" style="96" customWidth="1"/>
    <col min="3019" max="3019" width="10.28515625" style="96" customWidth="1"/>
    <col min="3020" max="3020" width="9" style="96" customWidth="1"/>
    <col min="3021" max="3023" width="8.7109375" style="96" customWidth="1"/>
    <col min="3024" max="3024" width="8" style="96" customWidth="1"/>
    <col min="3025" max="3025" width="8.140625" style="96" customWidth="1"/>
    <col min="3026" max="3026" width="9.28515625" style="96" customWidth="1"/>
    <col min="3027" max="3027" width="8.5703125" style="96" customWidth="1"/>
    <col min="3028" max="3028" width="8.7109375" style="96" customWidth="1"/>
    <col min="3029" max="3029" width="14.140625" style="96" customWidth="1"/>
    <col min="3030" max="3030" width="12.85546875" style="96" customWidth="1"/>
    <col min="3031" max="3031" width="10.140625" style="96" customWidth="1"/>
    <col min="3032" max="3032" width="14" style="96" customWidth="1"/>
    <col min="3033" max="3052" width="2.28515625" style="96" customWidth="1"/>
    <col min="3053" max="3268" width="8.7109375" style="96"/>
    <col min="3269" max="3269" width="3.140625" style="96" customWidth="1"/>
    <col min="3270" max="3270" width="24.85546875" style="96" customWidth="1"/>
    <col min="3271" max="3271" width="11.7109375" style="96" bestFit="1" customWidth="1"/>
    <col min="3272" max="3272" width="14.140625" style="96" customWidth="1"/>
    <col min="3273" max="3273" width="10.28515625" style="96" customWidth="1"/>
    <col min="3274" max="3274" width="9.85546875" style="96" customWidth="1"/>
    <col min="3275" max="3275" width="10.28515625" style="96" customWidth="1"/>
    <col min="3276" max="3276" width="9" style="96" customWidth="1"/>
    <col min="3277" max="3279" width="8.7109375" style="96" customWidth="1"/>
    <col min="3280" max="3280" width="8" style="96" customWidth="1"/>
    <col min="3281" max="3281" width="8.140625" style="96" customWidth="1"/>
    <col min="3282" max="3282" width="9.28515625" style="96" customWidth="1"/>
    <col min="3283" max="3283" width="8.5703125" style="96" customWidth="1"/>
    <col min="3284" max="3284" width="8.7109375" style="96" customWidth="1"/>
    <col min="3285" max="3285" width="14.140625" style="96" customWidth="1"/>
    <col min="3286" max="3286" width="12.85546875" style="96" customWidth="1"/>
    <col min="3287" max="3287" width="10.140625" style="96" customWidth="1"/>
    <col min="3288" max="3288" width="14" style="96" customWidth="1"/>
    <col min="3289" max="3308" width="2.28515625" style="96" customWidth="1"/>
    <col min="3309" max="3524" width="8.7109375" style="96"/>
    <col min="3525" max="3525" width="3.140625" style="96" customWidth="1"/>
    <col min="3526" max="3526" width="24.85546875" style="96" customWidth="1"/>
    <col min="3527" max="3527" width="11.7109375" style="96" bestFit="1" customWidth="1"/>
    <col min="3528" max="3528" width="14.140625" style="96" customWidth="1"/>
    <col min="3529" max="3529" width="10.28515625" style="96" customWidth="1"/>
    <col min="3530" max="3530" width="9.85546875" style="96" customWidth="1"/>
    <col min="3531" max="3531" width="10.28515625" style="96" customWidth="1"/>
    <col min="3532" max="3532" width="9" style="96" customWidth="1"/>
    <col min="3533" max="3535" width="8.7109375" style="96" customWidth="1"/>
    <col min="3536" max="3536" width="8" style="96" customWidth="1"/>
    <col min="3537" max="3537" width="8.140625" style="96" customWidth="1"/>
    <col min="3538" max="3538" width="9.28515625" style="96" customWidth="1"/>
    <col min="3539" max="3539" width="8.5703125" style="96" customWidth="1"/>
    <col min="3540" max="3540" width="8.7109375" style="96" customWidth="1"/>
    <col min="3541" max="3541" width="14.140625" style="96" customWidth="1"/>
    <col min="3542" max="3542" width="12.85546875" style="96" customWidth="1"/>
    <col min="3543" max="3543" width="10.140625" style="96" customWidth="1"/>
    <col min="3544" max="3544" width="14" style="96" customWidth="1"/>
    <col min="3545" max="3564" width="2.28515625" style="96" customWidth="1"/>
    <col min="3565" max="3780" width="8.7109375" style="96"/>
    <col min="3781" max="3781" width="3.140625" style="96" customWidth="1"/>
    <col min="3782" max="3782" width="24.85546875" style="96" customWidth="1"/>
    <col min="3783" max="3783" width="11.7109375" style="96" bestFit="1" customWidth="1"/>
    <col min="3784" max="3784" width="14.140625" style="96" customWidth="1"/>
    <col min="3785" max="3785" width="10.28515625" style="96" customWidth="1"/>
    <col min="3786" max="3786" width="9.85546875" style="96" customWidth="1"/>
    <col min="3787" max="3787" width="10.28515625" style="96" customWidth="1"/>
    <col min="3788" max="3788" width="9" style="96" customWidth="1"/>
    <col min="3789" max="3791" width="8.7109375" style="96" customWidth="1"/>
    <col min="3792" max="3792" width="8" style="96" customWidth="1"/>
    <col min="3793" max="3793" width="8.140625" style="96" customWidth="1"/>
    <col min="3794" max="3794" width="9.28515625" style="96" customWidth="1"/>
    <col min="3795" max="3795" width="8.5703125" style="96" customWidth="1"/>
    <col min="3796" max="3796" width="8.7109375" style="96" customWidth="1"/>
    <col min="3797" max="3797" width="14.140625" style="96" customWidth="1"/>
    <col min="3798" max="3798" width="12.85546875" style="96" customWidth="1"/>
    <col min="3799" max="3799" width="10.140625" style="96" customWidth="1"/>
    <col min="3800" max="3800" width="14" style="96" customWidth="1"/>
    <col min="3801" max="3820" width="2.28515625" style="96" customWidth="1"/>
    <col min="3821" max="4036" width="8.7109375" style="96"/>
    <col min="4037" max="4037" width="3.140625" style="96" customWidth="1"/>
    <col min="4038" max="4038" width="24.85546875" style="96" customWidth="1"/>
    <col min="4039" max="4039" width="11.7109375" style="96" bestFit="1" customWidth="1"/>
    <col min="4040" max="4040" width="14.140625" style="96" customWidth="1"/>
    <col min="4041" max="4041" width="10.28515625" style="96" customWidth="1"/>
    <col min="4042" max="4042" width="9.85546875" style="96" customWidth="1"/>
    <col min="4043" max="4043" width="10.28515625" style="96" customWidth="1"/>
    <col min="4044" max="4044" width="9" style="96" customWidth="1"/>
    <col min="4045" max="4047" width="8.7109375" style="96" customWidth="1"/>
    <col min="4048" max="4048" width="8" style="96" customWidth="1"/>
    <col min="4049" max="4049" width="8.140625" style="96" customWidth="1"/>
    <col min="4050" max="4050" width="9.28515625" style="96" customWidth="1"/>
    <col min="4051" max="4051" width="8.5703125" style="96" customWidth="1"/>
    <col min="4052" max="4052" width="8.7109375" style="96" customWidth="1"/>
    <col min="4053" max="4053" width="14.140625" style="96" customWidth="1"/>
    <col min="4054" max="4054" width="12.85546875" style="96" customWidth="1"/>
    <col min="4055" max="4055" width="10.140625" style="96" customWidth="1"/>
    <col min="4056" max="4056" width="14" style="96" customWidth="1"/>
    <col min="4057" max="4076" width="2.28515625" style="96" customWidth="1"/>
    <col min="4077" max="4292" width="8.7109375" style="96"/>
    <col min="4293" max="4293" width="3.140625" style="96" customWidth="1"/>
    <col min="4294" max="4294" width="24.85546875" style="96" customWidth="1"/>
    <col min="4295" max="4295" width="11.7109375" style="96" bestFit="1" customWidth="1"/>
    <col min="4296" max="4296" width="14.140625" style="96" customWidth="1"/>
    <col min="4297" max="4297" width="10.28515625" style="96" customWidth="1"/>
    <col min="4298" max="4298" width="9.85546875" style="96" customWidth="1"/>
    <col min="4299" max="4299" width="10.28515625" style="96" customWidth="1"/>
    <col min="4300" max="4300" width="9" style="96" customWidth="1"/>
    <col min="4301" max="4303" width="8.7109375" style="96" customWidth="1"/>
    <col min="4304" max="4304" width="8" style="96" customWidth="1"/>
    <col min="4305" max="4305" width="8.140625" style="96" customWidth="1"/>
    <col min="4306" max="4306" width="9.28515625" style="96" customWidth="1"/>
    <col min="4307" max="4307" width="8.5703125" style="96" customWidth="1"/>
    <col min="4308" max="4308" width="8.7109375" style="96" customWidth="1"/>
    <col min="4309" max="4309" width="14.140625" style="96" customWidth="1"/>
    <col min="4310" max="4310" width="12.85546875" style="96" customWidth="1"/>
    <col min="4311" max="4311" width="10.140625" style="96" customWidth="1"/>
    <col min="4312" max="4312" width="14" style="96" customWidth="1"/>
    <col min="4313" max="4332" width="2.28515625" style="96" customWidth="1"/>
    <col min="4333" max="4548" width="8.7109375" style="96"/>
    <col min="4549" max="4549" width="3.140625" style="96" customWidth="1"/>
    <col min="4550" max="4550" width="24.85546875" style="96" customWidth="1"/>
    <col min="4551" max="4551" width="11.7109375" style="96" bestFit="1" customWidth="1"/>
    <col min="4552" max="4552" width="14.140625" style="96" customWidth="1"/>
    <col min="4553" max="4553" width="10.28515625" style="96" customWidth="1"/>
    <col min="4554" max="4554" width="9.85546875" style="96" customWidth="1"/>
    <col min="4555" max="4555" width="10.28515625" style="96" customWidth="1"/>
    <col min="4556" max="4556" width="9" style="96" customWidth="1"/>
    <col min="4557" max="4559" width="8.7109375" style="96" customWidth="1"/>
    <col min="4560" max="4560" width="8" style="96" customWidth="1"/>
    <col min="4561" max="4561" width="8.140625" style="96" customWidth="1"/>
    <col min="4562" max="4562" width="9.28515625" style="96" customWidth="1"/>
    <col min="4563" max="4563" width="8.5703125" style="96" customWidth="1"/>
    <col min="4564" max="4564" width="8.7109375" style="96" customWidth="1"/>
    <col min="4565" max="4565" width="14.140625" style="96" customWidth="1"/>
    <col min="4566" max="4566" width="12.85546875" style="96" customWidth="1"/>
    <col min="4567" max="4567" width="10.140625" style="96" customWidth="1"/>
    <col min="4568" max="4568" width="14" style="96" customWidth="1"/>
    <col min="4569" max="4588" width="2.28515625" style="96" customWidth="1"/>
    <col min="4589" max="4804" width="8.7109375" style="96"/>
    <col min="4805" max="4805" width="3.140625" style="96" customWidth="1"/>
    <col min="4806" max="4806" width="24.85546875" style="96" customWidth="1"/>
    <col min="4807" max="4807" width="11.7109375" style="96" bestFit="1" customWidth="1"/>
    <col min="4808" max="4808" width="14.140625" style="96" customWidth="1"/>
    <col min="4809" max="4809" width="10.28515625" style="96" customWidth="1"/>
    <col min="4810" max="4810" width="9.85546875" style="96" customWidth="1"/>
    <col min="4811" max="4811" width="10.28515625" style="96" customWidth="1"/>
    <col min="4812" max="4812" width="9" style="96" customWidth="1"/>
    <col min="4813" max="4815" width="8.7109375" style="96" customWidth="1"/>
    <col min="4816" max="4816" width="8" style="96" customWidth="1"/>
    <col min="4817" max="4817" width="8.140625" style="96" customWidth="1"/>
    <col min="4818" max="4818" width="9.28515625" style="96" customWidth="1"/>
    <col min="4819" max="4819" width="8.5703125" style="96" customWidth="1"/>
    <col min="4820" max="4820" width="8.7109375" style="96" customWidth="1"/>
    <col min="4821" max="4821" width="14.140625" style="96" customWidth="1"/>
    <col min="4822" max="4822" width="12.85546875" style="96" customWidth="1"/>
    <col min="4823" max="4823" width="10.140625" style="96" customWidth="1"/>
    <col min="4824" max="4824" width="14" style="96" customWidth="1"/>
    <col min="4825" max="4844" width="2.28515625" style="96" customWidth="1"/>
    <col min="4845" max="5060" width="8.7109375" style="96"/>
    <col min="5061" max="5061" width="3.140625" style="96" customWidth="1"/>
    <col min="5062" max="5062" width="24.85546875" style="96" customWidth="1"/>
    <col min="5063" max="5063" width="11.7109375" style="96" bestFit="1" customWidth="1"/>
    <col min="5064" max="5064" width="14.140625" style="96" customWidth="1"/>
    <col min="5065" max="5065" width="10.28515625" style="96" customWidth="1"/>
    <col min="5066" max="5066" width="9.85546875" style="96" customWidth="1"/>
    <col min="5067" max="5067" width="10.28515625" style="96" customWidth="1"/>
    <col min="5068" max="5068" width="9" style="96" customWidth="1"/>
    <col min="5069" max="5071" width="8.7109375" style="96" customWidth="1"/>
    <col min="5072" max="5072" width="8" style="96" customWidth="1"/>
    <col min="5073" max="5073" width="8.140625" style="96" customWidth="1"/>
    <col min="5074" max="5074" width="9.28515625" style="96" customWidth="1"/>
    <col min="5075" max="5075" width="8.5703125" style="96" customWidth="1"/>
    <col min="5076" max="5076" width="8.7109375" style="96" customWidth="1"/>
    <col min="5077" max="5077" width="14.140625" style="96" customWidth="1"/>
    <col min="5078" max="5078" width="12.85546875" style="96" customWidth="1"/>
    <col min="5079" max="5079" width="10.140625" style="96" customWidth="1"/>
    <col min="5080" max="5080" width="14" style="96" customWidth="1"/>
    <col min="5081" max="5100" width="2.28515625" style="96" customWidth="1"/>
    <col min="5101" max="5316" width="8.7109375" style="96"/>
    <col min="5317" max="5317" width="3.140625" style="96" customWidth="1"/>
    <col min="5318" max="5318" width="24.85546875" style="96" customWidth="1"/>
    <col min="5319" max="5319" width="11.7109375" style="96" bestFit="1" customWidth="1"/>
    <col min="5320" max="5320" width="14.140625" style="96" customWidth="1"/>
    <col min="5321" max="5321" width="10.28515625" style="96" customWidth="1"/>
    <col min="5322" max="5322" width="9.85546875" style="96" customWidth="1"/>
    <col min="5323" max="5323" width="10.28515625" style="96" customWidth="1"/>
    <col min="5324" max="5324" width="9" style="96" customWidth="1"/>
    <col min="5325" max="5327" width="8.7109375" style="96" customWidth="1"/>
    <col min="5328" max="5328" width="8" style="96" customWidth="1"/>
    <col min="5329" max="5329" width="8.140625" style="96" customWidth="1"/>
    <col min="5330" max="5330" width="9.28515625" style="96" customWidth="1"/>
    <col min="5331" max="5331" width="8.5703125" style="96" customWidth="1"/>
    <col min="5332" max="5332" width="8.7109375" style="96" customWidth="1"/>
    <col min="5333" max="5333" width="14.140625" style="96" customWidth="1"/>
    <col min="5334" max="5334" width="12.85546875" style="96" customWidth="1"/>
    <col min="5335" max="5335" width="10.140625" style="96" customWidth="1"/>
    <col min="5336" max="5336" width="14" style="96" customWidth="1"/>
    <col min="5337" max="5356" width="2.28515625" style="96" customWidth="1"/>
    <col min="5357" max="5572" width="8.7109375" style="96"/>
    <col min="5573" max="5573" width="3.140625" style="96" customWidth="1"/>
    <col min="5574" max="5574" width="24.85546875" style="96" customWidth="1"/>
    <col min="5575" max="5575" width="11.7109375" style="96" bestFit="1" customWidth="1"/>
    <col min="5576" max="5576" width="14.140625" style="96" customWidth="1"/>
    <col min="5577" max="5577" width="10.28515625" style="96" customWidth="1"/>
    <col min="5578" max="5578" width="9.85546875" style="96" customWidth="1"/>
    <col min="5579" max="5579" width="10.28515625" style="96" customWidth="1"/>
    <col min="5580" max="5580" width="9" style="96" customWidth="1"/>
    <col min="5581" max="5583" width="8.7109375" style="96" customWidth="1"/>
    <col min="5584" max="5584" width="8" style="96" customWidth="1"/>
    <col min="5585" max="5585" width="8.140625" style="96" customWidth="1"/>
    <col min="5586" max="5586" width="9.28515625" style="96" customWidth="1"/>
    <col min="5587" max="5587" width="8.5703125" style="96" customWidth="1"/>
    <col min="5588" max="5588" width="8.7109375" style="96" customWidth="1"/>
    <col min="5589" max="5589" width="14.140625" style="96" customWidth="1"/>
    <col min="5590" max="5590" width="12.85546875" style="96" customWidth="1"/>
    <col min="5591" max="5591" width="10.140625" style="96" customWidth="1"/>
    <col min="5592" max="5592" width="14" style="96" customWidth="1"/>
    <col min="5593" max="5612" width="2.28515625" style="96" customWidth="1"/>
    <col min="5613" max="5828" width="8.7109375" style="96"/>
    <col min="5829" max="5829" width="3.140625" style="96" customWidth="1"/>
    <col min="5830" max="5830" width="24.85546875" style="96" customWidth="1"/>
    <col min="5831" max="5831" width="11.7109375" style="96" bestFit="1" customWidth="1"/>
    <col min="5832" max="5832" width="14.140625" style="96" customWidth="1"/>
    <col min="5833" max="5833" width="10.28515625" style="96" customWidth="1"/>
    <col min="5834" max="5834" width="9.85546875" style="96" customWidth="1"/>
    <col min="5835" max="5835" width="10.28515625" style="96" customWidth="1"/>
    <col min="5836" max="5836" width="9" style="96" customWidth="1"/>
    <col min="5837" max="5839" width="8.7109375" style="96" customWidth="1"/>
    <col min="5840" max="5840" width="8" style="96" customWidth="1"/>
    <col min="5841" max="5841" width="8.140625" style="96" customWidth="1"/>
    <col min="5842" max="5842" width="9.28515625" style="96" customWidth="1"/>
    <col min="5843" max="5843" width="8.5703125" style="96" customWidth="1"/>
    <col min="5844" max="5844" width="8.7109375" style="96" customWidth="1"/>
    <col min="5845" max="5845" width="14.140625" style="96" customWidth="1"/>
    <col min="5846" max="5846" width="12.85546875" style="96" customWidth="1"/>
    <col min="5847" max="5847" width="10.140625" style="96" customWidth="1"/>
    <col min="5848" max="5848" width="14" style="96" customWidth="1"/>
    <col min="5849" max="5868" width="2.28515625" style="96" customWidth="1"/>
    <col min="5869" max="6084" width="8.7109375" style="96"/>
    <col min="6085" max="6085" width="3.140625" style="96" customWidth="1"/>
    <col min="6086" max="6086" width="24.85546875" style="96" customWidth="1"/>
    <col min="6087" max="6087" width="11.7109375" style="96" bestFit="1" customWidth="1"/>
    <col min="6088" max="6088" width="14.140625" style="96" customWidth="1"/>
    <col min="6089" max="6089" width="10.28515625" style="96" customWidth="1"/>
    <col min="6090" max="6090" width="9.85546875" style="96" customWidth="1"/>
    <col min="6091" max="6091" width="10.28515625" style="96" customWidth="1"/>
    <col min="6092" max="6092" width="9" style="96" customWidth="1"/>
    <col min="6093" max="6095" width="8.7109375" style="96" customWidth="1"/>
    <col min="6096" max="6096" width="8" style="96" customWidth="1"/>
    <col min="6097" max="6097" width="8.140625" style="96" customWidth="1"/>
    <col min="6098" max="6098" width="9.28515625" style="96" customWidth="1"/>
    <col min="6099" max="6099" width="8.5703125" style="96" customWidth="1"/>
    <col min="6100" max="6100" width="8.7109375" style="96" customWidth="1"/>
    <col min="6101" max="6101" width="14.140625" style="96" customWidth="1"/>
    <col min="6102" max="6102" width="12.85546875" style="96" customWidth="1"/>
    <col min="6103" max="6103" width="10.140625" style="96" customWidth="1"/>
    <col min="6104" max="6104" width="14" style="96" customWidth="1"/>
    <col min="6105" max="6124" width="2.28515625" style="96" customWidth="1"/>
    <col min="6125" max="6340" width="8.7109375" style="96"/>
    <col min="6341" max="6341" width="3.140625" style="96" customWidth="1"/>
    <col min="6342" max="6342" width="24.85546875" style="96" customWidth="1"/>
    <col min="6343" max="6343" width="11.7109375" style="96" bestFit="1" customWidth="1"/>
    <col min="6344" max="6344" width="14.140625" style="96" customWidth="1"/>
    <col min="6345" max="6345" width="10.28515625" style="96" customWidth="1"/>
    <col min="6346" max="6346" width="9.85546875" style="96" customWidth="1"/>
    <col min="6347" max="6347" width="10.28515625" style="96" customWidth="1"/>
    <col min="6348" max="6348" width="9" style="96" customWidth="1"/>
    <col min="6349" max="6351" width="8.7109375" style="96" customWidth="1"/>
    <col min="6352" max="6352" width="8" style="96" customWidth="1"/>
    <col min="6353" max="6353" width="8.140625" style="96" customWidth="1"/>
    <col min="6354" max="6354" width="9.28515625" style="96" customWidth="1"/>
    <col min="6355" max="6355" width="8.5703125" style="96" customWidth="1"/>
    <col min="6356" max="6356" width="8.7109375" style="96" customWidth="1"/>
    <col min="6357" max="6357" width="14.140625" style="96" customWidth="1"/>
    <col min="6358" max="6358" width="12.85546875" style="96" customWidth="1"/>
    <col min="6359" max="6359" width="10.140625" style="96" customWidth="1"/>
    <col min="6360" max="6360" width="14" style="96" customWidth="1"/>
    <col min="6361" max="6380" width="2.28515625" style="96" customWidth="1"/>
    <col min="6381" max="6596" width="8.7109375" style="96"/>
    <col min="6597" max="6597" width="3.140625" style="96" customWidth="1"/>
    <col min="6598" max="6598" width="24.85546875" style="96" customWidth="1"/>
    <col min="6599" max="6599" width="11.7109375" style="96" bestFit="1" customWidth="1"/>
    <col min="6600" max="6600" width="14.140625" style="96" customWidth="1"/>
    <col min="6601" max="6601" width="10.28515625" style="96" customWidth="1"/>
    <col min="6602" max="6602" width="9.85546875" style="96" customWidth="1"/>
    <col min="6603" max="6603" width="10.28515625" style="96" customWidth="1"/>
    <col min="6604" max="6604" width="9" style="96" customWidth="1"/>
    <col min="6605" max="6607" width="8.7109375" style="96" customWidth="1"/>
    <col min="6608" max="6608" width="8" style="96" customWidth="1"/>
    <col min="6609" max="6609" width="8.140625" style="96" customWidth="1"/>
    <col min="6610" max="6610" width="9.28515625" style="96" customWidth="1"/>
    <col min="6611" max="6611" width="8.5703125" style="96" customWidth="1"/>
    <col min="6612" max="6612" width="8.7109375" style="96" customWidth="1"/>
    <col min="6613" max="6613" width="14.140625" style="96" customWidth="1"/>
    <col min="6614" max="6614" width="12.85546875" style="96" customWidth="1"/>
    <col min="6615" max="6615" width="10.140625" style="96" customWidth="1"/>
    <col min="6616" max="6616" width="14" style="96" customWidth="1"/>
    <col min="6617" max="6636" width="2.28515625" style="96" customWidth="1"/>
    <col min="6637" max="6852" width="8.7109375" style="96"/>
    <col min="6853" max="6853" width="3.140625" style="96" customWidth="1"/>
    <col min="6854" max="6854" width="24.85546875" style="96" customWidth="1"/>
    <col min="6855" max="6855" width="11.7109375" style="96" bestFit="1" customWidth="1"/>
    <col min="6856" max="6856" width="14.140625" style="96" customWidth="1"/>
    <col min="6857" max="6857" width="10.28515625" style="96" customWidth="1"/>
    <col min="6858" max="6858" width="9.85546875" style="96" customWidth="1"/>
    <col min="6859" max="6859" width="10.28515625" style="96" customWidth="1"/>
    <col min="6860" max="6860" width="9" style="96" customWidth="1"/>
    <col min="6861" max="6863" width="8.7109375" style="96" customWidth="1"/>
    <col min="6864" max="6864" width="8" style="96" customWidth="1"/>
    <col min="6865" max="6865" width="8.140625" style="96" customWidth="1"/>
    <col min="6866" max="6866" width="9.28515625" style="96" customWidth="1"/>
    <col min="6867" max="6867" width="8.5703125" style="96" customWidth="1"/>
    <col min="6868" max="6868" width="8.7109375" style="96" customWidth="1"/>
    <col min="6869" max="6869" width="14.140625" style="96" customWidth="1"/>
    <col min="6870" max="6870" width="12.85546875" style="96" customWidth="1"/>
    <col min="6871" max="6871" width="10.140625" style="96" customWidth="1"/>
    <col min="6872" max="6872" width="14" style="96" customWidth="1"/>
    <col min="6873" max="6892" width="2.28515625" style="96" customWidth="1"/>
    <col min="6893" max="7108" width="8.7109375" style="96"/>
    <col min="7109" max="7109" width="3.140625" style="96" customWidth="1"/>
    <col min="7110" max="7110" width="24.85546875" style="96" customWidth="1"/>
    <col min="7111" max="7111" width="11.7109375" style="96" bestFit="1" customWidth="1"/>
    <col min="7112" max="7112" width="14.140625" style="96" customWidth="1"/>
    <col min="7113" max="7113" width="10.28515625" style="96" customWidth="1"/>
    <col min="7114" max="7114" width="9.85546875" style="96" customWidth="1"/>
    <col min="7115" max="7115" width="10.28515625" style="96" customWidth="1"/>
    <col min="7116" max="7116" width="9" style="96" customWidth="1"/>
    <col min="7117" max="7119" width="8.7109375" style="96" customWidth="1"/>
    <col min="7120" max="7120" width="8" style="96" customWidth="1"/>
    <col min="7121" max="7121" width="8.140625" style="96" customWidth="1"/>
    <col min="7122" max="7122" width="9.28515625" style="96" customWidth="1"/>
    <col min="7123" max="7123" width="8.5703125" style="96" customWidth="1"/>
    <col min="7124" max="7124" width="8.7109375" style="96" customWidth="1"/>
    <col min="7125" max="7125" width="14.140625" style="96" customWidth="1"/>
    <col min="7126" max="7126" width="12.85546875" style="96" customWidth="1"/>
    <col min="7127" max="7127" width="10.140625" style="96" customWidth="1"/>
    <col min="7128" max="7128" width="14" style="96" customWidth="1"/>
    <col min="7129" max="7148" width="2.28515625" style="96" customWidth="1"/>
    <col min="7149" max="7364" width="8.7109375" style="96"/>
    <col min="7365" max="7365" width="3.140625" style="96" customWidth="1"/>
    <col min="7366" max="7366" width="24.85546875" style="96" customWidth="1"/>
    <col min="7367" max="7367" width="11.7109375" style="96" bestFit="1" customWidth="1"/>
    <col min="7368" max="7368" width="14.140625" style="96" customWidth="1"/>
    <col min="7369" max="7369" width="10.28515625" style="96" customWidth="1"/>
    <col min="7370" max="7370" width="9.85546875" style="96" customWidth="1"/>
    <col min="7371" max="7371" width="10.28515625" style="96" customWidth="1"/>
    <col min="7372" max="7372" width="9" style="96" customWidth="1"/>
    <col min="7373" max="7375" width="8.7109375" style="96" customWidth="1"/>
    <col min="7376" max="7376" width="8" style="96" customWidth="1"/>
    <col min="7377" max="7377" width="8.140625" style="96" customWidth="1"/>
    <col min="7378" max="7378" width="9.28515625" style="96" customWidth="1"/>
    <col min="7379" max="7379" width="8.5703125" style="96" customWidth="1"/>
    <col min="7380" max="7380" width="8.7109375" style="96" customWidth="1"/>
    <col min="7381" max="7381" width="14.140625" style="96" customWidth="1"/>
    <col min="7382" max="7382" width="12.85546875" style="96" customWidth="1"/>
    <col min="7383" max="7383" width="10.140625" style="96" customWidth="1"/>
    <col min="7384" max="7384" width="14" style="96" customWidth="1"/>
    <col min="7385" max="7404" width="2.28515625" style="96" customWidth="1"/>
    <col min="7405" max="7620" width="8.7109375" style="96"/>
    <col min="7621" max="7621" width="3.140625" style="96" customWidth="1"/>
    <col min="7622" max="7622" width="24.85546875" style="96" customWidth="1"/>
    <col min="7623" max="7623" width="11.7109375" style="96" bestFit="1" customWidth="1"/>
    <col min="7624" max="7624" width="14.140625" style="96" customWidth="1"/>
    <col min="7625" max="7625" width="10.28515625" style="96" customWidth="1"/>
    <col min="7626" max="7626" width="9.85546875" style="96" customWidth="1"/>
    <col min="7627" max="7627" width="10.28515625" style="96" customWidth="1"/>
    <col min="7628" max="7628" width="9" style="96" customWidth="1"/>
    <col min="7629" max="7631" width="8.7109375" style="96" customWidth="1"/>
    <col min="7632" max="7632" width="8" style="96" customWidth="1"/>
    <col min="7633" max="7633" width="8.140625" style="96" customWidth="1"/>
    <col min="7634" max="7634" width="9.28515625" style="96" customWidth="1"/>
    <col min="7635" max="7635" width="8.5703125" style="96" customWidth="1"/>
    <col min="7636" max="7636" width="8.7109375" style="96" customWidth="1"/>
    <col min="7637" max="7637" width="14.140625" style="96" customWidth="1"/>
    <col min="7638" max="7638" width="12.85546875" style="96" customWidth="1"/>
    <col min="7639" max="7639" width="10.140625" style="96" customWidth="1"/>
    <col min="7640" max="7640" width="14" style="96" customWidth="1"/>
    <col min="7641" max="7660" width="2.28515625" style="96" customWidth="1"/>
    <col min="7661" max="7876" width="8.7109375" style="96"/>
    <col min="7877" max="7877" width="3.140625" style="96" customWidth="1"/>
    <col min="7878" max="7878" width="24.85546875" style="96" customWidth="1"/>
    <col min="7879" max="7879" width="11.7109375" style="96" bestFit="1" customWidth="1"/>
    <col min="7880" max="7880" width="14.140625" style="96" customWidth="1"/>
    <col min="7881" max="7881" width="10.28515625" style="96" customWidth="1"/>
    <col min="7882" max="7882" width="9.85546875" style="96" customWidth="1"/>
    <col min="7883" max="7883" width="10.28515625" style="96" customWidth="1"/>
    <col min="7884" max="7884" width="9" style="96" customWidth="1"/>
    <col min="7885" max="7887" width="8.7109375" style="96" customWidth="1"/>
    <col min="7888" max="7888" width="8" style="96" customWidth="1"/>
    <col min="7889" max="7889" width="8.140625" style="96" customWidth="1"/>
    <col min="7890" max="7890" width="9.28515625" style="96" customWidth="1"/>
    <col min="7891" max="7891" width="8.5703125" style="96" customWidth="1"/>
    <col min="7892" max="7892" width="8.7109375" style="96" customWidth="1"/>
    <col min="7893" max="7893" width="14.140625" style="96" customWidth="1"/>
    <col min="7894" max="7894" width="12.85546875" style="96" customWidth="1"/>
    <col min="7895" max="7895" width="10.140625" style="96" customWidth="1"/>
    <col min="7896" max="7896" width="14" style="96" customWidth="1"/>
    <col min="7897" max="7916" width="2.28515625" style="96" customWidth="1"/>
    <col min="7917" max="8132" width="8.7109375" style="96"/>
    <col min="8133" max="8133" width="3.140625" style="96" customWidth="1"/>
    <col min="8134" max="8134" width="24.85546875" style="96" customWidth="1"/>
    <col min="8135" max="8135" width="11.7109375" style="96" bestFit="1" customWidth="1"/>
    <col min="8136" max="8136" width="14.140625" style="96" customWidth="1"/>
    <col min="8137" max="8137" width="10.28515625" style="96" customWidth="1"/>
    <col min="8138" max="8138" width="9.85546875" style="96" customWidth="1"/>
    <col min="8139" max="8139" width="10.28515625" style="96" customWidth="1"/>
    <col min="8140" max="8140" width="9" style="96" customWidth="1"/>
    <col min="8141" max="8143" width="8.7109375" style="96" customWidth="1"/>
    <col min="8144" max="8144" width="8" style="96" customWidth="1"/>
    <col min="8145" max="8145" width="8.140625" style="96" customWidth="1"/>
    <col min="8146" max="8146" width="9.28515625" style="96" customWidth="1"/>
    <col min="8147" max="8147" width="8.5703125" style="96" customWidth="1"/>
    <col min="8148" max="8148" width="8.7109375" style="96" customWidth="1"/>
    <col min="8149" max="8149" width="14.140625" style="96" customWidth="1"/>
    <col min="8150" max="8150" width="12.85546875" style="96" customWidth="1"/>
    <col min="8151" max="8151" width="10.140625" style="96" customWidth="1"/>
    <col min="8152" max="8152" width="14" style="96" customWidth="1"/>
    <col min="8153" max="8172" width="2.28515625" style="96" customWidth="1"/>
    <col min="8173" max="8388" width="8.7109375" style="96"/>
    <col min="8389" max="8389" width="3.140625" style="96" customWidth="1"/>
    <col min="8390" max="8390" width="24.85546875" style="96" customWidth="1"/>
    <col min="8391" max="8391" width="11.7109375" style="96" bestFit="1" customWidth="1"/>
    <col min="8392" max="8392" width="14.140625" style="96" customWidth="1"/>
    <col min="8393" max="8393" width="10.28515625" style="96" customWidth="1"/>
    <col min="8394" max="8394" width="9.85546875" style="96" customWidth="1"/>
    <col min="8395" max="8395" width="10.28515625" style="96" customWidth="1"/>
    <col min="8396" max="8396" width="9" style="96" customWidth="1"/>
    <col min="8397" max="8399" width="8.7109375" style="96" customWidth="1"/>
    <col min="8400" max="8400" width="8" style="96" customWidth="1"/>
    <col min="8401" max="8401" width="8.140625" style="96" customWidth="1"/>
    <col min="8402" max="8402" width="9.28515625" style="96" customWidth="1"/>
    <col min="8403" max="8403" width="8.5703125" style="96" customWidth="1"/>
    <col min="8404" max="8404" width="8.7109375" style="96" customWidth="1"/>
    <col min="8405" max="8405" width="14.140625" style="96" customWidth="1"/>
    <col min="8406" max="8406" width="12.85546875" style="96" customWidth="1"/>
    <col min="8407" max="8407" width="10.140625" style="96" customWidth="1"/>
    <col min="8408" max="8408" width="14" style="96" customWidth="1"/>
    <col min="8409" max="8428" width="2.28515625" style="96" customWidth="1"/>
    <col min="8429" max="8644" width="8.7109375" style="96"/>
    <col min="8645" max="8645" width="3.140625" style="96" customWidth="1"/>
    <col min="8646" max="8646" width="24.85546875" style="96" customWidth="1"/>
    <col min="8647" max="8647" width="11.7109375" style="96" bestFit="1" customWidth="1"/>
    <col min="8648" max="8648" width="14.140625" style="96" customWidth="1"/>
    <col min="8649" max="8649" width="10.28515625" style="96" customWidth="1"/>
    <col min="8650" max="8650" width="9.85546875" style="96" customWidth="1"/>
    <col min="8651" max="8651" width="10.28515625" style="96" customWidth="1"/>
    <col min="8652" max="8652" width="9" style="96" customWidth="1"/>
    <col min="8653" max="8655" width="8.7109375" style="96" customWidth="1"/>
    <col min="8656" max="8656" width="8" style="96" customWidth="1"/>
    <col min="8657" max="8657" width="8.140625" style="96" customWidth="1"/>
    <col min="8658" max="8658" width="9.28515625" style="96" customWidth="1"/>
    <col min="8659" max="8659" width="8.5703125" style="96" customWidth="1"/>
    <col min="8660" max="8660" width="8.7109375" style="96" customWidth="1"/>
    <col min="8661" max="8661" width="14.140625" style="96" customWidth="1"/>
    <col min="8662" max="8662" width="12.85546875" style="96" customWidth="1"/>
    <col min="8663" max="8663" width="10.140625" style="96" customWidth="1"/>
    <col min="8664" max="8664" width="14" style="96" customWidth="1"/>
    <col min="8665" max="8684" width="2.28515625" style="96" customWidth="1"/>
    <col min="8685" max="8900" width="8.7109375" style="96"/>
    <col min="8901" max="8901" width="3.140625" style="96" customWidth="1"/>
    <col min="8902" max="8902" width="24.85546875" style="96" customWidth="1"/>
    <col min="8903" max="8903" width="11.7109375" style="96" bestFit="1" customWidth="1"/>
    <col min="8904" max="8904" width="14.140625" style="96" customWidth="1"/>
    <col min="8905" max="8905" width="10.28515625" style="96" customWidth="1"/>
    <col min="8906" max="8906" width="9.85546875" style="96" customWidth="1"/>
    <col min="8907" max="8907" width="10.28515625" style="96" customWidth="1"/>
    <col min="8908" max="8908" width="9" style="96" customWidth="1"/>
    <col min="8909" max="8911" width="8.7109375" style="96" customWidth="1"/>
    <col min="8912" max="8912" width="8" style="96" customWidth="1"/>
    <col min="8913" max="8913" width="8.140625" style="96" customWidth="1"/>
    <col min="8914" max="8914" width="9.28515625" style="96" customWidth="1"/>
    <col min="8915" max="8915" width="8.5703125" style="96" customWidth="1"/>
    <col min="8916" max="8916" width="8.7109375" style="96" customWidth="1"/>
    <col min="8917" max="8917" width="14.140625" style="96" customWidth="1"/>
    <col min="8918" max="8918" width="12.85546875" style="96" customWidth="1"/>
    <col min="8919" max="8919" width="10.140625" style="96" customWidth="1"/>
    <col min="8920" max="8920" width="14" style="96" customWidth="1"/>
    <col min="8921" max="8940" width="2.28515625" style="96" customWidth="1"/>
    <col min="8941" max="9156" width="8.7109375" style="96"/>
    <col min="9157" max="9157" width="3.140625" style="96" customWidth="1"/>
    <col min="9158" max="9158" width="24.85546875" style="96" customWidth="1"/>
    <col min="9159" max="9159" width="11.7109375" style="96" bestFit="1" customWidth="1"/>
    <col min="9160" max="9160" width="14.140625" style="96" customWidth="1"/>
    <col min="9161" max="9161" width="10.28515625" style="96" customWidth="1"/>
    <col min="9162" max="9162" width="9.85546875" style="96" customWidth="1"/>
    <col min="9163" max="9163" width="10.28515625" style="96" customWidth="1"/>
    <col min="9164" max="9164" width="9" style="96" customWidth="1"/>
    <col min="9165" max="9167" width="8.7109375" style="96" customWidth="1"/>
    <col min="9168" max="9168" width="8" style="96" customWidth="1"/>
    <col min="9169" max="9169" width="8.140625" style="96" customWidth="1"/>
    <col min="9170" max="9170" width="9.28515625" style="96" customWidth="1"/>
    <col min="9171" max="9171" width="8.5703125" style="96" customWidth="1"/>
    <col min="9172" max="9172" width="8.7109375" style="96" customWidth="1"/>
    <col min="9173" max="9173" width="14.140625" style="96" customWidth="1"/>
    <col min="9174" max="9174" width="12.85546875" style="96" customWidth="1"/>
    <col min="9175" max="9175" width="10.140625" style="96" customWidth="1"/>
    <col min="9176" max="9176" width="14" style="96" customWidth="1"/>
    <col min="9177" max="9196" width="2.28515625" style="96" customWidth="1"/>
    <col min="9197" max="9412" width="8.7109375" style="96"/>
    <col min="9413" max="9413" width="3.140625" style="96" customWidth="1"/>
    <col min="9414" max="9414" width="24.85546875" style="96" customWidth="1"/>
    <col min="9415" max="9415" width="11.7109375" style="96" bestFit="1" customWidth="1"/>
    <col min="9416" max="9416" width="14.140625" style="96" customWidth="1"/>
    <col min="9417" max="9417" width="10.28515625" style="96" customWidth="1"/>
    <col min="9418" max="9418" width="9.85546875" style="96" customWidth="1"/>
    <col min="9419" max="9419" width="10.28515625" style="96" customWidth="1"/>
    <col min="9420" max="9420" width="9" style="96" customWidth="1"/>
    <col min="9421" max="9423" width="8.7109375" style="96" customWidth="1"/>
    <col min="9424" max="9424" width="8" style="96" customWidth="1"/>
    <col min="9425" max="9425" width="8.140625" style="96" customWidth="1"/>
    <col min="9426" max="9426" width="9.28515625" style="96" customWidth="1"/>
    <col min="9427" max="9427" width="8.5703125" style="96" customWidth="1"/>
    <col min="9428" max="9428" width="8.7109375" style="96" customWidth="1"/>
    <col min="9429" max="9429" width="14.140625" style="96" customWidth="1"/>
    <col min="9430" max="9430" width="12.85546875" style="96" customWidth="1"/>
    <col min="9431" max="9431" width="10.140625" style="96" customWidth="1"/>
    <col min="9432" max="9432" width="14" style="96" customWidth="1"/>
    <col min="9433" max="9452" width="2.28515625" style="96" customWidth="1"/>
    <col min="9453" max="9668" width="8.7109375" style="96"/>
    <col min="9669" max="9669" width="3.140625" style="96" customWidth="1"/>
    <col min="9670" max="9670" width="24.85546875" style="96" customWidth="1"/>
    <col min="9671" max="9671" width="11.7109375" style="96" bestFit="1" customWidth="1"/>
    <col min="9672" max="9672" width="14.140625" style="96" customWidth="1"/>
    <col min="9673" max="9673" width="10.28515625" style="96" customWidth="1"/>
    <col min="9674" max="9674" width="9.85546875" style="96" customWidth="1"/>
    <col min="9675" max="9675" width="10.28515625" style="96" customWidth="1"/>
    <col min="9676" max="9676" width="9" style="96" customWidth="1"/>
    <col min="9677" max="9679" width="8.7109375" style="96" customWidth="1"/>
    <col min="9680" max="9680" width="8" style="96" customWidth="1"/>
    <col min="9681" max="9681" width="8.140625" style="96" customWidth="1"/>
    <col min="9682" max="9682" width="9.28515625" style="96" customWidth="1"/>
    <col min="9683" max="9683" width="8.5703125" style="96" customWidth="1"/>
    <col min="9684" max="9684" width="8.7109375" style="96" customWidth="1"/>
    <col min="9685" max="9685" width="14.140625" style="96" customWidth="1"/>
    <col min="9686" max="9686" width="12.85546875" style="96" customWidth="1"/>
    <col min="9687" max="9687" width="10.140625" style="96" customWidth="1"/>
    <col min="9688" max="9688" width="14" style="96" customWidth="1"/>
    <col min="9689" max="9708" width="2.28515625" style="96" customWidth="1"/>
    <col min="9709" max="9924" width="8.7109375" style="96"/>
    <col min="9925" max="9925" width="3.140625" style="96" customWidth="1"/>
    <col min="9926" max="9926" width="24.85546875" style="96" customWidth="1"/>
    <col min="9927" max="9927" width="11.7109375" style="96" bestFit="1" customWidth="1"/>
    <col min="9928" max="9928" width="14.140625" style="96" customWidth="1"/>
    <col min="9929" max="9929" width="10.28515625" style="96" customWidth="1"/>
    <col min="9930" max="9930" width="9.85546875" style="96" customWidth="1"/>
    <col min="9931" max="9931" width="10.28515625" style="96" customWidth="1"/>
    <col min="9932" max="9932" width="9" style="96" customWidth="1"/>
    <col min="9933" max="9935" width="8.7109375" style="96" customWidth="1"/>
    <col min="9936" max="9936" width="8" style="96" customWidth="1"/>
    <col min="9937" max="9937" width="8.140625" style="96" customWidth="1"/>
    <col min="9938" max="9938" width="9.28515625" style="96" customWidth="1"/>
    <col min="9939" max="9939" width="8.5703125" style="96" customWidth="1"/>
    <col min="9940" max="9940" width="8.7109375" style="96" customWidth="1"/>
    <col min="9941" max="9941" width="14.140625" style="96" customWidth="1"/>
    <col min="9942" max="9942" width="12.85546875" style="96" customWidth="1"/>
    <col min="9943" max="9943" width="10.140625" style="96" customWidth="1"/>
    <col min="9944" max="9944" width="14" style="96" customWidth="1"/>
    <col min="9945" max="9964" width="2.28515625" style="96" customWidth="1"/>
    <col min="9965" max="10180" width="8.7109375" style="96"/>
    <col min="10181" max="10181" width="3.140625" style="96" customWidth="1"/>
    <col min="10182" max="10182" width="24.85546875" style="96" customWidth="1"/>
    <col min="10183" max="10183" width="11.7109375" style="96" bestFit="1" customWidth="1"/>
    <col min="10184" max="10184" width="14.140625" style="96" customWidth="1"/>
    <col min="10185" max="10185" width="10.28515625" style="96" customWidth="1"/>
    <col min="10186" max="10186" width="9.85546875" style="96" customWidth="1"/>
    <col min="10187" max="10187" width="10.28515625" style="96" customWidth="1"/>
    <col min="10188" max="10188" width="9" style="96" customWidth="1"/>
    <col min="10189" max="10191" width="8.7109375" style="96" customWidth="1"/>
    <col min="10192" max="10192" width="8" style="96" customWidth="1"/>
    <col min="10193" max="10193" width="8.140625" style="96" customWidth="1"/>
    <col min="10194" max="10194" width="9.28515625" style="96" customWidth="1"/>
    <col min="10195" max="10195" width="8.5703125" style="96" customWidth="1"/>
    <col min="10196" max="10196" width="8.7109375" style="96" customWidth="1"/>
    <col min="10197" max="10197" width="14.140625" style="96" customWidth="1"/>
    <col min="10198" max="10198" width="12.85546875" style="96" customWidth="1"/>
    <col min="10199" max="10199" width="10.140625" style="96" customWidth="1"/>
    <col min="10200" max="10200" width="14" style="96" customWidth="1"/>
    <col min="10201" max="10220" width="2.28515625" style="96" customWidth="1"/>
    <col min="10221" max="10436" width="8.7109375" style="96"/>
    <col min="10437" max="10437" width="3.140625" style="96" customWidth="1"/>
    <col min="10438" max="10438" width="24.85546875" style="96" customWidth="1"/>
    <col min="10439" max="10439" width="11.7109375" style="96" bestFit="1" customWidth="1"/>
    <col min="10440" max="10440" width="14.140625" style="96" customWidth="1"/>
    <col min="10441" max="10441" width="10.28515625" style="96" customWidth="1"/>
    <col min="10442" max="10442" width="9.85546875" style="96" customWidth="1"/>
    <col min="10443" max="10443" width="10.28515625" style="96" customWidth="1"/>
    <col min="10444" max="10444" width="9" style="96" customWidth="1"/>
    <col min="10445" max="10447" width="8.7109375" style="96" customWidth="1"/>
    <col min="10448" max="10448" width="8" style="96" customWidth="1"/>
    <col min="10449" max="10449" width="8.140625" style="96" customWidth="1"/>
    <col min="10450" max="10450" width="9.28515625" style="96" customWidth="1"/>
    <col min="10451" max="10451" width="8.5703125" style="96" customWidth="1"/>
    <col min="10452" max="10452" width="8.7109375" style="96" customWidth="1"/>
    <col min="10453" max="10453" width="14.140625" style="96" customWidth="1"/>
    <col min="10454" max="10454" width="12.85546875" style="96" customWidth="1"/>
    <col min="10455" max="10455" width="10.140625" style="96" customWidth="1"/>
    <col min="10456" max="10456" width="14" style="96" customWidth="1"/>
    <col min="10457" max="10476" width="2.28515625" style="96" customWidth="1"/>
    <col min="10477" max="10692" width="8.7109375" style="96"/>
    <col min="10693" max="10693" width="3.140625" style="96" customWidth="1"/>
    <col min="10694" max="10694" width="24.85546875" style="96" customWidth="1"/>
    <col min="10695" max="10695" width="11.7109375" style="96" bestFit="1" customWidth="1"/>
    <col min="10696" max="10696" width="14.140625" style="96" customWidth="1"/>
    <col min="10697" max="10697" width="10.28515625" style="96" customWidth="1"/>
    <col min="10698" max="10698" width="9.85546875" style="96" customWidth="1"/>
    <col min="10699" max="10699" width="10.28515625" style="96" customWidth="1"/>
    <col min="10700" max="10700" width="9" style="96" customWidth="1"/>
    <col min="10701" max="10703" width="8.7109375" style="96" customWidth="1"/>
    <col min="10704" max="10704" width="8" style="96" customWidth="1"/>
    <col min="10705" max="10705" width="8.140625" style="96" customWidth="1"/>
    <col min="10706" max="10706" width="9.28515625" style="96" customWidth="1"/>
    <col min="10707" max="10707" width="8.5703125" style="96" customWidth="1"/>
    <col min="10708" max="10708" width="8.7109375" style="96" customWidth="1"/>
    <col min="10709" max="10709" width="14.140625" style="96" customWidth="1"/>
    <col min="10710" max="10710" width="12.85546875" style="96" customWidth="1"/>
    <col min="10711" max="10711" width="10.140625" style="96" customWidth="1"/>
    <col min="10712" max="10712" width="14" style="96" customWidth="1"/>
    <col min="10713" max="10732" width="2.28515625" style="96" customWidth="1"/>
    <col min="10733" max="10948" width="8.7109375" style="96"/>
    <col min="10949" max="10949" width="3.140625" style="96" customWidth="1"/>
    <col min="10950" max="10950" width="24.85546875" style="96" customWidth="1"/>
    <col min="10951" max="10951" width="11.7109375" style="96" bestFit="1" customWidth="1"/>
    <col min="10952" max="10952" width="14.140625" style="96" customWidth="1"/>
    <col min="10953" max="10953" width="10.28515625" style="96" customWidth="1"/>
    <col min="10954" max="10954" width="9.85546875" style="96" customWidth="1"/>
    <col min="10955" max="10955" width="10.28515625" style="96" customWidth="1"/>
    <col min="10956" max="10956" width="9" style="96" customWidth="1"/>
    <col min="10957" max="10959" width="8.7109375" style="96" customWidth="1"/>
    <col min="10960" max="10960" width="8" style="96" customWidth="1"/>
    <col min="10961" max="10961" width="8.140625" style="96" customWidth="1"/>
    <col min="10962" max="10962" width="9.28515625" style="96" customWidth="1"/>
    <col min="10963" max="10963" width="8.5703125" style="96" customWidth="1"/>
    <col min="10964" max="10964" width="8.7109375" style="96" customWidth="1"/>
    <col min="10965" max="10965" width="14.140625" style="96" customWidth="1"/>
    <col min="10966" max="10966" width="12.85546875" style="96" customWidth="1"/>
    <col min="10967" max="10967" width="10.140625" style="96" customWidth="1"/>
    <col min="10968" max="10968" width="14" style="96" customWidth="1"/>
    <col min="10969" max="10988" width="2.28515625" style="96" customWidth="1"/>
    <col min="10989" max="11204" width="8.7109375" style="96"/>
    <col min="11205" max="11205" width="3.140625" style="96" customWidth="1"/>
    <col min="11206" max="11206" width="24.85546875" style="96" customWidth="1"/>
    <col min="11207" max="11207" width="11.7109375" style="96" bestFit="1" customWidth="1"/>
    <col min="11208" max="11208" width="14.140625" style="96" customWidth="1"/>
    <col min="11209" max="11209" width="10.28515625" style="96" customWidth="1"/>
    <col min="11210" max="11210" width="9.85546875" style="96" customWidth="1"/>
    <col min="11211" max="11211" width="10.28515625" style="96" customWidth="1"/>
    <col min="11212" max="11212" width="9" style="96" customWidth="1"/>
    <col min="11213" max="11215" width="8.7109375" style="96" customWidth="1"/>
    <col min="11216" max="11216" width="8" style="96" customWidth="1"/>
    <col min="11217" max="11217" width="8.140625" style="96" customWidth="1"/>
    <col min="11218" max="11218" width="9.28515625" style="96" customWidth="1"/>
    <col min="11219" max="11219" width="8.5703125" style="96" customWidth="1"/>
    <col min="11220" max="11220" width="8.7109375" style="96" customWidth="1"/>
    <col min="11221" max="11221" width="14.140625" style="96" customWidth="1"/>
    <col min="11222" max="11222" width="12.85546875" style="96" customWidth="1"/>
    <col min="11223" max="11223" width="10.140625" style="96" customWidth="1"/>
    <col min="11224" max="11224" width="14" style="96" customWidth="1"/>
    <col min="11225" max="11244" width="2.28515625" style="96" customWidth="1"/>
    <col min="11245" max="11460" width="8.7109375" style="96"/>
    <col min="11461" max="11461" width="3.140625" style="96" customWidth="1"/>
    <col min="11462" max="11462" width="24.85546875" style="96" customWidth="1"/>
    <col min="11463" max="11463" width="11.7109375" style="96" bestFit="1" customWidth="1"/>
    <col min="11464" max="11464" width="14.140625" style="96" customWidth="1"/>
    <col min="11465" max="11465" width="10.28515625" style="96" customWidth="1"/>
    <col min="11466" max="11466" width="9.85546875" style="96" customWidth="1"/>
    <col min="11467" max="11467" width="10.28515625" style="96" customWidth="1"/>
    <col min="11468" max="11468" width="9" style="96" customWidth="1"/>
    <col min="11469" max="11471" width="8.7109375" style="96" customWidth="1"/>
    <col min="11472" max="11472" width="8" style="96" customWidth="1"/>
    <col min="11473" max="11473" width="8.140625" style="96" customWidth="1"/>
    <col min="11474" max="11474" width="9.28515625" style="96" customWidth="1"/>
    <col min="11475" max="11475" width="8.5703125" style="96" customWidth="1"/>
    <col min="11476" max="11476" width="8.7109375" style="96" customWidth="1"/>
    <col min="11477" max="11477" width="14.140625" style="96" customWidth="1"/>
    <col min="11478" max="11478" width="12.85546875" style="96" customWidth="1"/>
    <col min="11479" max="11479" width="10.140625" style="96" customWidth="1"/>
    <col min="11480" max="11480" width="14" style="96" customWidth="1"/>
    <col min="11481" max="11500" width="2.28515625" style="96" customWidth="1"/>
    <col min="11501" max="11716" width="8.7109375" style="96"/>
    <col min="11717" max="11717" width="3.140625" style="96" customWidth="1"/>
    <col min="11718" max="11718" width="24.85546875" style="96" customWidth="1"/>
    <col min="11719" max="11719" width="11.7109375" style="96" bestFit="1" customWidth="1"/>
    <col min="11720" max="11720" width="14.140625" style="96" customWidth="1"/>
    <col min="11721" max="11721" width="10.28515625" style="96" customWidth="1"/>
    <col min="11722" max="11722" width="9.85546875" style="96" customWidth="1"/>
    <col min="11723" max="11723" width="10.28515625" style="96" customWidth="1"/>
    <col min="11724" max="11724" width="9" style="96" customWidth="1"/>
    <col min="11725" max="11727" width="8.7109375" style="96" customWidth="1"/>
    <col min="11728" max="11728" width="8" style="96" customWidth="1"/>
    <col min="11729" max="11729" width="8.140625" style="96" customWidth="1"/>
    <col min="11730" max="11730" width="9.28515625" style="96" customWidth="1"/>
    <col min="11731" max="11731" width="8.5703125" style="96" customWidth="1"/>
    <col min="11732" max="11732" width="8.7109375" style="96" customWidth="1"/>
    <col min="11733" max="11733" width="14.140625" style="96" customWidth="1"/>
    <col min="11734" max="11734" width="12.85546875" style="96" customWidth="1"/>
    <col min="11735" max="11735" width="10.140625" style="96" customWidth="1"/>
    <col min="11736" max="11736" width="14" style="96" customWidth="1"/>
    <col min="11737" max="11756" width="2.28515625" style="96" customWidth="1"/>
    <col min="11757" max="11972" width="8.7109375" style="96"/>
    <col min="11973" max="11973" width="3.140625" style="96" customWidth="1"/>
    <col min="11974" max="11974" width="24.85546875" style="96" customWidth="1"/>
    <col min="11975" max="11975" width="11.7109375" style="96" bestFit="1" customWidth="1"/>
    <col min="11976" max="11976" width="14.140625" style="96" customWidth="1"/>
    <col min="11977" max="11977" width="10.28515625" style="96" customWidth="1"/>
    <col min="11978" max="11978" width="9.85546875" style="96" customWidth="1"/>
    <col min="11979" max="11979" width="10.28515625" style="96" customWidth="1"/>
    <col min="11980" max="11980" width="9" style="96" customWidth="1"/>
    <col min="11981" max="11983" width="8.7109375" style="96" customWidth="1"/>
    <col min="11984" max="11984" width="8" style="96" customWidth="1"/>
    <col min="11985" max="11985" width="8.140625" style="96" customWidth="1"/>
    <col min="11986" max="11986" width="9.28515625" style="96" customWidth="1"/>
    <col min="11987" max="11987" width="8.5703125" style="96" customWidth="1"/>
    <col min="11988" max="11988" width="8.7109375" style="96" customWidth="1"/>
    <col min="11989" max="11989" width="14.140625" style="96" customWidth="1"/>
    <col min="11990" max="11990" width="12.85546875" style="96" customWidth="1"/>
    <col min="11991" max="11991" width="10.140625" style="96" customWidth="1"/>
    <col min="11992" max="11992" width="14" style="96" customWidth="1"/>
    <col min="11993" max="12012" width="2.28515625" style="96" customWidth="1"/>
    <col min="12013" max="12228" width="8.7109375" style="96"/>
    <col min="12229" max="12229" width="3.140625" style="96" customWidth="1"/>
    <col min="12230" max="12230" width="24.85546875" style="96" customWidth="1"/>
    <col min="12231" max="12231" width="11.7109375" style="96" bestFit="1" customWidth="1"/>
    <col min="12232" max="12232" width="14.140625" style="96" customWidth="1"/>
    <col min="12233" max="12233" width="10.28515625" style="96" customWidth="1"/>
    <col min="12234" max="12234" width="9.85546875" style="96" customWidth="1"/>
    <col min="12235" max="12235" width="10.28515625" style="96" customWidth="1"/>
    <col min="12236" max="12236" width="9" style="96" customWidth="1"/>
    <col min="12237" max="12239" width="8.7109375" style="96" customWidth="1"/>
    <col min="12240" max="12240" width="8" style="96" customWidth="1"/>
    <col min="12241" max="12241" width="8.140625" style="96" customWidth="1"/>
    <col min="12242" max="12242" width="9.28515625" style="96" customWidth="1"/>
    <col min="12243" max="12243" width="8.5703125" style="96" customWidth="1"/>
    <col min="12244" max="12244" width="8.7109375" style="96" customWidth="1"/>
    <col min="12245" max="12245" width="14.140625" style="96" customWidth="1"/>
    <col min="12246" max="12246" width="12.85546875" style="96" customWidth="1"/>
    <col min="12247" max="12247" width="10.140625" style="96" customWidth="1"/>
    <col min="12248" max="12248" width="14" style="96" customWidth="1"/>
    <col min="12249" max="12268" width="2.28515625" style="96" customWidth="1"/>
    <col min="12269" max="12484" width="8.7109375" style="96"/>
    <col min="12485" max="12485" width="3.140625" style="96" customWidth="1"/>
    <col min="12486" max="12486" width="24.85546875" style="96" customWidth="1"/>
    <col min="12487" max="12487" width="11.7109375" style="96" bestFit="1" customWidth="1"/>
    <col min="12488" max="12488" width="14.140625" style="96" customWidth="1"/>
    <col min="12489" max="12489" width="10.28515625" style="96" customWidth="1"/>
    <col min="12490" max="12490" width="9.85546875" style="96" customWidth="1"/>
    <col min="12491" max="12491" width="10.28515625" style="96" customWidth="1"/>
    <col min="12492" max="12492" width="9" style="96" customWidth="1"/>
    <col min="12493" max="12495" width="8.7109375" style="96" customWidth="1"/>
    <col min="12496" max="12496" width="8" style="96" customWidth="1"/>
    <col min="12497" max="12497" width="8.140625" style="96" customWidth="1"/>
    <col min="12498" max="12498" width="9.28515625" style="96" customWidth="1"/>
    <col min="12499" max="12499" width="8.5703125" style="96" customWidth="1"/>
    <col min="12500" max="12500" width="8.7109375" style="96" customWidth="1"/>
    <col min="12501" max="12501" width="14.140625" style="96" customWidth="1"/>
    <col min="12502" max="12502" width="12.85546875" style="96" customWidth="1"/>
    <col min="12503" max="12503" width="10.140625" style="96" customWidth="1"/>
    <col min="12504" max="12504" width="14" style="96" customWidth="1"/>
    <col min="12505" max="12524" width="2.28515625" style="96" customWidth="1"/>
    <col min="12525" max="12740" width="8.7109375" style="96"/>
    <col min="12741" max="12741" width="3.140625" style="96" customWidth="1"/>
    <col min="12742" max="12742" width="24.85546875" style="96" customWidth="1"/>
    <col min="12743" max="12743" width="11.7109375" style="96" bestFit="1" customWidth="1"/>
    <col min="12744" max="12744" width="14.140625" style="96" customWidth="1"/>
    <col min="12745" max="12745" width="10.28515625" style="96" customWidth="1"/>
    <col min="12746" max="12746" width="9.85546875" style="96" customWidth="1"/>
    <col min="12747" max="12747" width="10.28515625" style="96" customWidth="1"/>
    <col min="12748" max="12748" width="9" style="96" customWidth="1"/>
    <col min="12749" max="12751" width="8.7109375" style="96" customWidth="1"/>
    <col min="12752" max="12752" width="8" style="96" customWidth="1"/>
    <col min="12753" max="12753" width="8.140625" style="96" customWidth="1"/>
    <col min="12754" max="12754" width="9.28515625" style="96" customWidth="1"/>
    <col min="12755" max="12755" width="8.5703125" style="96" customWidth="1"/>
    <col min="12756" max="12756" width="8.7109375" style="96" customWidth="1"/>
    <col min="12757" max="12757" width="14.140625" style="96" customWidth="1"/>
    <col min="12758" max="12758" width="12.85546875" style="96" customWidth="1"/>
    <col min="12759" max="12759" width="10.140625" style="96" customWidth="1"/>
    <col min="12760" max="12760" width="14" style="96" customWidth="1"/>
    <col min="12761" max="12780" width="2.28515625" style="96" customWidth="1"/>
    <col min="12781" max="12996" width="8.7109375" style="96"/>
    <col min="12997" max="12997" width="3.140625" style="96" customWidth="1"/>
    <col min="12998" max="12998" width="24.85546875" style="96" customWidth="1"/>
    <col min="12999" max="12999" width="11.7109375" style="96" bestFit="1" customWidth="1"/>
    <col min="13000" max="13000" width="14.140625" style="96" customWidth="1"/>
    <col min="13001" max="13001" width="10.28515625" style="96" customWidth="1"/>
    <col min="13002" max="13002" width="9.85546875" style="96" customWidth="1"/>
    <col min="13003" max="13003" width="10.28515625" style="96" customWidth="1"/>
    <col min="13004" max="13004" width="9" style="96" customWidth="1"/>
    <col min="13005" max="13007" width="8.7109375" style="96" customWidth="1"/>
    <col min="13008" max="13008" width="8" style="96" customWidth="1"/>
    <col min="13009" max="13009" width="8.140625" style="96" customWidth="1"/>
    <col min="13010" max="13010" width="9.28515625" style="96" customWidth="1"/>
    <col min="13011" max="13011" width="8.5703125" style="96" customWidth="1"/>
    <col min="13012" max="13012" width="8.7109375" style="96" customWidth="1"/>
    <col min="13013" max="13013" width="14.140625" style="96" customWidth="1"/>
    <col min="13014" max="13014" width="12.85546875" style="96" customWidth="1"/>
    <col min="13015" max="13015" width="10.140625" style="96" customWidth="1"/>
    <col min="13016" max="13016" width="14" style="96" customWidth="1"/>
    <col min="13017" max="13036" width="2.28515625" style="96" customWidth="1"/>
    <col min="13037" max="13252" width="8.7109375" style="96"/>
    <col min="13253" max="13253" width="3.140625" style="96" customWidth="1"/>
    <col min="13254" max="13254" width="24.85546875" style="96" customWidth="1"/>
    <col min="13255" max="13255" width="11.7109375" style="96" bestFit="1" customWidth="1"/>
    <col min="13256" max="13256" width="14.140625" style="96" customWidth="1"/>
    <col min="13257" max="13257" width="10.28515625" style="96" customWidth="1"/>
    <col min="13258" max="13258" width="9.85546875" style="96" customWidth="1"/>
    <col min="13259" max="13259" width="10.28515625" style="96" customWidth="1"/>
    <col min="13260" max="13260" width="9" style="96" customWidth="1"/>
    <col min="13261" max="13263" width="8.7109375" style="96" customWidth="1"/>
    <col min="13264" max="13264" width="8" style="96" customWidth="1"/>
    <col min="13265" max="13265" width="8.140625" style="96" customWidth="1"/>
    <col min="13266" max="13266" width="9.28515625" style="96" customWidth="1"/>
    <col min="13267" max="13267" width="8.5703125" style="96" customWidth="1"/>
    <col min="13268" max="13268" width="8.7109375" style="96" customWidth="1"/>
    <col min="13269" max="13269" width="14.140625" style="96" customWidth="1"/>
    <col min="13270" max="13270" width="12.85546875" style="96" customWidth="1"/>
    <col min="13271" max="13271" width="10.140625" style="96" customWidth="1"/>
    <col min="13272" max="13272" width="14" style="96" customWidth="1"/>
    <col min="13273" max="13292" width="2.28515625" style="96" customWidth="1"/>
    <col min="13293" max="13508" width="8.7109375" style="96"/>
    <col min="13509" max="13509" width="3.140625" style="96" customWidth="1"/>
    <col min="13510" max="13510" width="24.85546875" style="96" customWidth="1"/>
    <col min="13511" max="13511" width="11.7109375" style="96" bestFit="1" customWidth="1"/>
    <col min="13512" max="13512" width="14.140625" style="96" customWidth="1"/>
    <col min="13513" max="13513" width="10.28515625" style="96" customWidth="1"/>
    <col min="13514" max="13514" width="9.85546875" style="96" customWidth="1"/>
    <col min="13515" max="13515" width="10.28515625" style="96" customWidth="1"/>
    <col min="13516" max="13516" width="9" style="96" customWidth="1"/>
    <col min="13517" max="13519" width="8.7109375" style="96" customWidth="1"/>
    <col min="13520" max="13520" width="8" style="96" customWidth="1"/>
    <col min="13521" max="13521" width="8.140625" style="96" customWidth="1"/>
    <col min="13522" max="13522" width="9.28515625" style="96" customWidth="1"/>
    <col min="13523" max="13523" width="8.5703125" style="96" customWidth="1"/>
    <col min="13524" max="13524" width="8.7109375" style="96" customWidth="1"/>
    <col min="13525" max="13525" width="14.140625" style="96" customWidth="1"/>
    <col min="13526" max="13526" width="12.85546875" style="96" customWidth="1"/>
    <col min="13527" max="13527" width="10.140625" style="96" customWidth="1"/>
    <col min="13528" max="13528" width="14" style="96" customWidth="1"/>
    <col min="13529" max="13548" width="2.28515625" style="96" customWidth="1"/>
    <col min="13549" max="13764" width="8.7109375" style="96"/>
    <col min="13765" max="13765" width="3.140625" style="96" customWidth="1"/>
    <col min="13766" max="13766" width="24.85546875" style="96" customWidth="1"/>
    <col min="13767" max="13767" width="11.7109375" style="96" bestFit="1" customWidth="1"/>
    <col min="13768" max="13768" width="14.140625" style="96" customWidth="1"/>
    <col min="13769" max="13769" width="10.28515625" style="96" customWidth="1"/>
    <col min="13770" max="13770" width="9.85546875" style="96" customWidth="1"/>
    <col min="13771" max="13771" width="10.28515625" style="96" customWidth="1"/>
    <col min="13772" max="13772" width="9" style="96" customWidth="1"/>
    <col min="13773" max="13775" width="8.7109375" style="96" customWidth="1"/>
    <col min="13776" max="13776" width="8" style="96" customWidth="1"/>
    <col min="13777" max="13777" width="8.140625" style="96" customWidth="1"/>
    <col min="13778" max="13778" width="9.28515625" style="96" customWidth="1"/>
    <col min="13779" max="13779" width="8.5703125" style="96" customWidth="1"/>
    <col min="13780" max="13780" width="8.7109375" style="96" customWidth="1"/>
    <col min="13781" max="13781" width="14.140625" style="96" customWidth="1"/>
    <col min="13782" max="13782" width="12.85546875" style="96" customWidth="1"/>
    <col min="13783" max="13783" width="10.140625" style="96" customWidth="1"/>
    <col min="13784" max="13784" width="14" style="96" customWidth="1"/>
    <col min="13785" max="13804" width="2.28515625" style="96" customWidth="1"/>
    <col min="13805" max="14020" width="8.7109375" style="96"/>
    <col min="14021" max="14021" width="3.140625" style="96" customWidth="1"/>
    <col min="14022" max="14022" width="24.85546875" style="96" customWidth="1"/>
    <col min="14023" max="14023" width="11.7109375" style="96" bestFit="1" customWidth="1"/>
    <col min="14024" max="14024" width="14.140625" style="96" customWidth="1"/>
    <col min="14025" max="14025" width="10.28515625" style="96" customWidth="1"/>
    <col min="14026" max="14026" width="9.85546875" style="96" customWidth="1"/>
    <col min="14027" max="14027" width="10.28515625" style="96" customWidth="1"/>
    <col min="14028" max="14028" width="9" style="96" customWidth="1"/>
    <col min="14029" max="14031" width="8.7109375" style="96" customWidth="1"/>
    <col min="14032" max="14032" width="8" style="96" customWidth="1"/>
    <col min="14033" max="14033" width="8.140625" style="96" customWidth="1"/>
    <col min="14034" max="14034" width="9.28515625" style="96" customWidth="1"/>
    <col min="14035" max="14035" width="8.5703125" style="96" customWidth="1"/>
    <col min="14036" max="14036" width="8.7109375" style="96" customWidth="1"/>
    <col min="14037" max="14037" width="14.140625" style="96" customWidth="1"/>
    <col min="14038" max="14038" width="12.85546875" style="96" customWidth="1"/>
    <col min="14039" max="14039" width="10.140625" style="96" customWidth="1"/>
    <col min="14040" max="14040" width="14" style="96" customWidth="1"/>
    <col min="14041" max="14060" width="2.28515625" style="96" customWidth="1"/>
    <col min="14061" max="14276" width="8.7109375" style="96"/>
    <col min="14277" max="14277" width="3.140625" style="96" customWidth="1"/>
    <col min="14278" max="14278" width="24.85546875" style="96" customWidth="1"/>
    <col min="14279" max="14279" width="11.7109375" style="96" bestFit="1" customWidth="1"/>
    <col min="14280" max="14280" width="14.140625" style="96" customWidth="1"/>
    <col min="14281" max="14281" width="10.28515625" style="96" customWidth="1"/>
    <col min="14282" max="14282" width="9.85546875" style="96" customWidth="1"/>
    <col min="14283" max="14283" width="10.28515625" style="96" customWidth="1"/>
    <col min="14284" max="14284" width="9" style="96" customWidth="1"/>
    <col min="14285" max="14287" width="8.7109375" style="96" customWidth="1"/>
    <col min="14288" max="14288" width="8" style="96" customWidth="1"/>
    <col min="14289" max="14289" width="8.140625" style="96" customWidth="1"/>
    <col min="14290" max="14290" width="9.28515625" style="96" customWidth="1"/>
    <col min="14291" max="14291" width="8.5703125" style="96" customWidth="1"/>
    <col min="14292" max="14292" width="8.7109375" style="96" customWidth="1"/>
    <col min="14293" max="14293" width="14.140625" style="96" customWidth="1"/>
    <col min="14294" max="14294" width="12.85546875" style="96" customWidth="1"/>
    <col min="14295" max="14295" width="10.140625" style="96" customWidth="1"/>
    <col min="14296" max="14296" width="14" style="96" customWidth="1"/>
    <col min="14297" max="14316" width="2.28515625" style="96" customWidth="1"/>
    <col min="14317" max="14532" width="8.7109375" style="96"/>
    <col min="14533" max="14533" width="3.140625" style="96" customWidth="1"/>
    <col min="14534" max="14534" width="24.85546875" style="96" customWidth="1"/>
    <col min="14535" max="14535" width="11.7109375" style="96" bestFit="1" customWidth="1"/>
    <col min="14536" max="14536" width="14.140625" style="96" customWidth="1"/>
    <col min="14537" max="14537" width="10.28515625" style="96" customWidth="1"/>
    <col min="14538" max="14538" width="9.85546875" style="96" customWidth="1"/>
    <col min="14539" max="14539" width="10.28515625" style="96" customWidth="1"/>
    <col min="14540" max="14540" width="9" style="96" customWidth="1"/>
    <col min="14541" max="14543" width="8.7109375" style="96" customWidth="1"/>
    <col min="14544" max="14544" width="8" style="96" customWidth="1"/>
    <col min="14545" max="14545" width="8.140625" style="96" customWidth="1"/>
    <col min="14546" max="14546" width="9.28515625" style="96" customWidth="1"/>
    <col min="14547" max="14547" width="8.5703125" style="96" customWidth="1"/>
    <col min="14548" max="14548" width="8.7109375" style="96" customWidth="1"/>
    <col min="14549" max="14549" width="14.140625" style="96" customWidth="1"/>
    <col min="14550" max="14550" width="12.85546875" style="96" customWidth="1"/>
    <col min="14551" max="14551" width="10.140625" style="96" customWidth="1"/>
    <col min="14552" max="14552" width="14" style="96" customWidth="1"/>
    <col min="14553" max="14572" width="2.28515625" style="96" customWidth="1"/>
    <col min="14573" max="14788" width="8.7109375" style="96"/>
    <col min="14789" max="14789" width="3.140625" style="96" customWidth="1"/>
    <col min="14790" max="14790" width="24.85546875" style="96" customWidth="1"/>
    <col min="14791" max="14791" width="11.7109375" style="96" bestFit="1" customWidth="1"/>
    <col min="14792" max="14792" width="14.140625" style="96" customWidth="1"/>
    <col min="14793" max="14793" width="10.28515625" style="96" customWidth="1"/>
    <col min="14794" max="14794" width="9.85546875" style="96" customWidth="1"/>
    <col min="14795" max="14795" width="10.28515625" style="96" customWidth="1"/>
    <col min="14796" max="14796" width="9" style="96" customWidth="1"/>
    <col min="14797" max="14799" width="8.7109375" style="96" customWidth="1"/>
    <col min="14800" max="14800" width="8" style="96" customWidth="1"/>
    <col min="14801" max="14801" width="8.140625" style="96" customWidth="1"/>
    <col min="14802" max="14802" width="9.28515625" style="96" customWidth="1"/>
    <col min="14803" max="14803" width="8.5703125" style="96" customWidth="1"/>
    <col min="14804" max="14804" width="8.7109375" style="96" customWidth="1"/>
    <col min="14805" max="14805" width="14.140625" style="96" customWidth="1"/>
    <col min="14806" max="14806" width="12.85546875" style="96" customWidth="1"/>
    <col min="14807" max="14807" width="10.140625" style="96" customWidth="1"/>
    <col min="14808" max="14808" width="14" style="96" customWidth="1"/>
    <col min="14809" max="14828" width="2.28515625" style="96" customWidth="1"/>
    <col min="14829" max="15044" width="8.7109375" style="96"/>
    <col min="15045" max="15045" width="3.140625" style="96" customWidth="1"/>
    <col min="15046" max="15046" width="24.85546875" style="96" customWidth="1"/>
    <col min="15047" max="15047" width="11.7109375" style="96" bestFit="1" customWidth="1"/>
    <col min="15048" max="15048" width="14.140625" style="96" customWidth="1"/>
    <col min="15049" max="15049" width="10.28515625" style="96" customWidth="1"/>
    <col min="15050" max="15050" width="9.85546875" style="96" customWidth="1"/>
    <col min="15051" max="15051" width="10.28515625" style="96" customWidth="1"/>
    <col min="15052" max="15052" width="9" style="96" customWidth="1"/>
    <col min="15053" max="15055" width="8.7109375" style="96" customWidth="1"/>
    <col min="15056" max="15056" width="8" style="96" customWidth="1"/>
    <col min="15057" max="15057" width="8.140625" style="96" customWidth="1"/>
    <col min="15058" max="15058" width="9.28515625" style="96" customWidth="1"/>
    <col min="15059" max="15059" width="8.5703125" style="96" customWidth="1"/>
    <col min="15060" max="15060" width="8.7109375" style="96" customWidth="1"/>
    <col min="15061" max="15061" width="14.140625" style="96" customWidth="1"/>
    <col min="15062" max="15062" width="12.85546875" style="96" customWidth="1"/>
    <col min="15063" max="15063" width="10.140625" style="96" customWidth="1"/>
    <col min="15064" max="15064" width="14" style="96" customWidth="1"/>
    <col min="15065" max="15084" width="2.28515625" style="96" customWidth="1"/>
    <col min="15085" max="15300" width="8.7109375" style="96"/>
    <col min="15301" max="15301" width="3.140625" style="96" customWidth="1"/>
    <col min="15302" max="15302" width="24.85546875" style="96" customWidth="1"/>
    <col min="15303" max="15303" width="11.7109375" style="96" bestFit="1" customWidth="1"/>
    <col min="15304" max="15304" width="14.140625" style="96" customWidth="1"/>
    <col min="15305" max="15305" width="10.28515625" style="96" customWidth="1"/>
    <col min="15306" max="15306" width="9.85546875" style="96" customWidth="1"/>
    <col min="15307" max="15307" width="10.28515625" style="96" customWidth="1"/>
    <col min="15308" max="15308" width="9" style="96" customWidth="1"/>
    <col min="15309" max="15311" width="8.7109375" style="96" customWidth="1"/>
    <col min="15312" max="15312" width="8" style="96" customWidth="1"/>
    <col min="15313" max="15313" width="8.140625" style="96" customWidth="1"/>
    <col min="15314" max="15314" width="9.28515625" style="96" customWidth="1"/>
    <col min="15315" max="15315" width="8.5703125" style="96" customWidth="1"/>
    <col min="15316" max="15316" width="8.7109375" style="96" customWidth="1"/>
    <col min="15317" max="15317" width="14.140625" style="96" customWidth="1"/>
    <col min="15318" max="15318" width="12.85546875" style="96" customWidth="1"/>
    <col min="15319" max="15319" width="10.140625" style="96" customWidth="1"/>
    <col min="15320" max="15320" width="14" style="96" customWidth="1"/>
    <col min="15321" max="15340" width="2.28515625" style="96" customWidth="1"/>
    <col min="15341" max="15556" width="8.7109375" style="96"/>
    <col min="15557" max="15557" width="3.140625" style="96" customWidth="1"/>
    <col min="15558" max="15558" width="24.85546875" style="96" customWidth="1"/>
    <col min="15559" max="15559" width="11.7109375" style="96" bestFit="1" customWidth="1"/>
    <col min="15560" max="15560" width="14.140625" style="96" customWidth="1"/>
    <col min="15561" max="15561" width="10.28515625" style="96" customWidth="1"/>
    <col min="15562" max="15562" width="9.85546875" style="96" customWidth="1"/>
    <col min="15563" max="15563" width="10.28515625" style="96" customWidth="1"/>
    <col min="15564" max="15564" width="9" style="96" customWidth="1"/>
    <col min="15565" max="15567" width="8.7109375" style="96" customWidth="1"/>
    <col min="15568" max="15568" width="8" style="96" customWidth="1"/>
    <col min="15569" max="15569" width="8.140625" style="96" customWidth="1"/>
    <col min="15570" max="15570" width="9.28515625" style="96" customWidth="1"/>
    <col min="15571" max="15571" width="8.5703125" style="96" customWidth="1"/>
    <col min="15572" max="15572" width="8.7109375" style="96" customWidth="1"/>
    <col min="15573" max="15573" width="14.140625" style="96" customWidth="1"/>
    <col min="15574" max="15574" width="12.85546875" style="96" customWidth="1"/>
    <col min="15575" max="15575" width="10.140625" style="96" customWidth="1"/>
    <col min="15576" max="15576" width="14" style="96" customWidth="1"/>
    <col min="15577" max="15596" width="2.28515625" style="96" customWidth="1"/>
    <col min="15597" max="15812" width="8.7109375" style="96"/>
    <col min="15813" max="15813" width="3.140625" style="96" customWidth="1"/>
    <col min="15814" max="15814" width="24.85546875" style="96" customWidth="1"/>
    <col min="15815" max="15815" width="11.7109375" style="96" bestFit="1" customWidth="1"/>
    <col min="15816" max="15816" width="14.140625" style="96" customWidth="1"/>
    <col min="15817" max="15817" width="10.28515625" style="96" customWidth="1"/>
    <col min="15818" max="15818" width="9.85546875" style="96" customWidth="1"/>
    <col min="15819" max="15819" width="10.28515625" style="96" customWidth="1"/>
    <col min="15820" max="15820" width="9" style="96" customWidth="1"/>
    <col min="15821" max="15823" width="8.7109375" style="96" customWidth="1"/>
    <col min="15824" max="15824" width="8" style="96" customWidth="1"/>
    <col min="15825" max="15825" width="8.140625" style="96" customWidth="1"/>
    <col min="15826" max="15826" width="9.28515625" style="96" customWidth="1"/>
    <col min="15827" max="15827" width="8.5703125" style="96" customWidth="1"/>
    <col min="15828" max="15828" width="8.7109375" style="96" customWidth="1"/>
    <col min="15829" max="15829" width="14.140625" style="96" customWidth="1"/>
    <col min="15830" max="15830" width="12.85546875" style="96" customWidth="1"/>
    <col min="15831" max="15831" width="10.140625" style="96" customWidth="1"/>
    <col min="15832" max="15832" width="14" style="96" customWidth="1"/>
    <col min="15833" max="15852" width="2.28515625" style="96" customWidth="1"/>
    <col min="15853" max="16068" width="8.7109375" style="96"/>
    <col min="16069" max="16069" width="3.140625" style="96" customWidth="1"/>
    <col min="16070" max="16070" width="24.85546875" style="96" customWidth="1"/>
    <col min="16071" max="16071" width="11.7109375" style="96" bestFit="1" customWidth="1"/>
    <col min="16072" max="16072" width="14.140625" style="96" customWidth="1"/>
    <col min="16073" max="16073" width="10.28515625" style="96" customWidth="1"/>
    <col min="16074" max="16074" width="9.85546875" style="96" customWidth="1"/>
    <col min="16075" max="16075" width="10.28515625" style="96" customWidth="1"/>
    <col min="16076" max="16076" width="9" style="96" customWidth="1"/>
    <col min="16077" max="16079" width="8.7109375" style="96" customWidth="1"/>
    <col min="16080" max="16080" width="8" style="96" customWidth="1"/>
    <col min="16081" max="16081" width="8.140625" style="96" customWidth="1"/>
    <col min="16082" max="16082" width="9.28515625" style="96" customWidth="1"/>
    <col min="16083" max="16083" width="8.5703125" style="96" customWidth="1"/>
    <col min="16084" max="16084" width="8.7109375" style="96" customWidth="1"/>
    <col min="16085" max="16085" width="14.140625" style="96" customWidth="1"/>
    <col min="16086" max="16086" width="12.85546875" style="96" customWidth="1"/>
    <col min="16087" max="16087" width="10.140625" style="96" customWidth="1"/>
    <col min="16088" max="16088" width="14" style="96" customWidth="1"/>
    <col min="16089" max="16108" width="2.28515625" style="96" customWidth="1"/>
    <col min="16109" max="16384" width="8.7109375" style="96"/>
  </cols>
  <sheetData>
    <row r="1" spans="1:21" ht="11.25" hidden="1">
      <c r="A1" s="829"/>
      <c r="B1" s="829"/>
      <c r="C1" s="829"/>
      <c r="D1" s="829"/>
      <c r="E1" s="829"/>
      <c r="F1" s="829"/>
      <c r="G1" s="829"/>
      <c r="H1" s="829"/>
      <c r="I1" s="829"/>
      <c r="J1" s="829"/>
      <c r="K1" s="829"/>
      <c r="L1" s="829"/>
      <c r="M1" s="829"/>
      <c r="N1" s="829"/>
      <c r="O1" s="676">
        <v>2022</v>
      </c>
      <c r="P1" s="676">
        <v>2022</v>
      </c>
      <c r="Q1" s="676">
        <v>2022</v>
      </c>
      <c r="R1" s="676">
        <v>2023</v>
      </c>
      <c r="S1" s="676">
        <v>2024</v>
      </c>
      <c r="T1" s="676">
        <v>2024</v>
      </c>
      <c r="U1" s="829"/>
    </row>
    <row r="2" spans="1:21" ht="11.25" hidden="1">
      <c r="A2" s="829"/>
      <c r="B2" s="829"/>
      <c r="C2" s="829"/>
      <c r="D2" s="829"/>
      <c r="E2" s="829"/>
      <c r="F2" s="829"/>
      <c r="G2" s="829"/>
      <c r="H2" s="829"/>
      <c r="I2" s="829"/>
      <c r="J2" s="829"/>
      <c r="K2" s="829"/>
      <c r="L2" s="829"/>
      <c r="M2" s="829"/>
      <c r="N2" s="829"/>
      <c r="O2" s="676" t="s">
        <v>271</v>
      </c>
      <c r="P2" s="676" t="s">
        <v>309</v>
      </c>
      <c r="Q2" s="676" t="s">
        <v>289</v>
      </c>
      <c r="R2" s="676" t="s">
        <v>271</v>
      </c>
      <c r="S2" s="676" t="s">
        <v>272</v>
      </c>
      <c r="T2" s="676" t="s">
        <v>271</v>
      </c>
      <c r="U2" s="829"/>
    </row>
    <row r="3" spans="1:21" ht="11.25" hidden="1">
      <c r="A3" s="829"/>
      <c r="B3" s="829"/>
      <c r="C3" s="829"/>
      <c r="D3" s="829"/>
      <c r="E3" s="829"/>
      <c r="F3" s="829"/>
      <c r="G3" s="829"/>
      <c r="H3" s="829"/>
      <c r="I3" s="829"/>
      <c r="J3" s="829"/>
      <c r="K3" s="829"/>
      <c r="L3" s="829"/>
      <c r="M3" s="829"/>
      <c r="N3" s="829"/>
      <c r="O3" s="829"/>
      <c r="P3" s="829"/>
      <c r="Q3" s="829"/>
      <c r="R3" s="829"/>
      <c r="S3" s="676"/>
      <c r="T3" s="676"/>
      <c r="U3" s="829"/>
    </row>
    <row r="4" spans="1:21" ht="11.25" hidden="1">
      <c r="A4" s="829"/>
      <c r="B4" s="829"/>
      <c r="C4" s="829"/>
      <c r="D4" s="829"/>
      <c r="E4" s="829"/>
      <c r="F4" s="829"/>
      <c r="G4" s="829"/>
      <c r="H4" s="829"/>
      <c r="I4" s="829"/>
      <c r="J4" s="829"/>
      <c r="K4" s="829"/>
      <c r="L4" s="829"/>
      <c r="M4" s="829"/>
      <c r="N4" s="829"/>
      <c r="O4" s="829"/>
      <c r="P4" s="829"/>
      <c r="Q4" s="829"/>
      <c r="R4" s="829"/>
      <c r="S4" s="676"/>
      <c r="T4" s="676"/>
      <c r="U4" s="829"/>
    </row>
    <row r="5" spans="1:21" ht="11.25" hidden="1">
      <c r="A5" s="829"/>
      <c r="B5" s="829"/>
      <c r="C5" s="829"/>
      <c r="D5" s="829"/>
      <c r="E5" s="829"/>
      <c r="F5" s="829"/>
      <c r="G5" s="829"/>
      <c r="H5" s="829"/>
      <c r="I5" s="829"/>
      <c r="J5" s="829"/>
      <c r="K5" s="829"/>
      <c r="L5" s="829"/>
      <c r="M5" s="829"/>
      <c r="N5" s="829"/>
      <c r="O5" s="829"/>
      <c r="P5" s="829"/>
      <c r="Q5" s="829"/>
      <c r="R5" s="829"/>
      <c r="S5" s="676"/>
      <c r="T5" s="676"/>
      <c r="U5" s="829"/>
    </row>
    <row r="6" spans="1:21" ht="11.25" hidden="1">
      <c r="A6" s="829"/>
      <c r="B6" s="829"/>
      <c r="C6" s="829"/>
      <c r="D6" s="829"/>
      <c r="E6" s="829"/>
      <c r="F6" s="829"/>
      <c r="G6" s="829"/>
      <c r="H6" s="829"/>
      <c r="I6" s="829"/>
      <c r="J6" s="829"/>
      <c r="K6" s="829"/>
      <c r="L6" s="829"/>
      <c r="M6" s="829"/>
      <c r="N6" s="829"/>
      <c r="O6" s="829"/>
      <c r="P6" s="829"/>
      <c r="Q6" s="829"/>
      <c r="R6" s="829"/>
      <c r="S6" s="676"/>
      <c r="T6" s="676"/>
      <c r="U6" s="829"/>
    </row>
    <row r="7" spans="1:21" ht="11.25" hidden="1">
      <c r="A7" s="829"/>
      <c r="B7" s="829"/>
      <c r="C7" s="829"/>
      <c r="D7" s="829"/>
      <c r="E7" s="829"/>
      <c r="F7" s="829"/>
      <c r="G7" s="829"/>
      <c r="H7" s="829"/>
      <c r="I7" s="829"/>
      <c r="J7" s="829"/>
      <c r="K7" s="829"/>
      <c r="L7" s="829"/>
      <c r="M7" s="829"/>
      <c r="N7" s="829"/>
      <c r="O7" s="676" t="b">
        <v>1</v>
      </c>
      <c r="P7" s="676" t="b">
        <v>1</v>
      </c>
      <c r="Q7" s="676" t="b">
        <v>1</v>
      </c>
      <c r="R7" s="676" t="b">
        <v>1</v>
      </c>
      <c r="S7" s="708"/>
      <c r="T7" s="708"/>
      <c r="U7" s="829"/>
    </row>
    <row r="8" spans="1:21" hidden="1">
      <c r="A8" s="829"/>
      <c r="B8" s="829"/>
      <c r="C8" s="829"/>
      <c r="D8" s="829"/>
      <c r="E8" s="829"/>
      <c r="F8" s="829"/>
      <c r="G8" s="829"/>
      <c r="H8" s="829"/>
      <c r="I8" s="829"/>
      <c r="J8" s="829"/>
      <c r="K8" s="829"/>
      <c r="L8" s="829"/>
      <c r="M8" s="829"/>
      <c r="N8" s="829"/>
      <c r="O8" s="829"/>
      <c r="P8" s="829"/>
      <c r="Q8" s="829"/>
      <c r="R8" s="829"/>
      <c r="S8" s="829"/>
      <c r="T8" s="829"/>
      <c r="U8" s="829"/>
    </row>
    <row r="9" spans="1:21" hidden="1">
      <c r="A9" s="829"/>
      <c r="B9" s="829"/>
      <c r="C9" s="829"/>
      <c r="D9" s="829"/>
      <c r="E9" s="829"/>
      <c r="F9" s="829"/>
      <c r="G9" s="829"/>
      <c r="H9" s="829"/>
      <c r="I9" s="829"/>
      <c r="J9" s="829"/>
      <c r="K9" s="829"/>
      <c r="L9" s="829"/>
      <c r="M9" s="829"/>
      <c r="N9" s="829"/>
      <c r="O9" s="829"/>
      <c r="P9" s="829"/>
      <c r="Q9" s="829"/>
      <c r="R9" s="829"/>
      <c r="S9" s="829"/>
      <c r="T9" s="829"/>
      <c r="U9" s="829"/>
    </row>
    <row r="10" spans="1:21" hidden="1">
      <c r="A10" s="829"/>
      <c r="B10" s="829"/>
      <c r="C10" s="829"/>
      <c r="D10" s="829"/>
      <c r="E10" s="829"/>
      <c r="F10" s="829"/>
      <c r="G10" s="829"/>
      <c r="H10" s="829"/>
      <c r="I10" s="829"/>
      <c r="J10" s="829"/>
      <c r="K10" s="829"/>
      <c r="L10" s="829"/>
      <c r="M10" s="829"/>
      <c r="N10" s="829"/>
      <c r="O10" s="829"/>
      <c r="P10" s="829"/>
      <c r="Q10" s="829"/>
      <c r="R10" s="829"/>
      <c r="S10" s="829"/>
      <c r="T10" s="829"/>
      <c r="U10" s="829"/>
    </row>
    <row r="11" spans="1:21" ht="15" hidden="1" customHeight="1">
      <c r="A11" s="829"/>
      <c r="B11" s="829"/>
      <c r="C11" s="829"/>
      <c r="D11" s="829"/>
      <c r="E11" s="829"/>
      <c r="F11" s="829"/>
      <c r="G11" s="829"/>
      <c r="H11" s="829"/>
      <c r="I11" s="829"/>
      <c r="J11" s="829"/>
      <c r="K11" s="829"/>
      <c r="L11" s="829"/>
      <c r="M11" s="653"/>
      <c r="N11" s="829"/>
      <c r="O11" s="829"/>
      <c r="P11" s="829"/>
      <c r="Q11" s="829"/>
      <c r="R11" s="829"/>
      <c r="S11" s="829"/>
      <c r="T11" s="829"/>
      <c r="U11" s="829"/>
    </row>
    <row r="12" spans="1:21" ht="20.100000000000001" customHeight="1">
      <c r="A12" s="829"/>
      <c r="B12" s="829"/>
      <c r="C12" s="829"/>
      <c r="D12" s="829"/>
      <c r="E12" s="829"/>
      <c r="F12" s="829"/>
      <c r="G12" s="829"/>
      <c r="H12" s="829"/>
      <c r="I12" s="829"/>
      <c r="J12" s="829"/>
      <c r="K12" s="829"/>
      <c r="L12" s="356" t="s">
        <v>1069</v>
      </c>
      <c r="M12" s="219"/>
      <c r="N12" s="219"/>
      <c r="O12" s="219"/>
      <c r="P12" s="219"/>
      <c r="Q12" s="219"/>
      <c r="R12" s="219"/>
      <c r="S12" s="219"/>
      <c r="T12" s="219"/>
      <c r="U12" s="220"/>
    </row>
    <row r="13" spans="1:21" ht="11.25" customHeight="1">
      <c r="A13" s="829"/>
      <c r="B13" s="829"/>
      <c r="C13" s="829"/>
      <c r="D13" s="829"/>
      <c r="E13" s="829"/>
      <c r="F13" s="829"/>
      <c r="G13" s="829"/>
      <c r="H13" s="829"/>
      <c r="I13" s="829"/>
      <c r="J13" s="829"/>
      <c r="K13" s="829"/>
      <c r="L13" s="830"/>
      <c r="M13" s="831"/>
      <c r="N13" s="831"/>
      <c r="O13" s="831"/>
      <c r="P13" s="831"/>
      <c r="Q13" s="831"/>
      <c r="R13" s="831"/>
      <c r="S13" s="831"/>
      <c r="T13" s="831"/>
      <c r="U13" s="829"/>
    </row>
    <row r="14" spans="1:21" ht="15" customHeight="1">
      <c r="A14" s="829"/>
      <c r="B14" s="829"/>
      <c r="C14" s="829"/>
      <c r="D14" s="829"/>
      <c r="E14" s="829"/>
      <c r="F14" s="829"/>
      <c r="G14" s="829"/>
      <c r="H14" s="829"/>
      <c r="I14" s="829"/>
      <c r="J14" s="829"/>
      <c r="K14" s="829"/>
      <c r="L14" s="1136" t="s">
        <v>359</v>
      </c>
      <c r="M14" s="1137" t="s">
        <v>216</v>
      </c>
      <c r="N14" s="1136" t="s">
        <v>141</v>
      </c>
      <c r="O14" s="756" t="s">
        <v>3497</v>
      </c>
      <c r="P14" s="756" t="s">
        <v>3497</v>
      </c>
      <c r="Q14" s="756" t="s">
        <v>3497</v>
      </c>
      <c r="R14" s="757" t="s">
        <v>3498</v>
      </c>
      <c r="S14" s="758" t="s">
        <v>3499</v>
      </c>
      <c r="T14" s="758" t="s">
        <v>3499</v>
      </c>
      <c r="U14" s="1115" t="s">
        <v>308</v>
      </c>
    </row>
    <row r="15" spans="1:21" ht="50.1" customHeight="1">
      <c r="A15" s="829"/>
      <c r="B15" s="829"/>
      <c r="C15" s="829"/>
      <c r="D15" s="829"/>
      <c r="E15" s="829"/>
      <c r="F15" s="829"/>
      <c r="G15" s="829"/>
      <c r="H15" s="829"/>
      <c r="I15" s="829"/>
      <c r="J15" s="829"/>
      <c r="K15" s="829"/>
      <c r="L15" s="1140"/>
      <c r="M15" s="1140"/>
      <c r="N15" s="1140"/>
      <c r="O15" s="759" t="s">
        <v>271</v>
      </c>
      <c r="P15" s="759" t="s">
        <v>309</v>
      </c>
      <c r="Q15" s="759" t="s">
        <v>289</v>
      </c>
      <c r="R15" s="759" t="s">
        <v>271</v>
      </c>
      <c r="S15" s="758" t="s">
        <v>272</v>
      </c>
      <c r="T15" s="758" t="s">
        <v>271</v>
      </c>
      <c r="U15" s="1140"/>
    </row>
    <row r="16" spans="1:21" ht="11.25">
      <c r="A16" s="763" t="s">
        <v>17</v>
      </c>
      <c r="B16" s="829" t="s">
        <v>997</v>
      </c>
      <c r="C16" s="829"/>
      <c r="D16" s="829"/>
      <c r="E16" s="829"/>
      <c r="F16" s="829"/>
      <c r="G16" s="829"/>
      <c r="H16" s="829"/>
      <c r="I16" s="829"/>
      <c r="J16" s="829"/>
      <c r="K16" s="829"/>
      <c r="L16" s="805" t="s">
        <v>3495</v>
      </c>
      <c r="M16" s="683"/>
      <c r="N16" s="683"/>
      <c r="O16" s="832">
        <v>0</v>
      </c>
      <c r="P16" s="832">
        <v>0</v>
      </c>
      <c r="Q16" s="832">
        <v>0</v>
      </c>
      <c r="R16" s="832">
        <v>0</v>
      </c>
      <c r="S16" s="832">
        <v>0</v>
      </c>
      <c r="T16" s="832">
        <v>0</v>
      </c>
      <c r="U16" s="833"/>
    </row>
    <row r="17" spans="1:21" ht="11.25">
      <c r="A17" s="789">
        <v>1</v>
      </c>
      <c r="B17" s="829" t="s">
        <v>1306</v>
      </c>
      <c r="C17" s="829"/>
      <c r="D17" s="829"/>
      <c r="E17" s="829"/>
      <c r="F17" s="829"/>
      <c r="G17" s="829"/>
      <c r="H17" s="829"/>
      <c r="I17" s="829"/>
      <c r="J17" s="829"/>
      <c r="K17" s="829"/>
      <c r="L17" s="808">
        <v>1</v>
      </c>
      <c r="M17" s="199" t="s">
        <v>405</v>
      </c>
      <c r="N17" s="205" t="s">
        <v>355</v>
      </c>
      <c r="O17" s="809">
        <v>0</v>
      </c>
      <c r="P17" s="809">
        <v>0</v>
      </c>
      <c r="Q17" s="809">
        <v>0</v>
      </c>
      <c r="R17" s="809">
        <v>0</v>
      </c>
      <c r="S17" s="809">
        <v>0</v>
      </c>
      <c r="T17" s="809">
        <v>0</v>
      </c>
      <c r="U17" s="784"/>
    </row>
    <row r="18" spans="1:21" ht="0.2" customHeight="1">
      <c r="A18" s="789">
        <v>1</v>
      </c>
      <c r="B18" s="829"/>
      <c r="C18" s="829"/>
      <c r="D18" s="829"/>
      <c r="E18" s="829"/>
      <c r="F18" s="829"/>
      <c r="G18" s="829"/>
      <c r="H18" s="829"/>
      <c r="I18" s="829"/>
      <c r="J18" s="834" t="s">
        <v>868</v>
      </c>
      <c r="K18" s="829"/>
      <c r="L18" s="205"/>
      <c r="M18" s="199"/>
      <c r="N18" s="205"/>
      <c r="O18" s="206"/>
      <c r="P18" s="206"/>
      <c r="Q18" s="206"/>
      <c r="R18" s="206"/>
      <c r="S18" s="206"/>
      <c r="T18" s="206"/>
      <c r="U18" s="224"/>
    </row>
    <row r="19" spans="1:21" ht="11.25">
      <c r="A19" s="789">
        <v>1</v>
      </c>
      <c r="B19" s="829" t="s">
        <v>1307</v>
      </c>
      <c r="C19" s="829"/>
      <c r="D19" s="829"/>
      <c r="E19" s="829"/>
      <c r="F19" s="829"/>
      <c r="G19" s="829"/>
      <c r="H19" s="829"/>
      <c r="I19" s="829"/>
      <c r="J19" s="829"/>
      <c r="K19" s="829"/>
      <c r="L19" s="808">
        <v>2</v>
      </c>
      <c r="M19" s="199" t="s">
        <v>407</v>
      </c>
      <c r="N19" s="205" t="s">
        <v>355</v>
      </c>
      <c r="O19" s="809">
        <v>0</v>
      </c>
      <c r="P19" s="809">
        <v>0</v>
      </c>
      <c r="Q19" s="809">
        <v>0</v>
      </c>
      <c r="R19" s="809">
        <v>0</v>
      </c>
      <c r="S19" s="809">
        <v>0</v>
      </c>
      <c r="T19" s="809">
        <v>0</v>
      </c>
      <c r="U19" s="784"/>
    </row>
    <row r="20" spans="1:21" ht="0.2" customHeight="1">
      <c r="A20" s="789">
        <v>1</v>
      </c>
      <c r="B20" s="829"/>
      <c r="C20" s="829"/>
      <c r="D20" s="829"/>
      <c r="E20" s="829"/>
      <c r="F20" s="829"/>
      <c r="G20" s="829"/>
      <c r="H20" s="829"/>
      <c r="I20" s="829"/>
      <c r="J20" s="834" t="s">
        <v>869</v>
      </c>
      <c r="K20" s="829"/>
      <c r="L20" s="205"/>
      <c r="M20" s="199"/>
      <c r="N20" s="205"/>
      <c r="O20" s="206"/>
      <c r="P20" s="206"/>
      <c r="Q20" s="206"/>
      <c r="R20" s="206"/>
      <c r="S20" s="206"/>
      <c r="T20" s="206"/>
      <c r="U20" s="224"/>
    </row>
    <row r="21" spans="1:21" ht="11.25">
      <c r="A21" s="789">
        <v>1</v>
      </c>
      <c r="B21" s="829" t="s">
        <v>1308</v>
      </c>
      <c r="C21" s="829"/>
      <c r="D21" s="829"/>
      <c r="E21" s="829"/>
      <c r="F21" s="829"/>
      <c r="G21" s="829"/>
      <c r="H21" s="829"/>
      <c r="I21" s="829"/>
      <c r="J21" s="829"/>
      <c r="K21" s="829"/>
      <c r="L21" s="808">
        <v>3</v>
      </c>
      <c r="M21" s="199" t="s">
        <v>409</v>
      </c>
      <c r="N21" s="205" t="s">
        <v>355</v>
      </c>
      <c r="O21" s="809">
        <v>0</v>
      </c>
      <c r="P21" s="809">
        <v>0</v>
      </c>
      <c r="Q21" s="809">
        <v>0</v>
      </c>
      <c r="R21" s="809">
        <v>0</v>
      </c>
      <c r="S21" s="809">
        <v>0</v>
      </c>
      <c r="T21" s="809">
        <v>0</v>
      </c>
      <c r="U21" s="784"/>
    </row>
    <row r="22" spans="1:21" ht="0.2" customHeight="1">
      <c r="A22" s="789">
        <v>1</v>
      </c>
      <c r="B22" s="829"/>
      <c r="C22" s="829"/>
      <c r="D22" s="829"/>
      <c r="E22" s="829"/>
      <c r="F22" s="829"/>
      <c r="G22" s="829"/>
      <c r="H22" s="829"/>
      <c r="I22" s="829"/>
      <c r="J22" s="834" t="s">
        <v>870</v>
      </c>
      <c r="K22" s="829"/>
      <c r="L22" s="205"/>
      <c r="M22" s="199"/>
      <c r="N22" s="205"/>
      <c r="O22" s="206"/>
      <c r="P22" s="206"/>
      <c r="Q22" s="206"/>
      <c r="R22" s="206"/>
      <c r="S22" s="206"/>
      <c r="T22" s="206"/>
      <c r="U22" s="224"/>
    </row>
    <row r="23" spans="1:21" ht="11.25">
      <c r="A23" s="789">
        <v>1</v>
      </c>
      <c r="B23" s="829" t="s">
        <v>1362</v>
      </c>
      <c r="C23" s="829"/>
      <c r="D23" s="829"/>
      <c r="E23" s="829"/>
      <c r="F23" s="829"/>
      <c r="G23" s="829"/>
      <c r="H23" s="829"/>
      <c r="I23" s="829"/>
      <c r="J23" s="829"/>
      <c r="K23" s="829"/>
      <c r="L23" s="808">
        <v>4</v>
      </c>
      <c r="M23" s="199" t="s">
        <v>410</v>
      </c>
      <c r="N23" s="205" t="s">
        <v>355</v>
      </c>
      <c r="O23" s="809">
        <v>0</v>
      </c>
      <c r="P23" s="809">
        <v>0</v>
      </c>
      <c r="Q23" s="809">
        <v>0</v>
      </c>
      <c r="R23" s="809">
        <v>0</v>
      </c>
      <c r="S23" s="809">
        <v>0</v>
      </c>
      <c r="T23" s="809">
        <v>0</v>
      </c>
      <c r="U23" s="784"/>
    </row>
    <row r="24" spans="1:21" ht="0.2" customHeight="1">
      <c r="A24" s="789">
        <v>1</v>
      </c>
      <c r="B24" s="829"/>
      <c r="C24" s="829"/>
      <c r="D24" s="829"/>
      <c r="E24" s="829"/>
      <c r="F24" s="829"/>
      <c r="G24" s="829"/>
      <c r="H24" s="829"/>
      <c r="I24" s="829"/>
      <c r="J24" s="834" t="s">
        <v>871</v>
      </c>
      <c r="K24" s="829"/>
      <c r="L24" s="205"/>
      <c r="M24" s="199"/>
      <c r="N24" s="205"/>
      <c r="O24" s="206"/>
      <c r="P24" s="206"/>
      <c r="Q24" s="206"/>
      <c r="R24" s="206"/>
      <c r="S24" s="206"/>
      <c r="T24" s="206"/>
      <c r="U24" s="224"/>
    </row>
    <row r="25" spans="1:21" ht="11.25">
      <c r="A25" s="789">
        <v>1</v>
      </c>
      <c r="B25" s="829" t="s">
        <v>1311</v>
      </c>
      <c r="C25" s="829"/>
      <c r="D25" s="829"/>
      <c r="E25" s="829"/>
      <c r="F25" s="829"/>
      <c r="G25" s="829"/>
      <c r="H25" s="829"/>
      <c r="I25" s="829"/>
      <c r="J25" s="829"/>
      <c r="K25" s="829"/>
      <c r="L25" s="808">
        <v>5</v>
      </c>
      <c r="M25" s="835" t="s">
        <v>1070</v>
      </c>
      <c r="N25" s="205" t="s">
        <v>355</v>
      </c>
      <c r="O25" s="809">
        <v>0</v>
      </c>
      <c r="P25" s="809">
        <v>0</v>
      </c>
      <c r="Q25" s="809">
        <v>0</v>
      </c>
      <c r="R25" s="809">
        <v>0</v>
      </c>
      <c r="S25" s="809">
        <v>0</v>
      </c>
      <c r="T25" s="809">
        <v>0</v>
      </c>
      <c r="U25" s="784"/>
    </row>
    <row r="26" spans="1:21" ht="0.2" customHeight="1">
      <c r="A26" s="789">
        <v>1</v>
      </c>
      <c r="B26" s="829"/>
      <c r="C26" s="829"/>
      <c r="D26" s="829"/>
      <c r="E26" s="829"/>
      <c r="F26" s="829"/>
      <c r="G26" s="829"/>
      <c r="H26" s="829"/>
      <c r="I26" s="829"/>
      <c r="J26" s="834" t="s">
        <v>1091</v>
      </c>
      <c r="K26" s="829"/>
      <c r="L26" s="808"/>
      <c r="M26" s="835"/>
      <c r="N26" s="205"/>
      <c r="O26" s="206"/>
      <c r="P26" s="206"/>
      <c r="Q26" s="206"/>
      <c r="R26" s="206"/>
      <c r="S26" s="206"/>
      <c r="T26" s="206"/>
      <c r="U26" s="224"/>
    </row>
    <row r="27" spans="1:21" s="97" customFormat="1" ht="11.25">
      <c r="A27" s="789">
        <v>1</v>
      </c>
      <c r="B27" s="829" t="s">
        <v>1363</v>
      </c>
      <c r="C27" s="830"/>
      <c r="D27" s="830"/>
      <c r="E27" s="830"/>
      <c r="F27" s="830"/>
      <c r="G27" s="830"/>
      <c r="H27" s="830"/>
      <c r="I27" s="830"/>
      <c r="J27" s="830"/>
      <c r="K27" s="830"/>
      <c r="L27" s="808">
        <v>6</v>
      </c>
      <c r="M27" s="835" t="s">
        <v>411</v>
      </c>
      <c r="N27" s="205" t="s">
        <v>355</v>
      </c>
      <c r="O27" s="836"/>
      <c r="P27" s="836"/>
      <c r="Q27" s="836"/>
      <c r="R27" s="836"/>
      <c r="S27" s="836"/>
      <c r="T27" s="836"/>
      <c r="U27" s="784"/>
    </row>
    <row r="28" spans="1:21" s="97" customFormat="1" ht="11.25">
      <c r="A28" s="789">
        <v>1</v>
      </c>
      <c r="B28" s="829" t="s">
        <v>1364</v>
      </c>
      <c r="C28" s="830"/>
      <c r="D28" s="830"/>
      <c r="E28" s="830"/>
      <c r="F28" s="830"/>
      <c r="G28" s="830"/>
      <c r="H28" s="830"/>
      <c r="I28" s="830"/>
      <c r="J28" s="830"/>
      <c r="K28" s="830"/>
      <c r="L28" s="808">
        <v>7</v>
      </c>
      <c r="M28" s="835" t="s">
        <v>412</v>
      </c>
      <c r="N28" s="205" t="s">
        <v>355</v>
      </c>
      <c r="O28" s="836"/>
      <c r="P28" s="836"/>
      <c r="Q28" s="836"/>
      <c r="R28" s="836"/>
      <c r="S28" s="836"/>
      <c r="T28" s="836"/>
      <c r="U28" s="784"/>
    </row>
    <row r="29" spans="1:21" s="97" customFormat="1" ht="11.25">
      <c r="A29" s="789">
        <v>1</v>
      </c>
      <c r="B29" s="829" t="s">
        <v>1365</v>
      </c>
      <c r="C29" s="830"/>
      <c r="D29" s="830"/>
      <c r="E29" s="830"/>
      <c r="F29" s="830"/>
      <c r="G29" s="830"/>
      <c r="H29" s="830"/>
      <c r="I29" s="830"/>
      <c r="J29" s="830"/>
      <c r="K29" s="830"/>
      <c r="L29" s="808">
        <v>8</v>
      </c>
      <c r="M29" s="835" t="s">
        <v>413</v>
      </c>
      <c r="N29" s="205" t="s">
        <v>355</v>
      </c>
      <c r="O29" s="836"/>
      <c r="P29" s="836"/>
      <c r="Q29" s="836"/>
      <c r="R29" s="836"/>
      <c r="S29" s="836"/>
      <c r="T29" s="836"/>
      <c r="U29" s="784"/>
    </row>
    <row r="30" spans="1:21" ht="11.25">
      <c r="A30" s="829"/>
      <c r="B30" s="829"/>
      <c r="C30" s="829"/>
      <c r="D30" s="829"/>
      <c r="E30" s="829"/>
      <c r="F30" s="829"/>
      <c r="G30" s="829"/>
      <c r="H30" s="829"/>
      <c r="I30" s="829"/>
      <c r="J30" s="829"/>
      <c r="K30" s="829"/>
      <c r="L30" s="803"/>
      <c r="M30" s="802"/>
      <c r="N30" s="802"/>
      <c r="O30" s="802"/>
      <c r="P30" s="802"/>
      <c r="Q30" s="802"/>
      <c r="R30" s="802"/>
      <c r="S30" s="802"/>
      <c r="T30" s="802"/>
      <c r="U30" s="802"/>
    </row>
    <row r="31" spans="1:21" s="86" customFormat="1" ht="15" customHeight="1">
      <c r="A31" s="676"/>
      <c r="B31" s="676"/>
      <c r="C31" s="676"/>
      <c r="D31" s="676"/>
      <c r="E31" s="676"/>
      <c r="F31" s="676"/>
      <c r="G31" s="676"/>
      <c r="H31" s="676"/>
      <c r="I31" s="676"/>
      <c r="J31" s="676"/>
      <c r="K31" s="676"/>
      <c r="L31" s="1125" t="s">
        <v>1255</v>
      </c>
      <c r="M31" s="1125"/>
      <c r="N31" s="1125"/>
      <c r="O31" s="1125"/>
      <c r="P31" s="1125"/>
      <c r="Q31" s="1125"/>
      <c r="R31" s="1125"/>
      <c r="S31" s="1126"/>
      <c r="T31" s="1126"/>
      <c r="U31" s="1126"/>
    </row>
    <row r="32" spans="1:21" s="86" customFormat="1" ht="15" customHeight="1">
      <c r="A32" s="676"/>
      <c r="B32" s="676"/>
      <c r="C32" s="676"/>
      <c r="D32" s="676"/>
      <c r="E32" s="676"/>
      <c r="F32" s="676"/>
      <c r="G32" s="676"/>
      <c r="H32" s="676"/>
      <c r="I32" s="676"/>
      <c r="J32" s="676"/>
      <c r="K32" s="639"/>
      <c r="L32" s="1128"/>
      <c r="M32" s="1128"/>
      <c r="N32" s="1128"/>
      <c r="O32" s="1128"/>
      <c r="P32" s="1128"/>
      <c r="Q32" s="1128"/>
      <c r="R32" s="1128"/>
      <c r="S32" s="1129"/>
      <c r="T32" s="1129"/>
      <c r="U32" s="1129"/>
    </row>
    <row r="33" spans="1:21">
      <c r="A33" s="829"/>
      <c r="B33" s="829"/>
      <c r="C33" s="829"/>
      <c r="D33" s="829"/>
      <c r="E33" s="829"/>
      <c r="F33" s="829"/>
      <c r="G33" s="829"/>
      <c r="H33" s="829"/>
      <c r="I33" s="829"/>
      <c r="J33" s="829"/>
      <c r="K33" s="829"/>
      <c r="L33" s="829"/>
      <c r="M33" s="829"/>
      <c r="N33" s="829"/>
      <c r="O33" s="829"/>
      <c r="P33" s="829"/>
      <c r="Q33" s="829"/>
      <c r="R33" s="829"/>
      <c r="S33" s="829"/>
      <c r="T33" s="829"/>
      <c r="U33" s="829"/>
    </row>
    <row r="34" spans="1:21">
      <c r="A34" s="829"/>
      <c r="B34" s="829"/>
      <c r="C34" s="829"/>
      <c r="D34" s="829"/>
      <c r="E34" s="829"/>
      <c r="F34" s="829"/>
      <c r="G34" s="829"/>
      <c r="H34" s="829"/>
      <c r="I34" s="829"/>
      <c r="J34" s="829"/>
      <c r="K34" s="829"/>
      <c r="L34" s="829"/>
      <c r="M34" s="829"/>
      <c r="N34" s="829"/>
      <c r="O34" s="829"/>
      <c r="P34" s="829"/>
      <c r="Q34" s="829"/>
      <c r="R34" s="829"/>
      <c r="S34" s="829"/>
      <c r="T34" s="829"/>
      <c r="U34" s="829"/>
    </row>
    <row r="35" spans="1:21">
      <c r="A35" s="829"/>
      <c r="B35" s="829"/>
      <c r="C35" s="829"/>
      <c r="D35" s="829"/>
      <c r="E35" s="829"/>
      <c r="F35" s="829"/>
      <c r="G35" s="829"/>
      <c r="H35" s="829"/>
      <c r="I35" s="829"/>
      <c r="J35" s="829"/>
      <c r="K35" s="829"/>
      <c r="L35" s="829"/>
      <c r="M35" s="829"/>
      <c r="N35" s="829"/>
      <c r="O35" s="829"/>
      <c r="P35" s="829"/>
      <c r="Q35" s="829"/>
      <c r="R35" s="829"/>
      <c r="S35" s="829"/>
      <c r="T35" s="829"/>
      <c r="U35" s="829"/>
    </row>
    <row r="36" spans="1:21">
      <c r="A36" s="829"/>
      <c r="B36" s="829"/>
      <c r="C36" s="829"/>
      <c r="D36" s="829"/>
      <c r="E36" s="829"/>
      <c r="F36" s="829"/>
      <c r="G36" s="829"/>
      <c r="H36" s="829"/>
      <c r="I36" s="829"/>
      <c r="J36" s="829"/>
      <c r="K36" s="829"/>
      <c r="L36" s="829"/>
      <c r="M36" s="829"/>
      <c r="N36" s="829"/>
      <c r="O36" s="829"/>
      <c r="P36" s="829"/>
      <c r="Q36" s="829"/>
      <c r="R36" s="829"/>
      <c r="S36" s="829"/>
      <c r="T36" s="829"/>
      <c r="U36" s="829"/>
    </row>
    <row r="37" spans="1:21">
      <c r="A37" s="829"/>
      <c r="B37" s="829"/>
      <c r="C37" s="829"/>
      <c r="D37" s="829"/>
      <c r="E37" s="829"/>
      <c r="F37" s="829"/>
      <c r="G37" s="829"/>
      <c r="H37" s="829"/>
      <c r="I37" s="829"/>
      <c r="J37" s="829"/>
      <c r="K37" s="829"/>
      <c r="L37" s="829"/>
      <c r="M37" s="829"/>
      <c r="N37" s="829"/>
      <c r="O37" s="829"/>
      <c r="P37" s="829"/>
      <c r="Q37" s="829"/>
      <c r="R37" s="829"/>
      <c r="S37" s="829"/>
      <c r="T37" s="829"/>
      <c r="U37" s="829"/>
    </row>
    <row r="38" spans="1:21">
      <c r="A38" s="829"/>
      <c r="B38" s="829"/>
      <c r="C38" s="829"/>
      <c r="D38" s="829"/>
      <c r="E38" s="829"/>
      <c r="F38" s="829"/>
      <c r="G38" s="829"/>
      <c r="H38" s="829"/>
      <c r="I38" s="829"/>
      <c r="J38" s="829"/>
      <c r="K38" s="829"/>
      <c r="L38" s="829"/>
      <c r="M38" s="837"/>
      <c r="N38" s="829"/>
      <c r="O38" s="829"/>
      <c r="P38" s="829"/>
      <c r="Q38" s="829"/>
      <c r="R38" s="829"/>
      <c r="S38" s="829"/>
      <c r="T38" s="829"/>
      <c r="U38" s="829"/>
    </row>
    <row r="39" spans="1:21">
      <c r="A39" s="829"/>
      <c r="B39" s="829"/>
      <c r="C39" s="829"/>
      <c r="D39" s="829"/>
      <c r="E39" s="829"/>
      <c r="F39" s="829"/>
      <c r="G39" s="829"/>
      <c r="H39" s="829"/>
      <c r="I39" s="829"/>
      <c r="J39" s="829"/>
      <c r="K39" s="829"/>
      <c r="L39" s="829"/>
      <c r="M39" s="838"/>
      <c r="N39" s="829"/>
      <c r="O39" s="829"/>
      <c r="P39" s="829"/>
      <c r="Q39" s="829"/>
      <c r="R39" s="829"/>
      <c r="S39" s="829"/>
      <c r="T39" s="829"/>
      <c r="U39" s="829"/>
    </row>
    <row r="40" spans="1:21">
      <c r="A40" s="829"/>
      <c r="B40" s="829"/>
      <c r="C40" s="829"/>
      <c r="D40" s="829"/>
      <c r="E40" s="829"/>
      <c r="F40" s="829"/>
      <c r="G40" s="829"/>
      <c r="H40" s="829"/>
      <c r="I40" s="829"/>
      <c r="J40" s="829"/>
      <c r="K40" s="829"/>
      <c r="L40" s="829"/>
      <c r="M40" s="838"/>
      <c r="N40" s="829"/>
      <c r="O40" s="829"/>
      <c r="P40" s="829"/>
      <c r="Q40" s="829"/>
      <c r="R40" s="829"/>
      <c r="S40" s="829"/>
      <c r="T40" s="829"/>
      <c r="U40" s="829"/>
    </row>
    <row r="41" spans="1:21">
      <c r="A41" s="829"/>
      <c r="B41" s="829"/>
      <c r="C41" s="829"/>
      <c r="D41" s="829"/>
      <c r="E41" s="829"/>
      <c r="F41" s="829"/>
      <c r="G41" s="829"/>
      <c r="H41" s="829"/>
      <c r="I41" s="829"/>
      <c r="J41" s="829"/>
      <c r="K41" s="829"/>
      <c r="L41" s="829"/>
      <c r="M41" s="838"/>
      <c r="N41" s="829"/>
      <c r="O41" s="829"/>
      <c r="P41" s="829"/>
      <c r="Q41" s="829"/>
      <c r="R41" s="829"/>
      <c r="S41" s="829"/>
      <c r="T41" s="829"/>
      <c r="U41" s="829"/>
    </row>
    <row r="42" spans="1:21">
      <c r="A42" s="829"/>
      <c r="B42" s="829"/>
      <c r="C42" s="829"/>
      <c r="D42" s="829"/>
      <c r="E42" s="829"/>
      <c r="F42" s="829"/>
      <c r="G42" s="829"/>
      <c r="H42" s="829"/>
      <c r="I42" s="829"/>
      <c r="J42" s="829"/>
      <c r="K42" s="829"/>
      <c r="L42" s="829"/>
      <c r="M42" s="838"/>
      <c r="N42" s="829"/>
      <c r="O42" s="829"/>
      <c r="P42" s="829"/>
      <c r="Q42" s="829"/>
      <c r="R42" s="829"/>
      <c r="S42" s="829"/>
      <c r="T42" s="829"/>
      <c r="U42" s="829"/>
    </row>
    <row r="43" spans="1:21">
      <c r="A43" s="829"/>
      <c r="B43" s="829"/>
      <c r="C43" s="829"/>
      <c r="D43" s="829"/>
      <c r="E43" s="829"/>
      <c r="F43" s="829"/>
      <c r="G43" s="829"/>
      <c r="H43" s="829"/>
      <c r="I43" s="829"/>
      <c r="J43" s="829"/>
      <c r="K43" s="829"/>
      <c r="L43" s="829"/>
      <c r="M43" s="838"/>
      <c r="N43" s="829"/>
      <c r="O43" s="829"/>
      <c r="P43" s="829"/>
      <c r="Q43" s="829"/>
      <c r="R43" s="829"/>
      <c r="S43" s="829"/>
      <c r="T43" s="829"/>
      <c r="U43" s="829"/>
    </row>
    <row r="44" spans="1:21">
      <c r="A44" s="829"/>
      <c r="B44" s="829"/>
      <c r="C44" s="829"/>
      <c r="D44" s="829"/>
      <c r="E44" s="829"/>
      <c r="F44" s="829"/>
      <c r="G44" s="829"/>
      <c r="H44" s="829"/>
      <c r="I44" s="829"/>
      <c r="J44" s="829"/>
      <c r="K44" s="829"/>
      <c r="L44" s="829"/>
      <c r="M44" s="838"/>
      <c r="N44" s="829"/>
      <c r="O44" s="829"/>
      <c r="P44" s="829"/>
      <c r="Q44" s="829"/>
      <c r="R44" s="829"/>
      <c r="S44" s="829"/>
      <c r="T44" s="829"/>
      <c r="U44" s="829"/>
    </row>
    <row r="45" spans="1:21">
      <c r="A45" s="829"/>
      <c r="B45" s="829"/>
      <c r="C45" s="829"/>
      <c r="D45" s="829"/>
      <c r="E45" s="829"/>
      <c r="F45" s="829"/>
      <c r="G45" s="829"/>
      <c r="H45" s="829"/>
      <c r="I45" s="829"/>
      <c r="J45" s="829"/>
      <c r="K45" s="829"/>
      <c r="L45" s="829"/>
      <c r="M45" s="838"/>
      <c r="N45" s="829"/>
      <c r="O45" s="829"/>
      <c r="P45" s="829"/>
      <c r="Q45" s="829"/>
      <c r="R45" s="829"/>
      <c r="S45" s="829"/>
      <c r="T45" s="829"/>
      <c r="U45" s="829"/>
    </row>
    <row r="46" spans="1:21">
      <c r="A46" s="829"/>
      <c r="B46" s="829"/>
      <c r="C46" s="829"/>
      <c r="D46" s="829"/>
      <c r="E46" s="829"/>
      <c r="F46" s="829"/>
      <c r="G46" s="829"/>
      <c r="H46" s="829"/>
      <c r="I46" s="829"/>
      <c r="J46" s="829"/>
      <c r="K46" s="829"/>
      <c r="L46" s="829"/>
      <c r="M46" s="838"/>
      <c r="N46" s="829"/>
      <c r="O46" s="829"/>
      <c r="P46" s="829"/>
      <c r="Q46" s="829"/>
      <c r="R46" s="829"/>
      <c r="S46" s="829"/>
      <c r="T46" s="829"/>
      <c r="U46" s="829"/>
    </row>
    <row r="47" spans="1:21">
      <c r="A47" s="829"/>
      <c r="B47" s="829"/>
      <c r="C47" s="829"/>
      <c r="D47" s="829"/>
      <c r="E47" s="829"/>
      <c r="F47" s="829"/>
      <c r="G47" s="829"/>
      <c r="H47" s="829"/>
      <c r="I47" s="829"/>
      <c r="J47" s="829"/>
      <c r="K47" s="829"/>
      <c r="L47" s="829"/>
      <c r="M47" s="838"/>
      <c r="N47" s="829"/>
      <c r="O47" s="829"/>
      <c r="P47" s="829"/>
      <c r="Q47" s="829"/>
      <c r="R47" s="829"/>
      <c r="S47" s="829"/>
      <c r="T47" s="829"/>
      <c r="U47" s="829"/>
    </row>
  </sheetData>
  <sheetProtection formatColumns="0" formatRows="0" autoFilter="0"/>
  <mergeCells count="6">
    <mergeCell ref="L32:U32"/>
    <mergeCell ref="L14:L15"/>
    <mergeCell ref="M14:M15"/>
    <mergeCell ref="N14:N15"/>
    <mergeCell ref="U14:U15"/>
    <mergeCell ref="L31:U31"/>
  </mergeCells>
  <dataValidations count="2">
    <dataValidation type="textLength" operator="lessThanOrEqual" allowBlank="1" showInputMessage="1" showErrorMessage="1" errorTitle="Ошибка" error="Допускается ввод не более 900 символов!" sqref="U17 U19 U21 U23 U27:U29 U25">
      <formula1>900</formula1>
    </dataValidation>
    <dataValidation type="decimal" allowBlank="1" showErrorMessage="1" errorTitle="Ошибка" error="Допускается ввод только неотрицательных чисел!" sqref="O27:T2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pageSetUpPr fitToPage="1"/>
  </sheetPr>
  <dimension ref="A1:U37"/>
  <sheetViews>
    <sheetView showGridLines="0" view="pageBreakPreview" topLeftCell="L12" zoomScaleNormal="100" zoomScaleSheetLayoutView="100" workbookViewId="0">
      <selection activeCell="U27" sqref="U27"/>
    </sheetView>
  </sheetViews>
  <sheetFormatPr defaultColWidth="9.140625" defaultRowHeight="11.25"/>
  <cols>
    <col min="1" max="1" width="2.7109375" style="392" hidden="1" customWidth="1"/>
    <col min="2" max="2" width="2.7109375" style="473" hidden="1" customWidth="1"/>
    <col min="3" max="9" width="2.7109375" style="392" hidden="1" customWidth="1"/>
    <col min="10" max="10" width="4.5703125" style="392" hidden="1" customWidth="1"/>
    <col min="11" max="11" width="3.7109375" style="392" hidden="1" customWidth="1"/>
    <col min="12" max="12" width="5.7109375" style="392" customWidth="1"/>
    <col min="13" max="13" width="57.42578125" style="392" customWidth="1"/>
    <col min="14" max="14" width="12.7109375" style="392" customWidth="1"/>
    <col min="15" max="20" width="13.7109375" style="392" customWidth="1"/>
    <col min="21" max="21" width="31.42578125" style="392" customWidth="1"/>
    <col min="22" max="16384" width="9.140625" style="392"/>
  </cols>
  <sheetData>
    <row r="1" spans="1:21" hidden="1">
      <c r="A1" s="839"/>
      <c r="B1" s="840"/>
      <c r="C1" s="839"/>
      <c r="D1" s="839"/>
      <c r="E1" s="839"/>
      <c r="F1" s="839"/>
      <c r="G1" s="839"/>
      <c r="H1" s="839"/>
      <c r="I1" s="839"/>
      <c r="J1" s="839"/>
      <c r="K1" s="839"/>
      <c r="L1" s="839"/>
      <c r="M1" s="839"/>
      <c r="N1" s="839"/>
      <c r="O1" s="839">
        <v>2022</v>
      </c>
      <c r="P1" s="839">
        <v>2022</v>
      </c>
      <c r="Q1" s="839">
        <v>2022</v>
      </c>
      <c r="R1" s="839">
        <v>2023</v>
      </c>
      <c r="S1" s="839">
        <v>2024</v>
      </c>
      <c r="T1" s="839">
        <v>2024</v>
      </c>
      <c r="U1" s="839"/>
    </row>
    <row r="2" spans="1:21" hidden="1">
      <c r="A2" s="839"/>
      <c r="B2" s="840"/>
      <c r="C2" s="839"/>
      <c r="D2" s="839"/>
      <c r="E2" s="839"/>
      <c r="F2" s="839"/>
      <c r="G2" s="839"/>
      <c r="H2" s="839"/>
      <c r="I2" s="839"/>
      <c r="J2" s="839"/>
      <c r="K2" s="839"/>
      <c r="L2" s="839"/>
      <c r="M2" s="839"/>
      <c r="N2" s="839"/>
      <c r="O2" s="708" t="s">
        <v>271</v>
      </c>
      <c r="P2" s="708" t="s">
        <v>309</v>
      </c>
      <c r="Q2" s="708" t="s">
        <v>289</v>
      </c>
      <c r="R2" s="708" t="s">
        <v>271</v>
      </c>
      <c r="S2" s="708" t="s">
        <v>272</v>
      </c>
      <c r="T2" s="708" t="s">
        <v>271</v>
      </c>
      <c r="U2" s="839"/>
    </row>
    <row r="3" spans="1:21" hidden="1">
      <c r="A3" s="839"/>
      <c r="B3" s="840"/>
      <c r="C3" s="839"/>
      <c r="D3" s="839"/>
      <c r="E3" s="839"/>
      <c r="F3" s="839"/>
      <c r="G3" s="839"/>
      <c r="H3" s="839"/>
      <c r="I3" s="839"/>
      <c r="J3" s="839"/>
      <c r="K3" s="839"/>
      <c r="L3" s="839"/>
      <c r="M3" s="839"/>
      <c r="N3" s="839"/>
      <c r="O3" s="708" t="s">
        <v>3504</v>
      </c>
      <c r="P3" s="708" t="s">
        <v>3505</v>
      </c>
      <c r="Q3" s="708" t="s">
        <v>3506</v>
      </c>
      <c r="R3" s="708" t="s">
        <v>3508</v>
      </c>
      <c r="S3" s="708" t="s">
        <v>3509</v>
      </c>
      <c r="T3" s="708" t="s">
        <v>3510</v>
      </c>
      <c r="U3" s="839"/>
    </row>
    <row r="4" spans="1:21" hidden="1">
      <c r="A4" s="839"/>
      <c r="B4" s="840"/>
      <c r="C4" s="839"/>
      <c r="D4" s="839"/>
      <c r="E4" s="839"/>
      <c r="F4" s="839"/>
      <c r="G4" s="839"/>
      <c r="H4" s="839"/>
      <c r="I4" s="839"/>
      <c r="J4" s="839"/>
      <c r="K4" s="839"/>
      <c r="L4" s="839"/>
      <c r="M4" s="839"/>
      <c r="N4" s="839"/>
      <c r="O4" s="839"/>
      <c r="P4" s="839"/>
      <c r="Q4" s="839"/>
      <c r="R4" s="839"/>
      <c r="S4" s="839"/>
      <c r="T4" s="839"/>
      <c r="U4" s="839"/>
    </row>
    <row r="5" spans="1:21" hidden="1">
      <c r="A5" s="839"/>
      <c r="B5" s="840"/>
      <c r="C5" s="839"/>
      <c r="D5" s="839"/>
      <c r="E5" s="839"/>
      <c r="F5" s="839"/>
      <c r="G5" s="839"/>
      <c r="H5" s="839"/>
      <c r="I5" s="839"/>
      <c r="J5" s="839"/>
      <c r="K5" s="839"/>
      <c r="L5" s="839"/>
      <c r="M5" s="839"/>
      <c r="N5" s="839"/>
      <c r="O5" s="839"/>
      <c r="P5" s="839"/>
      <c r="Q5" s="839"/>
      <c r="R5" s="839"/>
      <c r="S5" s="839"/>
      <c r="T5" s="839"/>
      <c r="U5" s="839"/>
    </row>
    <row r="6" spans="1:21" hidden="1">
      <c r="A6" s="839"/>
      <c r="B6" s="840"/>
      <c r="C6" s="839"/>
      <c r="D6" s="839"/>
      <c r="E6" s="839"/>
      <c r="F6" s="839"/>
      <c r="G6" s="839"/>
      <c r="H6" s="839"/>
      <c r="I6" s="839"/>
      <c r="J6" s="839"/>
      <c r="K6" s="839"/>
      <c r="L6" s="839"/>
      <c r="M6" s="839"/>
      <c r="N6" s="839"/>
      <c r="O6" s="839"/>
      <c r="P6" s="839"/>
      <c r="Q6" s="839"/>
      <c r="R6" s="839"/>
      <c r="S6" s="839"/>
      <c r="T6" s="839"/>
      <c r="U6" s="839"/>
    </row>
    <row r="7" spans="1:21" hidden="1">
      <c r="A7" s="839"/>
      <c r="B7" s="840"/>
      <c r="C7" s="839"/>
      <c r="D7" s="839"/>
      <c r="E7" s="839"/>
      <c r="F7" s="839"/>
      <c r="G7" s="839"/>
      <c r="H7" s="839"/>
      <c r="I7" s="839"/>
      <c r="J7" s="839"/>
      <c r="K7" s="839"/>
      <c r="L7" s="839"/>
      <c r="M7" s="839"/>
      <c r="N7" s="839"/>
      <c r="O7" s="676" t="b">
        <v>1</v>
      </c>
      <c r="P7" s="676" t="b">
        <v>1</v>
      </c>
      <c r="Q7" s="676" t="b">
        <v>1</v>
      </c>
      <c r="R7" s="676" t="b">
        <v>1</v>
      </c>
      <c r="S7" s="708"/>
      <c r="T7" s="708"/>
      <c r="U7" s="839"/>
    </row>
    <row r="8" spans="1:21" hidden="1">
      <c r="A8" s="839"/>
      <c r="B8" s="840"/>
      <c r="C8" s="839"/>
      <c r="D8" s="839"/>
      <c r="E8" s="839"/>
      <c r="F8" s="839"/>
      <c r="G8" s="839"/>
      <c r="H8" s="839"/>
      <c r="I8" s="839"/>
      <c r="J8" s="839"/>
      <c r="K8" s="839"/>
      <c r="L8" s="839"/>
      <c r="M8" s="839"/>
      <c r="N8" s="839"/>
      <c r="O8" s="839"/>
      <c r="P8" s="839"/>
      <c r="Q8" s="839"/>
      <c r="R8" s="839"/>
      <c r="S8" s="839"/>
      <c r="T8" s="839"/>
      <c r="U8" s="839"/>
    </row>
    <row r="9" spans="1:21" hidden="1">
      <c r="A9" s="839"/>
      <c r="B9" s="840"/>
      <c r="C9" s="839"/>
      <c r="D9" s="839"/>
      <c r="E9" s="839"/>
      <c r="F9" s="839"/>
      <c r="G9" s="839"/>
      <c r="H9" s="839"/>
      <c r="I9" s="839"/>
      <c r="J9" s="839"/>
      <c r="K9" s="839"/>
      <c r="L9" s="839"/>
      <c r="M9" s="839"/>
      <c r="N9" s="839"/>
      <c r="O9" s="839"/>
      <c r="P9" s="839"/>
      <c r="Q9" s="839"/>
      <c r="R9" s="839"/>
      <c r="S9" s="839"/>
      <c r="T9" s="839"/>
      <c r="U9" s="839"/>
    </row>
    <row r="10" spans="1:21" hidden="1">
      <c r="A10" s="839"/>
      <c r="B10" s="840"/>
      <c r="C10" s="839"/>
      <c r="D10" s="839"/>
      <c r="E10" s="839"/>
      <c r="F10" s="839"/>
      <c r="G10" s="839"/>
      <c r="H10" s="839"/>
      <c r="I10" s="839"/>
      <c r="J10" s="839"/>
      <c r="K10" s="839"/>
      <c r="L10" s="839"/>
      <c r="M10" s="839"/>
      <c r="N10" s="839"/>
      <c r="O10" s="839"/>
      <c r="P10" s="839"/>
      <c r="Q10" s="839"/>
      <c r="R10" s="839"/>
      <c r="S10" s="839"/>
      <c r="T10" s="839"/>
      <c r="U10" s="839"/>
    </row>
    <row r="11" spans="1:21" ht="15" hidden="1" customHeight="1">
      <c r="A11" s="839"/>
      <c r="B11" s="840"/>
      <c r="C11" s="839"/>
      <c r="D11" s="839"/>
      <c r="E11" s="839"/>
      <c r="F11" s="839"/>
      <c r="G11" s="839"/>
      <c r="H11" s="839"/>
      <c r="I11" s="839"/>
      <c r="J11" s="839"/>
      <c r="K11" s="839"/>
      <c r="L11" s="839"/>
      <c r="M11" s="653"/>
      <c r="N11" s="839"/>
      <c r="O11" s="839"/>
      <c r="P11" s="839"/>
      <c r="Q11" s="839"/>
      <c r="R11" s="839"/>
      <c r="S11" s="839"/>
      <c r="T11" s="839"/>
      <c r="U11" s="839"/>
    </row>
    <row r="12" spans="1:21" s="272" customFormat="1" ht="20.100000000000001" customHeight="1">
      <c r="A12" s="841"/>
      <c r="B12" s="842"/>
      <c r="C12" s="841"/>
      <c r="D12" s="841"/>
      <c r="E12" s="841"/>
      <c r="F12" s="841"/>
      <c r="G12" s="841"/>
      <c r="H12" s="841"/>
      <c r="I12" s="841"/>
      <c r="J12" s="841"/>
      <c r="K12" s="841"/>
      <c r="L12" s="406" t="s">
        <v>1303</v>
      </c>
      <c r="M12" s="405"/>
      <c r="N12" s="405"/>
      <c r="O12" s="405"/>
      <c r="P12" s="405"/>
      <c r="Q12" s="405"/>
      <c r="R12" s="405"/>
      <c r="S12" s="405"/>
      <c r="T12" s="405"/>
      <c r="U12" s="405"/>
    </row>
    <row r="13" spans="1:21" s="402" customFormat="1">
      <c r="B13" s="474"/>
      <c r="L13" s="403"/>
      <c r="M13" s="404"/>
      <c r="N13" s="404"/>
      <c r="O13" s="404"/>
      <c r="P13" s="404"/>
      <c r="Q13" s="404"/>
      <c r="R13" s="404"/>
      <c r="S13" s="404"/>
      <c r="T13" s="404"/>
      <c r="U13" s="404"/>
    </row>
    <row r="14" spans="1:21" s="393" customFormat="1" ht="15" customHeight="1">
      <c r="A14" s="843"/>
      <c r="B14" s="840"/>
      <c r="C14" s="843"/>
      <c r="D14" s="843"/>
      <c r="E14" s="843"/>
      <c r="F14" s="843"/>
      <c r="G14" s="843"/>
      <c r="H14" s="843"/>
      <c r="I14" s="843"/>
      <c r="J14" s="843"/>
      <c r="K14" s="843"/>
      <c r="L14" s="1136" t="s">
        <v>359</v>
      </c>
      <c r="M14" s="1137" t="s">
        <v>216</v>
      </c>
      <c r="N14" s="1136" t="s">
        <v>141</v>
      </c>
      <c r="O14" s="756" t="s">
        <v>3497</v>
      </c>
      <c r="P14" s="756" t="s">
        <v>3497</v>
      </c>
      <c r="Q14" s="756" t="s">
        <v>3497</v>
      </c>
      <c r="R14" s="757" t="s">
        <v>3498</v>
      </c>
      <c r="S14" s="758" t="s">
        <v>3499</v>
      </c>
      <c r="T14" s="758" t="s">
        <v>3499</v>
      </c>
      <c r="U14" s="1115" t="s">
        <v>308</v>
      </c>
    </row>
    <row r="15" spans="1:21" s="393" customFormat="1" ht="45" customHeight="1">
      <c r="A15" s="843"/>
      <c r="B15" s="840"/>
      <c r="C15" s="843"/>
      <c r="D15" s="843"/>
      <c r="E15" s="843"/>
      <c r="F15" s="843"/>
      <c r="G15" s="843"/>
      <c r="H15" s="843"/>
      <c r="I15" s="843"/>
      <c r="J15" s="843"/>
      <c r="K15" s="843"/>
      <c r="L15" s="1140"/>
      <c r="M15" s="1140"/>
      <c r="N15" s="1140"/>
      <c r="O15" s="759" t="s">
        <v>271</v>
      </c>
      <c r="P15" s="759" t="s">
        <v>309</v>
      </c>
      <c r="Q15" s="759" t="s">
        <v>289</v>
      </c>
      <c r="R15" s="759" t="s">
        <v>271</v>
      </c>
      <c r="S15" s="758" t="s">
        <v>272</v>
      </c>
      <c r="T15" s="758" t="s">
        <v>271</v>
      </c>
      <c r="U15" s="1140"/>
    </row>
    <row r="16" spans="1:21" s="394" customFormat="1">
      <c r="A16" s="763" t="s">
        <v>17</v>
      </c>
      <c r="B16" s="844"/>
      <c r="C16" s="844"/>
      <c r="D16" s="844"/>
      <c r="E16" s="844"/>
      <c r="F16" s="844"/>
      <c r="G16" s="844"/>
      <c r="H16" s="844"/>
      <c r="I16" s="844"/>
      <c r="J16" s="844"/>
      <c r="K16" s="844"/>
      <c r="L16" s="805" t="s">
        <v>3495</v>
      </c>
      <c r="M16" s="683"/>
      <c r="N16" s="683"/>
      <c r="O16" s="832">
        <v>0</v>
      </c>
      <c r="P16" s="832">
        <v>0</v>
      </c>
      <c r="Q16" s="832">
        <v>0</v>
      </c>
      <c r="R16" s="832">
        <v>3712.3700000000003</v>
      </c>
      <c r="S16" s="832">
        <v>17531.812523251319</v>
      </c>
      <c r="T16" s="832">
        <v>4217.49</v>
      </c>
      <c r="U16" s="832"/>
    </row>
    <row r="17" spans="1:21" s="394" customFormat="1" ht="22.5">
      <c r="A17" s="845" t="s">
        <v>17</v>
      </c>
      <c r="B17" s="840" t="s">
        <v>1163</v>
      </c>
      <c r="C17" s="846" t="s">
        <v>1306</v>
      </c>
      <c r="D17" s="846"/>
      <c r="E17" s="844"/>
      <c r="F17" s="844"/>
      <c r="G17" s="844"/>
      <c r="H17" s="844"/>
      <c r="I17" s="844"/>
      <c r="J17" s="844"/>
      <c r="K17" s="844"/>
      <c r="L17" s="847">
        <v>1</v>
      </c>
      <c r="M17" s="848" t="s">
        <v>1071</v>
      </c>
      <c r="N17" s="849" t="s">
        <v>355</v>
      </c>
      <c r="O17" s="850"/>
      <c r="P17" s="850"/>
      <c r="Q17" s="850"/>
      <c r="R17" s="850">
        <v>2701.28</v>
      </c>
      <c r="S17" s="809">
        <v>12105.76</v>
      </c>
      <c r="T17" s="206">
        <v>2895.77</v>
      </c>
      <c r="U17" s="851"/>
    </row>
    <row r="18" spans="1:21" s="394" customFormat="1">
      <c r="A18" s="845" t="s">
        <v>17</v>
      </c>
      <c r="B18" s="840"/>
      <c r="C18" s="846"/>
      <c r="D18" s="846"/>
      <c r="E18" s="844"/>
      <c r="F18" s="844"/>
      <c r="G18" s="844"/>
      <c r="H18" s="844"/>
      <c r="I18" s="844"/>
      <c r="J18" s="844">
        <v>1</v>
      </c>
      <c r="K18" s="844"/>
      <c r="L18" s="847"/>
      <c r="M18" s="848"/>
      <c r="N18" s="849"/>
      <c r="O18" s="424"/>
      <c r="P18" s="424"/>
      <c r="Q18" s="424"/>
      <c r="R18" s="424"/>
      <c r="S18" s="206"/>
      <c r="T18" s="206"/>
      <c r="U18" s="478"/>
    </row>
    <row r="19" spans="1:21" s="394" customFormat="1" ht="14.25">
      <c r="A19" s="785">
        <v>1</v>
      </c>
      <c r="B19" s="844"/>
      <c r="C19" s="846" t="s">
        <v>1306</v>
      </c>
      <c r="D19" s="846" t="s">
        <v>3455</v>
      </c>
      <c r="E19" s="844"/>
      <c r="F19" s="844"/>
      <c r="G19" s="844"/>
      <c r="H19" s="844"/>
      <c r="I19" s="844"/>
      <c r="J19" s="1141" t="s">
        <v>154</v>
      </c>
      <c r="K19" s="639"/>
      <c r="L19" s="847" t="s">
        <v>154</v>
      </c>
      <c r="M19" s="852" t="s">
        <v>3455</v>
      </c>
      <c r="N19" s="849" t="s">
        <v>355</v>
      </c>
      <c r="O19" s="853"/>
      <c r="P19" s="853"/>
      <c r="Q19" s="853"/>
      <c r="R19" s="853"/>
      <c r="S19" s="811">
        <v>12105.76</v>
      </c>
      <c r="T19" s="811">
        <v>2895.77</v>
      </c>
      <c r="U19" s="851"/>
    </row>
    <row r="20" spans="1:21" s="394" customFormat="1">
      <c r="A20" s="789">
        <v>1</v>
      </c>
      <c r="B20" s="844"/>
      <c r="C20" s="846" t="s">
        <v>1352</v>
      </c>
      <c r="D20" s="846" t="s">
        <v>3455</v>
      </c>
      <c r="E20" s="844"/>
      <c r="F20" s="844"/>
      <c r="G20" s="844"/>
      <c r="H20" s="844"/>
      <c r="I20" s="844"/>
      <c r="J20" s="1141"/>
      <c r="K20" s="844"/>
      <c r="L20" s="854" t="s">
        <v>397</v>
      </c>
      <c r="M20" s="855" t="s">
        <v>1072</v>
      </c>
      <c r="N20" s="849" t="s">
        <v>1073</v>
      </c>
      <c r="O20" s="853"/>
      <c r="P20" s="853"/>
      <c r="Q20" s="853"/>
      <c r="R20" s="853"/>
      <c r="S20" s="850">
        <v>33.6</v>
      </c>
      <c r="T20" s="850">
        <v>12</v>
      </c>
      <c r="U20" s="851"/>
    </row>
    <row r="21" spans="1:21" s="394" customFormat="1">
      <c r="A21" s="789">
        <v>1</v>
      </c>
      <c r="B21" s="844"/>
      <c r="C21" s="846" t="s">
        <v>1353</v>
      </c>
      <c r="D21" s="846" t="s">
        <v>3455</v>
      </c>
      <c r="E21" s="844"/>
      <c r="F21" s="844"/>
      <c r="G21" s="844"/>
      <c r="H21" s="844"/>
      <c r="I21" s="844"/>
      <c r="J21" s="1141"/>
      <c r="K21" s="844"/>
      <c r="L21" s="854" t="s">
        <v>399</v>
      </c>
      <c r="M21" s="855" t="s">
        <v>1074</v>
      </c>
      <c r="N21" s="849" t="s">
        <v>1075</v>
      </c>
      <c r="O21" s="853"/>
      <c r="P21" s="853"/>
      <c r="Q21" s="853"/>
      <c r="R21" s="853"/>
      <c r="S21" s="850">
        <v>30024.20634920635</v>
      </c>
      <c r="T21" s="850">
        <v>20109.919999999998</v>
      </c>
      <c r="U21" s="851"/>
    </row>
    <row r="22" spans="1:21" s="394" customFormat="1" ht="22.5">
      <c r="A22" s="845" t="s">
        <v>17</v>
      </c>
      <c r="B22" s="840" t="s">
        <v>1164</v>
      </c>
      <c r="C22" s="846" t="s">
        <v>1307</v>
      </c>
      <c r="D22" s="846"/>
      <c r="E22" s="844"/>
      <c r="F22" s="844"/>
      <c r="G22" s="844"/>
      <c r="H22" s="844"/>
      <c r="I22" s="844"/>
      <c r="J22" s="844"/>
      <c r="K22" s="844"/>
      <c r="L22" s="847" t="s">
        <v>101</v>
      </c>
      <c r="M22" s="848" t="s">
        <v>1293</v>
      </c>
      <c r="N22" s="849" t="s">
        <v>355</v>
      </c>
      <c r="O22" s="850">
        <v>0</v>
      </c>
      <c r="P22" s="850">
        <v>0</v>
      </c>
      <c r="Q22" s="850">
        <v>0</v>
      </c>
      <c r="R22" s="850">
        <v>815.79</v>
      </c>
      <c r="S22" s="850">
        <v>3655.9395199999999</v>
      </c>
      <c r="T22" s="850">
        <v>874.52</v>
      </c>
      <c r="U22" s="851"/>
    </row>
    <row r="23" spans="1:21" s="394" customFormat="1">
      <c r="A23" s="845" t="s">
        <v>17</v>
      </c>
      <c r="B23" s="840" t="s">
        <v>1165</v>
      </c>
      <c r="C23" s="846" t="s">
        <v>1308</v>
      </c>
      <c r="D23" s="846"/>
      <c r="E23" s="844"/>
      <c r="F23" s="844"/>
      <c r="G23" s="844"/>
      <c r="H23" s="844"/>
      <c r="I23" s="844"/>
      <c r="J23" s="844"/>
      <c r="K23" s="844"/>
      <c r="L23" s="847" t="s">
        <v>102</v>
      </c>
      <c r="M23" s="848" t="s">
        <v>1076</v>
      </c>
      <c r="N23" s="849" t="s">
        <v>355</v>
      </c>
      <c r="O23" s="850"/>
      <c r="P23" s="850"/>
      <c r="Q23" s="850"/>
      <c r="R23" s="850"/>
      <c r="S23" s="809">
        <v>0</v>
      </c>
      <c r="T23" s="809">
        <v>0</v>
      </c>
      <c r="U23" s="851"/>
    </row>
    <row r="24" spans="1:21" s="394" customFormat="1">
      <c r="A24" s="845" t="s">
        <v>17</v>
      </c>
      <c r="B24" s="840"/>
      <c r="C24" s="846"/>
      <c r="D24" s="846"/>
      <c r="E24" s="844"/>
      <c r="F24" s="844"/>
      <c r="G24" s="844"/>
      <c r="H24" s="844"/>
      <c r="I24" s="844"/>
      <c r="J24" s="844">
        <v>3</v>
      </c>
      <c r="K24" s="844"/>
      <c r="L24" s="847"/>
      <c r="M24" s="848"/>
      <c r="N24" s="849"/>
      <c r="O24" s="424"/>
      <c r="P24" s="424"/>
      <c r="Q24" s="424"/>
      <c r="R24" s="424"/>
      <c r="S24" s="206"/>
      <c r="T24" s="206"/>
      <c r="U24" s="478"/>
    </row>
    <row r="25" spans="1:21" s="394" customFormat="1" ht="22.5">
      <c r="A25" s="845" t="s">
        <v>17</v>
      </c>
      <c r="B25" s="840" t="s">
        <v>1166</v>
      </c>
      <c r="C25" s="846" t="s">
        <v>1362</v>
      </c>
      <c r="D25" s="846"/>
      <c r="E25" s="844"/>
      <c r="F25" s="844"/>
      <c r="G25" s="844"/>
      <c r="H25" s="844"/>
      <c r="I25" s="844"/>
      <c r="J25" s="844"/>
      <c r="K25" s="844"/>
      <c r="L25" s="847" t="s">
        <v>103</v>
      </c>
      <c r="M25" s="848" t="s">
        <v>1294</v>
      </c>
      <c r="N25" s="849" t="s">
        <v>355</v>
      </c>
      <c r="O25" s="850">
        <v>0</v>
      </c>
      <c r="P25" s="850">
        <v>0</v>
      </c>
      <c r="Q25" s="850">
        <v>0</v>
      </c>
      <c r="R25" s="850">
        <v>0</v>
      </c>
      <c r="S25" s="850">
        <v>0</v>
      </c>
      <c r="T25" s="850">
        <v>0</v>
      </c>
      <c r="U25" s="851"/>
    </row>
    <row r="26" spans="1:21" s="394" customFormat="1" ht="22.5">
      <c r="A26" s="845" t="s">
        <v>17</v>
      </c>
      <c r="B26" s="840" t="s">
        <v>1167</v>
      </c>
      <c r="C26" s="846" t="s">
        <v>1311</v>
      </c>
      <c r="D26" s="846"/>
      <c r="E26" s="844"/>
      <c r="F26" s="844"/>
      <c r="G26" s="844"/>
      <c r="H26" s="844"/>
      <c r="I26" s="844"/>
      <c r="J26" s="844"/>
      <c r="K26" s="844"/>
      <c r="L26" s="847" t="s">
        <v>119</v>
      </c>
      <c r="M26" s="848" t="s">
        <v>1077</v>
      </c>
      <c r="N26" s="849" t="s">
        <v>355</v>
      </c>
      <c r="O26" s="850"/>
      <c r="P26" s="850"/>
      <c r="Q26" s="850"/>
      <c r="R26" s="850">
        <v>150</v>
      </c>
      <c r="S26" s="809">
        <v>1359.53379666</v>
      </c>
      <c r="T26" s="809">
        <v>343.47</v>
      </c>
      <c r="U26" s="851"/>
    </row>
    <row r="27" spans="1:21" s="394" customFormat="1">
      <c r="A27" s="845" t="s">
        <v>17</v>
      </c>
      <c r="B27" s="840"/>
      <c r="C27" s="846"/>
      <c r="D27" s="846"/>
      <c r="E27" s="844"/>
      <c r="F27" s="844"/>
      <c r="G27" s="844"/>
      <c r="H27" s="844"/>
      <c r="I27" s="844"/>
      <c r="J27" s="844">
        <v>5</v>
      </c>
      <c r="K27" s="844"/>
      <c r="L27" s="847"/>
      <c r="M27" s="848"/>
      <c r="N27" s="849"/>
      <c r="O27" s="424"/>
      <c r="P27" s="424"/>
      <c r="Q27" s="424"/>
      <c r="R27" s="424"/>
      <c r="S27" s="206"/>
      <c r="T27" s="206"/>
      <c r="U27" s="478"/>
    </row>
    <row r="28" spans="1:21" s="394" customFormat="1" ht="14.25">
      <c r="A28" s="785">
        <v>1</v>
      </c>
      <c r="B28" s="844"/>
      <c r="C28" s="846" t="s">
        <v>1311</v>
      </c>
      <c r="D28" s="846" t="s">
        <v>3456</v>
      </c>
      <c r="E28" s="844"/>
      <c r="F28" s="844"/>
      <c r="G28" s="844"/>
      <c r="H28" s="844"/>
      <c r="I28" s="844"/>
      <c r="J28" s="1141" t="s">
        <v>121</v>
      </c>
      <c r="K28" s="639"/>
      <c r="L28" s="847" t="s">
        <v>121</v>
      </c>
      <c r="M28" s="852" t="s">
        <v>3456</v>
      </c>
      <c r="N28" s="849" t="s">
        <v>355</v>
      </c>
      <c r="O28" s="853"/>
      <c r="P28" s="853"/>
      <c r="Q28" s="853"/>
      <c r="R28" s="853"/>
      <c r="S28" s="811">
        <v>1359.53379666</v>
      </c>
      <c r="T28" s="811">
        <v>343.47</v>
      </c>
      <c r="U28" s="851"/>
    </row>
    <row r="29" spans="1:21" s="394" customFormat="1">
      <c r="A29" s="789">
        <v>1</v>
      </c>
      <c r="B29" s="844"/>
      <c r="C29" s="846" t="s">
        <v>1337</v>
      </c>
      <c r="D29" s="846" t="s">
        <v>3456</v>
      </c>
      <c r="E29" s="844"/>
      <c r="F29" s="844"/>
      <c r="G29" s="844"/>
      <c r="H29" s="844"/>
      <c r="I29" s="844"/>
      <c r="J29" s="1141"/>
      <c r="K29" s="844"/>
      <c r="L29" s="854" t="s">
        <v>3514</v>
      </c>
      <c r="M29" s="855" t="s">
        <v>1072</v>
      </c>
      <c r="N29" s="849" t="s">
        <v>1073</v>
      </c>
      <c r="O29" s="853"/>
      <c r="P29" s="853"/>
      <c r="Q29" s="853"/>
      <c r="R29" s="853"/>
      <c r="S29" s="850">
        <v>2.1515</v>
      </c>
      <c r="T29" s="850">
        <v>1.07</v>
      </c>
      <c r="U29" s="851"/>
    </row>
    <row r="30" spans="1:21" s="394" customFormat="1">
      <c r="A30" s="789">
        <v>1</v>
      </c>
      <c r="B30" s="844"/>
      <c r="C30" s="846" t="s">
        <v>1338</v>
      </c>
      <c r="D30" s="846" t="s">
        <v>3456</v>
      </c>
      <c r="E30" s="844"/>
      <c r="F30" s="844"/>
      <c r="G30" s="844"/>
      <c r="H30" s="844"/>
      <c r="I30" s="844"/>
      <c r="J30" s="1141"/>
      <c r="K30" s="844"/>
      <c r="L30" s="854" t="s">
        <v>3515</v>
      </c>
      <c r="M30" s="855" t="s">
        <v>1074</v>
      </c>
      <c r="N30" s="849" t="s">
        <v>1075</v>
      </c>
      <c r="O30" s="853"/>
      <c r="P30" s="853"/>
      <c r="Q30" s="853"/>
      <c r="R30" s="853"/>
      <c r="S30" s="850">
        <v>52658.369999999995</v>
      </c>
      <c r="T30" s="850">
        <v>26800</v>
      </c>
      <c r="U30" s="851"/>
    </row>
    <row r="31" spans="1:21" s="394" customFormat="1" ht="22.5">
      <c r="A31" s="845" t="s">
        <v>17</v>
      </c>
      <c r="B31" s="840" t="s">
        <v>1168</v>
      </c>
      <c r="C31" s="846" t="s">
        <v>1363</v>
      </c>
      <c r="D31" s="846"/>
      <c r="E31" s="844"/>
      <c r="F31" s="844"/>
      <c r="G31" s="844"/>
      <c r="H31" s="844"/>
      <c r="I31" s="844"/>
      <c r="J31" s="844"/>
      <c r="K31" s="844"/>
      <c r="L31" s="847" t="s">
        <v>123</v>
      </c>
      <c r="M31" s="848" t="s">
        <v>1295</v>
      </c>
      <c r="N31" s="849" t="s">
        <v>355</v>
      </c>
      <c r="O31" s="850">
        <v>0</v>
      </c>
      <c r="P31" s="850">
        <v>0</v>
      </c>
      <c r="Q31" s="850">
        <v>0</v>
      </c>
      <c r="R31" s="850">
        <v>45.3</v>
      </c>
      <c r="S31" s="850">
        <v>410.57920659131997</v>
      </c>
      <c r="T31" s="850">
        <v>103.73</v>
      </c>
      <c r="U31" s="851"/>
    </row>
    <row r="32" spans="1:21" s="394" customFormat="1">
      <c r="A32" s="845" t="s">
        <v>17</v>
      </c>
      <c r="B32" s="840" t="s">
        <v>1205</v>
      </c>
      <c r="C32" s="846" t="s">
        <v>1364</v>
      </c>
      <c r="D32" s="846"/>
      <c r="E32" s="844"/>
      <c r="F32" s="844"/>
      <c r="G32" s="844"/>
      <c r="H32" s="844"/>
      <c r="I32" s="844"/>
      <c r="J32" s="844"/>
      <c r="K32" s="844"/>
      <c r="L32" s="847" t="s">
        <v>124</v>
      </c>
      <c r="M32" s="848" t="s">
        <v>1207</v>
      </c>
      <c r="N32" s="849" t="s">
        <v>355</v>
      </c>
      <c r="O32" s="850"/>
      <c r="P32" s="850"/>
      <c r="Q32" s="850"/>
      <c r="R32" s="850"/>
      <c r="S32" s="809">
        <v>0</v>
      </c>
      <c r="T32" s="809">
        <v>0</v>
      </c>
      <c r="U32" s="851"/>
    </row>
    <row r="33" spans="1:21" s="394" customFormat="1">
      <c r="A33" s="845" t="s">
        <v>17</v>
      </c>
      <c r="B33" s="840"/>
      <c r="C33" s="846"/>
      <c r="D33" s="846"/>
      <c r="E33" s="844"/>
      <c r="F33" s="844"/>
      <c r="G33" s="844"/>
      <c r="H33" s="844"/>
      <c r="I33" s="844"/>
      <c r="J33" s="844">
        <v>7</v>
      </c>
      <c r="K33" s="844"/>
      <c r="L33" s="847"/>
      <c r="M33" s="848"/>
      <c r="N33" s="849"/>
      <c r="O33" s="424"/>
      <c r="P33" s="424"/>
      <c r="Q33" s="424"/>
      <c r="R33" s="424"/>
      <c r="S33" s="206"/>
      <c r="T33" s="206"/>
      <c r="U33" s="478"/>
    </row>
    <row r="34" spans="1:21" s="394" customFormat="1" ht="22.5">
      <c r="A34" s="845" t="s">
        <v>17</v>
      </c>
      <c r="B34" s="840" t="s">
        <v>1206</v>
      </c>
      <c r="C34" s="846" t="s">
        <v>1365</v>
      </c>
      <c r="D34" s="846"/>
      <c r="E34" s="844"/>
      <c r="F34" s="844"/>
      <c r="G34" s="844"/>
      <c r="H34" s="844"/>
      <c r="I34" s="844"/>
      <c r="J34" s="844"/>
      <c r="K34" s="844"/>
      <c r="L34" s="847" t="s">
        <v>125</v>
      </c>
      <c r="M34" s="848" t="s">
        <v>1296</v>
      </c>
      <c r="N34" s="849" t="s">
        <v>355</v>
      </c>
      <c r="O34" s="850">
        <v>0</v>
      </c>
      <c r="P34" s="850">
        <v>0</v>
      </c>
      <c r="Q34" s="850">
        <v>0</v>
      </c>
      <c r="R34" s="850">
        <v>0</v>
      </c>
      <c r="S34" s="850">
        <v>0</v>
      </c>
      <c r="T34" s="850">
        <v>0</v>
      </c>
      <c r="U34" s="851"/>
    </row>
    <row r="35" spans="1:21">
      <c r="A35" s="839"/>
      <c r="B35" s="840"/>
      <c r="C35" s="839"/>
      <c r="D35" s="839"/>
      <c r="E35" s="839"/>
      <c r="F35" s="839"/>
      <c r="G35" s="839"/>
      <c r="H35" s="839"/>
      <c r="I35" s="839"/>
      <c r="J35" s="839"/>
      <c r="K35" s="839"/>
      <c r="L35" s="839"/>
      <c r="M35" s="839"/>
      <c r="N35" s="839"/>
      <c r="O35" s="839"/>
      <c r="P35" s="839"/>
      <c r="Q35" s="839"/>
      <c r="R35" s="839"/>
      <c r="S35" s="839"/>
      <c r="T35" s="839"/>
      <c r="U35" s="839"/>
    </row>
    <row r="36" spans="1:21" s="86" customFormat="1" ht="15" customHeight="1">
      <c r="A36" s="676"/>
      <c r="B36" s="789"/>
      <c r="C36" s="676"/>
      <c r="D36" s="676"/>
      <c r="E36" s="676"/>
      <c r="F36" s="676"/>
      <c r="G36" s="676"/>
      <c r="H36" s="676"/>
      <c r="I36" s="676"/>
      <c r="J36" s="676"/>
      <c r="K36" s="676"/>
      <c r="L36" s="1125" t="s">
        <v>1255</v>
      </c>
      <c r="M36" s="1125"/>
      <c r="N36" s="1125"/>
      <c r="O36" s="1125"/>
      <c r="P36" s="1125"/>
      <c r="Q36" s="1125"/>
      <c r="R36" s="1125"/>
      <c r="S36" s="1126"/>
      <c r="T36" s="1126"/>
      <c r="U36" s="1126"/>
    </row>
    <row r="37" spans="1:21" s="86" customFormat="1" ht="106.5" customHeight="1">
      <c r="A37" s="676"/>
      <c r="B37" s="789"/>
      <c r="C37" s="676"/>
      <c r="D37" s="676"/>
      <c r="E37" s="676"/>
      <c r="F37" s="676"/>
      <c r="G37" s="676"/>
      <c r="H37" s="676"/>
      <c r="I37" s="676"/>
      <c r="J37" s="676"/>
      <c r="K37" s="639"/>
      <c r="L37" s="1132" t="s">
        <v>3471</v>
      </c>
      <c r="M37" s="1133"/>
      <c r="N37" s="1133"/>
      <c r="O37" s="1133"/>
      <c r="P37" s="1133"/>
      <c r="Q37" s="1133"/>
      <c r="R37" s="1133"/>
      <c r="S37" s="1133"/>
      <c r="T37" s="1133"/>
      <c r="U37" s="1134"/>
    </row>
  </sheetData>
  <sheetProtection formatColumns="0" formatRows="0" autoFilter="0"/>
  <mergeCells count="8">
    <mergeCell ref="J28:J30"/>
    <mergeCell ref="L36:U36"/>
    <mergeCell ref="L37:U37"/>
    <mergeCell ref="L14:L15"/>
    <mergeCell ref="M14:M15"/>
    <mergeCell ref="N14:N15"/>
    <mergeCell ref="U14:U15"/>
    <mergeCell ref="J19:J21"/>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pageSetUpPr fitToPage="1"/>
  </sheetPr>
  <dimension ref="A1:U37"/>
  <sheetViews>
    <sheetView showGridLines="0" view="pageBreakPreview" topLeftCell="L13" zoomScaleNormal="100" zoomScaleSheetLayoutView="100" workbookViewId="0">
      <selection activeCell="X33" sqref="X33"/>
    </sheetView>
  </sheetViews>
  <sheetFormatPr defaultColWidth="9.140625" defaultRowHeight="11.25"/>
  <cols>
    <col min="1" max="1" width="2.7109375" style="398" hidden="1" customWidth="1"/>
    <col min="2" max="2" width="2.7109375" style="485" hidden="1" customWidth="1"/>
    <col min="3" max="10" width="2.7109375" style="398" hidden="1" customWidth="1"/>
    <col min="11" max="11" width="3.7109375" style="398" hidden="1" customWidth="1"/>
    <col min="12" max="12" width="5.7109375" style="398" customWidth="1"/>
    <col min="13" max="13" width="55.7109375" style="398" customWidth="1"/>
    <col min="14" max="14" width="12.7109375" style="398" customWidth="1"/>
    <col min="15" max="20" width="13.7109375" style="398" customWidth="1"/>
    <col min="21" max="21" width="33.28515625" style="398" customWidth="1"/>
    <col min="22" max="16384" width="9.140625" style="398"/>
  </cols>
  <sheetData>
    <row r="1" spans="1:21" hidden="1">
      <c r="A1" s="856"/>
      <c r="B1" s="857"/>
      <c r="C1" s="856"/>
      <c r="D1" s="856"/>
      <c r="E1" s="856"/>
      <c r="F1" s="856"/>
      <c r="G1" s="856"/>
      <c r="H1" s="856"/>
      <c r="I1" s="856"/>
      <c r="J1" s="856"/>
      <c r="K1" s="856"/>
      <c r="L1" s="856"/>
      <c r="M1" s="856"/>
      <c r="N1" s="856"/>
      <c r="O1" s="676">
        <v>2022</v>
      </c>
      <c r="P1" s="676">
        <v>2022</v>
      </c>
      <c r="Q1" s="676">
        <v>2022</v>
      </c>
      <c r="R1" s="676">
        <v>2023</v>
      </c>
      <c r="S1" s="676">
        <v>2024</v>
      </c>
      <c r="T1" s="676">
        <v>2024</v>
      </c>
      <c r="U1" s="856"/>
    </row>
    <row r="2" spans="1:21" hidden="1">
      <c r="A2" s="856"/>
      <c r="B2" s="857"/>
      <c r="C2" s="856"/>
      <c r="D2" s="856"/>
      <c r="E2" s="856"/>
      <c r="F2" s="856"/>
      <c r="G2" s="856"/>
      <c r="H2" s="856"/>
      <c r="I2" s="856"/>
      <c r="J2" s="856"/>
      <c r="K2" s="856"/>
      <c r="L2" s="856"/>
      <c r="M2" s="856"/>
      <c r="N2" s="856"/>
      <c r="O2" s="676" t="s">
        <v>271</v>
      </c>
      <c r="P2" s="676" t="s">
        <v>309</v>
      </c>
      <c r="Q2" s="676" t="s">
        <v>289</v>
      </c>
      <c r="R2" s="676" t="s">
        <v>271</v>
      </c>
      <c r="S2" s="676" t="s">
        <v>272</v>
      </c>
      <c r="T2" s="676" t="s">
        <v>271</v>
      </c>
      <c r="U2" s="856"/>
    </row>
    <row r="3" spans="1:21" hidden="1">
      <c r="A3" s="856"/>
      <c r="B3" s="857"/>
      <c r="C3" s="856"/>
      <c r="D3" s="856"/>
      <c r="E3" s="856"/>
      <c r="F3" s="856"/>
      <c r="G3" s="856"/>
      <c r="H3" s="856"/>
      <c r="I3" s="856"/>
      <c r="J3" s="856"/>
      <c r="K3" s="856"/>
      <c r="L3" s="856"/>
      <c r="M3" s="856"/>
      <c r="N3" s="856"/>
      <c r="O3" s="856"/>
      <c r="P3" s="856"/>
      <c r="Q3" s="856"/>
      <c r="R3" s="856"/>
      <c r="S3" s="856"/>
      <c r="T3" s="856"/>
      <c r="U3" s="856"/>
    </row>
    <row r="4" spans="1:21" hidden="1">
      <c r="A4" s="856"/>
      <c r="B4" s="857"/>
      <c r="C4" s="856"/>
      <c r="D4" s="856"/>
      <c r="E4" s="856"/>
      <c r="F4" s="856"/>
      <c r="G4" s="856"/>
      <c r="H4" s="856"/>
      <c r="I4" s="856"/>
      <c r="J4" s="856"/>
      <c r="K4" s="856"/>
      <c r="L4" s="856"/>
      <c r="M4" s="856"/>
      <c r="N4" s="856"/>
      <c r="O4" s="856"/>
      <c r="P4" s="856"/>
      <c r="Q4" s="856"/>
      <c r="R4" s="856"/>
      <c r="S4" s="856"/>
      <c r="T4" s="856"/>
      <c r="U4" s="856"/>
    </row>
    <row r="5" spans="1:21" hidden="1">
      <c r="A5" s="856"/>
      <c r="B5" s="857"/>
      <c r="C5" s="856"/>
      <c r="D5" s="856"/>
      <c r="E5" s="856"/>
      <c r="F5" s="856"/>
      <c r="G5" s="856"/>
      <c r="H5" s="856"/>
      <c r="I5" s="856"/>
      <c r="J5" s="856"/>
      <c r="K5" s="856"/>
      <c r="L5" s="856"/>
      <c r="M5" s="856"/>
      <c r="N5" s="856"/>
      <c r="O5" s="856"/>
      <c r="P5" s="856"/>
      <c r="Q5" s="856"/>
      <c r="R5" s="856"/>
      <c r="S5" s="856"/>
      <c r="T5" s="856"/>
      <c r="U5" s="856"/>
    </row>
    <row r="6" spans="1:21" hidden="1">
      <c r="A6" s="856"/>
      <c r="B6" s="857"/>
      <c r="C6" s="856"/>
      <c r="D6" s="856"/>
      <c r="E6" s="856"/>
      <c r="F6" s="856"/>
      <c r="G6" s="856"/>
      <c r="H6" s="856"/>
      <c r="I6" s="856"/>
      <c r="J6" s="856"/>
      <c r="K6" s="856"/>
      <c r="L6" s="856"/>
      <c r="M6" s="856"/>
      <c r="N6" s="856"/>
      <c r="O6" s="856"/>
      <c r="P6" s="856"/>
      <c r="Q6" s="856"/>
      <c r="R6" s="856"/>
      <c r="S6" s="856"/>
      <c r="T6" s="856"/>
      <c r="U6" s="856"/>
    </row>
    <row r="7" spans="1:21" hidden="1">
      <c r="A7" s="856"/>
      <c r="B7" s="857"/>
      <c r="C7" s="856"/>
      <c r="D7" s="856"/>
      <c r="E7" s="856"/>
      <c r="F7" s="856"/>
      <c r="G7" s="856"/>
      <c r="H7" s="856"/>
      <c r="I7" s="856"/>
      <c r="J7" s="856"/>
      <c r="K7" s="856"/>
      <c r="L7" s="856"/>
      <c r="M7" s="856"/>
      <c r="N7" s="856"/>
      <c r="O7" s="676" t="b">
        <v>1</v>
      </c>
      <c r="P7" s="676" t="b">
        <v>1</v>
      </c>
      <c r="Q7" s="676" t="b">
        <v>1</v>
      </c>
      <c r="R7" s="676" t="b">
        <v>1</v>
      </c>
      <c r="S7" s="708"/>
      <c r="T7" s="708"/>
      <c r="U7" s="856"/>
    </row>
    <row r="8" spans="1:21" hidden="1">
      <c r="A8" s="856"/>
      <c r="B8" s="857"/>
      <c r="C8" s="856"/>
      <c r="D8" s="856"/>
      <c r="E8" s="856"/>
      <c r="F8" s="856"/>
      <c r="G8" s="856"/>
      <c r="H8" s="856"/>
      <c r="I8" s="856"/>
      <c r="J8" s="856"/>
      <c r="K8" s="856"/>
      <c r="L8" s="856"/>
      <c r="M8" s="856"/>
      <c r="N8" s="856"/>
      <c r="O8" s="856"/>
      <c r="P8" s="856"/>
      <c r="Q8" s="856"/>
      <c r="R8" s="856"/>
      <c r="S8" s="856"/>
      <c r="T8" s="856"/>
      <c r="U8" s="856"/>
    </row>
    <row r="9" spans="1:21" hidden="1">
      <c r="A9" s="856"/>
      <c r="B9" s="857"/>
      <c r="C9" s="856"/>
      <c r="D9" s="856"/>
      <c r="E9" s="856"/>
      <c r="F9" s="856"/>
      <c r="G9" s="856"/>
      <c r="H9" s="856"/>
      <c r="I9" s="856"/>
      <c r="J9" s="856"/>
      <c r="K9" s="856"/>
      <c r="L9" s="856"/>
      <c r="M9" s="856"/>
      <c r="N9" s="856"/>
      <c r="O9" s="856"/>
      <c r="P9" s="856"/>
      <c r="Q9" s="856"/>
      <c r="R9" s="856"/>
      <c r="S9" s="856"/>
      <c r="T9" s="856"/>
      <c r="U9" s="856"/>
    </row>
    <row r="10" spans="1:21" hidden="1">
      <c r="A10" s="856"/>
      <c r="B10" s="857"/>
      <c r="C10" s="856"/>
      <c r="D10" s="856"/>
      <c r="E10" s="856"/>
      <c r="F10" s="856"/>
      <c r="G10" s="856"/>
      <c r="H10" s="856"/>
      <c r="I10" s="856"/>
      <c r="J10" s="856"/>
      <c r="K10" s="856"/>
      <c r="L10" s="856"/>
      <c r="M10" s="856"/>
      <c r="N10" s="856"/>
      <c r="O10" s="856"/>
      <c r="P10" s="856"/>
      <c r="Q10" s="856"/>
      <c r="R10" s="856"/>
      <c r="S10" s="856"/>
      <c r="T10" s="856"/>
      <c r="U10" s="856"/>
    </row>
    <row r="11" spans="1:21" ht="15" hidden="1" customHeight="1">
      <c r="A11" s="856"/>
      <c r="B11" s="857"/>
      <c r="C11" s="856"/>
      <c r="D11" s="856"/>
      <c r="E11" s="856"/>
      <c r="F11" s="856"/>
      <c r="G11" s="856"/>
      <c r="H11" s="856"/>
      <c r="I11" s="856"/>
      <c r="J11" s="856"/>
      <c r="K11" s="856"/>
      <c r="L11" s="856"/>
      <c r="M11" s="653"/>
      <c r="N11" s="856"/>
      <c r="O11" s="856"/>
      <c r="P11" s="856"/>
      <c r="Q11" s="856"/>
      <c r="R11" s="856"/>
      <c r="S11" s="856"/>
      <c r="T11" s="856"/>
      <c r="U11" s="856"/>
    </row>
    <row r="12" spans="1:21" s="272" customFormat="1" ht="20.25" customHeight="1">
      <c r="A12" s="841"/>
      <c r="B12" s="842"/>
      <c r="C12" s="841"/>
      <c r="D12" s="841"/>
      <c r="E12" s="841"/>
      <c r="F12" s="841"/>
      <c r="G12" s="841"/>
      <c r="H12" s="841"/>
      <c r="I12" s="841"/>
      <c r="J12" s="841"/>
      <c r="K12" s="841"/>
      <c r="L12" s="426" t="s">
        <v>1078</v>
      </c>
      <c r="M12" s="425"/>
      <c r="N12" s="425"/>
      <c r="O12" s="425"/>
      <c r="P12" s="425"/>
      <c r="Q12" s="425"/>
      <c r="R12" s="425"/>
      <c r="S12" s="425"/>
      <c r="T12" s="425"/>
      <c r="U12" s="425"/>
    </row>
    <row r="13" spans="1:21" s="272" customFormat="1">
      <c r="A13" s="841"/>
      <c r="B13" s="842"/>
      <c r="C13" s="841"/>
      <c r="D13" s="841"/>
      <c r="E13" s="841"/>
      <c r="F13" s="841"/>
      <c r="G13" s="841"/>
      <c r="H13" s="841"/>
      <c r="I13" s="841"/>
      <c r="J13" s="841"/>
      <c r="K13" s="841"/>
      <c r="L13" s="427"/>
      <c r="M13" s="428"/>
      <c r="N13" s="428"/>
      <c r="O13" s="428"/>
      <c r="P13" s="428"/>
      <c r="Q13" s="428"/>
      <c r="R13" s="428"/>
      <c r="S13" s="428"/>
      <c r="T13" s="428"/>
      <c r="U13" s="428"/>
    </row>
    <row r="14" spans="1:21" s="399" customFormat="1" ht="31.5" customHeight="1">
      <c r="A14" s="858"/>
      <c r="B14" s="857"/>
      <c r="C14" s="858"/>
      <c r="D14" s="858"/>
      <c r="E14" s="858"/>
      <c r="F14" s="858"/>
      <c r="G14" s="858"/>
      <c r="H14" s="858"/>
      <c r="I14" s="858"/>
      <c r="J14" s="858"/>
      <c r="K14" s="858"/>
      <c r="L14" s="1136" t="s">
        <v>359</v>
      </c>
      <c r="M14" s="1137" t="s">
        <v>216</v>
      </c>
      <c r="N14" s="1136" t="s">
        <v>141</v>
      </c>
      <c r="O14" s="756" t="s">
        <v>3497</v>
      </c>
      <c r="P14" s="756" t="s">
        <v>3497</v>
      </c>
      <c r="Q14" s="756" t="s">
        <v>3497</v>
      </c>
      <c r="R14" s="757" t="s">
        <v>3498</v>
      </c>
      <c r="S14" s="758" t="s">
        <v>3499</v>
      </c>
      <c r="T14" s="758" t="s">
        <v>3499</v>
      </c>
      <c r="U14" s="1115" t="s">
        <v>308</v>
      </c>
    </row>
    <row r="15" spans="1:21" s="399" customFormat="1" ht="54" customHeight="1">
      <c r="A15" s="858"/>
      <c r="B15" s="857"/>
      <c r="C15" s="858"/>
      <c r="D15" s="858"/>
      <c r="E15" s="858"/>
      <c r="F15" s="858"/>
      <c r="G15" s="858"/>
      <c r="H15" s="858"/>
      <c r="I15" s="858"/>
      <c r="J15" s="858"/>
      <c r="K15" s="858"/>
      <c r="L15" s="1140"/>
      <c r="M15" s="1140"/>
      <c r="N15" s="1140"/>
      <c r="O15" s="759" t="s">
        <v>271</v>
      </c>
      <c r="P15" s="759" t="s">
        <v>309</v>
      </c>
      <c r="Q15" s="759" t="s">
        <v>289</v>
      </c>
      <c r="R15" s="759" t="s">
        <v>271</v>
      </c>
      <c r="S15" s="758" t="s">
        <v>272</v>
      </c>
      <c r="T15" s="758" t="s">
        <v>271</v>
      </c>
      <c r="U15" s="1140"/>
    </row>
    <row r="16" spans="1:21" s="400" customFormat="1">
      <c r="A16" s="763" t="s">
        <v>17</v>
      </c>
      <c r="B16" s="859"/>
      <c r="C16" s="859"/>
      <c r="D16" s="859"/>
      <c r="E16" s="859"/>
      <c r="F16" s="859"/>
      <c r="G16" s="859"/>
      <c r="H16" s="859"/>
      <c r="I16" s="859"/>
      <c r="J16" s="859"/>
      <c r="K16" s="859"/>
      <c r="L16" s="805" t="s">
        <v>3495</v>
      </c>
      <c r="M16" s="683"/>
      <c r="N16" s="683"/>
      <c r="O16" s="832">
        <v>0</v>
      </c>
      <c r="P16" s="832">
        <v>0</v>
      </c>
      <c r="Q16" s="832">
        <v>0</v>
      </c>
      <c r="R16" s="832">
        <v>205.3</v>
      </c>
      <c r="S16" s="832">
        <v>1999.4530032513198</v>
      </c>
      <c r="T16" s="832">
        <v>447.20000000000005</v>
      </c>
      <c r="U16" s="788"/>
    </row>
    <row r="17" spans="1:21" s="400" customFormat="1" ht="22.5">
      <c r="A17" s="845" t="s">
        <v>17</v>
      </c>
      <c r="B17" s="859"/>
      <c r="C17" s="860" t="s">
        <v>1306</v>
      </c>
      <c r="D17" s="859"/>
      <c r="E17" s="859"/>
      <c r="F17" s="859"/>
      <c r="G17" s="859"/>
      <c r="H17" s="859"/>
      <c r="I17" s="859"/>
      <c r="J17" s="859"/>
      <c r="K17" s="859"/>
      <c r="L17" s="861">
        <v>1</v>
      </c>
      <c r="M17" s="848" t="s">
        <v>1077</v>
      </c>
      <c r="N17" s="849" t="s">
        <v>355</v>
      </c>
      <c r="O17" s="862">
        <v>0</v>
      </c>
      <c r="P17" s="862">
        <v>0</v>
      </c>
      <c r="Q17" s="862">
        <v>0</v>
      </c>
      <c r="R17" s="862">
        <v>150</v>
      </c>
      <c r="S17" s="862">
        <v>1359.53379666</v>
      </c>
      <c r="T17" s="862">
        <v>343.47</v>
      </c>
      <c r="U17" s="863"/>
    </row>
    <row r="18" spans="1:21" s="400" customFormat="1" ht="22.5">
      <c r="A18" s="845" t="s">
        <v>17</v>
      </c>
      <c r="B18" s="859"/>
      <c r="C18" s="860" t="s">
        <v>1307</v>
      </c>
      <c r="D18" s="859"/>
      <c r="E18" s="859"/>
      <c r="F18" s="859"/>
      <c r="G18" s="859"/>
      <c r="H18" s="859"/>
      <c r="I18" s="859"/>
      <c r="J18" s="859"/>
      <c r="K18" s="859"/>
      <c r="L18" s="861" t="s">
        <v>101</v>
      </c>
      <c r="M18" s="848" t="s">
        <v>1295</v>
      </c>
      <c r="N18" s="849" t="s">
        <v>355</v>
      </c>
      <c r="O18" s="862">
        <v>0</v>
      </c>
      <c r="P18" s="862">
        <v>0</v>
      </c>
      <c r="Q18" s="862">
        <v>0</v>
      </c>
      <c r="R18" s="862">
        <v>45.3</v>
      </c>
      <c r="S18" s="862">
        <v>410.57920659131997</v>
      </c>
      <c r="T18" s="862">
        <v>103.73</v>
      </c>
      <c r="U18" s="863"/>
    </row>
    <row r="19" spans="1:21" s="400" customFormat="1" ht="33.75">
      <c r="A19" s="845" t="s">
        <v>17</v>
      </c>
      <c r="B19" s="857" t="s">
        <v>1169</v>
      </c>
      <c r="C19" s="860" t="s">
        <v>1308</v>
      </c>
      <c r="D19" s="859"/>
      <c r="E19" s="859"/>
      <c r="F19" s="859"/>
      <c r="G19" s="859"/>
      <c r="H19" s="859"/>
      <c r="I19" s="859"/>
      <c r="J19" s="859"/>
      <c r="K19" s="859"/>
      <c r="L19" s="861" t="s">
        <v>102</v>
      </c>
      <c r="M19" s="848" t="s">
        <v>1079</v>
      </c>
      <c r="N19" s="849" t="s">
        <v>355</v>
      </c>
      <c r="O19" s="864">
        <v>0</v>
      </c>
      <c r="P19" s="864">
        <v>0</v>
      </c>
      <c r="Q19" s="864">
        <v>0</v>
      </c>
      <c r="R19" s="864">
        <v>10</v>
      </c>
      <c r="S19" s="864">
        <v>96.38</v>
      </c>
      <c r="T19" s="864">
        <v>0</v>
      </c>
      <c r="U19" s="863"/>
    </row>
    <row r="20" spans="1:21" s="400" customFormat="1">
      <c r="A20" s="845" t="s">
        <v>17</v>
      </c>
      <c r="B20" s="857"/>
      <c r="C20" s="860" t="s">
        <v>1324</v>
      </c>
      <c r="D20" s="859"/>
      <c r="E20" s="859"/>
      <c r="F20" s="859"/>
      <c r="G20" s="859"/>
      <c r="H20" s="859"/>
      <c r="I20" s="859"/>
      <c r="J20" s="859"/>
      <c r="K20" s="859"/>
      <c r="L20" s="861" t="s">
        <v>158</v>
      </c>
      <c r="M20" s="865" t="s">
        <v>467</v>
      </c>
      <c r="N20" s="849" t="s">
        <v>355</v>
      </c>
      <c r="O20" s="866"/>
      <c r="P20" s="866"/>
      <c r="Q20" s="866"/>
      <c r="R20" s="866">
        <v>10</v>
      </c>
      <c r="S20" s="866">
        <v>11</v>
      </c>
      <c r="T20" s="866"/>
      <c r="U20" s="863"/>
    </row>
    <row r="21" spans="1:21" s="400" customFormat="1">
      <c r="A21" s="845" t="s">
        <v>17</v>
      </c>
      <c r="B21" s="857"/>
      <c r="C21" s="860" t="s">
        <v>1325</v>
      </c>
      <c r="D21" s="859"/>
      <c r="E21" s="859"/>
      <c r="F21" s="859"/>
      <c r="G21" s="859"/>
      <c r="H21" s="859"/>
      <c r="I21" s="859"/>
      <c r="J21" s="859"/>
      <c r="K21" s="859"/>
      <c r="L21" s="861" t="s">
        <v>159</v>
      </c>
      <c r="M21" s="865" t="s">
        <v>468</v>
      </c>
      <c r="N21" s="849" t="s">
        <v>355</v>
      </c>
      <c r="O21" s="866"/>
      <c r="P21" s="866"/>
      <c r="Q21" s="866"/>
      <c r="R21" s="866"/>
      <c r="S21" s="866"/>
      <c r="T21" s="866"/>
      <c r="U21" s="863"/>
    </row>
    <row r="22" spans="1:21" s="400" customFormat="1">
      <c r="A22" s="845" t="s">
        <v>17</v>
      </c>
      <c r="B22" s="857"/>
      <c r="C22" s="860" t="s">
        <v>1326</v>
      </c>
      <c r="D22" s="859"/>
      <c r="E22" s="859"/>
      <c r="F22" s="859"/>
      <c r="G22" s="859"/>
      <c r="H22" s="859"/>
      <c r="I22" s="859"/>
      <c r="J22" s="859"/>
      <c r="K22" s="859"/>
      <c r="L22" s="861" t="s">
        <v>372</v>
      </c>
      <c r="M22" s="865" t="s">
        <v>469</v>
      </c>
      <c r="N22" s="849" t="s">
        <v>355</v>
      </c>
      <c r="O22" s="866"/>
      <c r="P22" s="866"/>
      <c r="Q22" s="866"/>
      <c r="R22" s="866"/>
      <c r="S22" s="866"/>
      <c r="T22" s="866"/>
      <c r="U22" s="863"/>
    </row>
    <row r="23" spans="1:21" s="400" customFormat="1">
      <c r="A23" s="845" t="s">
        <v>17</v>
      </c>
      <c r="B23" s="857"/>
      <c r="C23" s="860" t="s">
        <v>1412</v>
      </c>
      <c r="D23" s="859"/>
      <c r="E23" s="859"/>
      <c r="F23" s="859"/>
      <c r="G23" s="859"/>
      <c r="H23" s="859"/>
      <c r="I23" s="859"/>
      <c r="J23" s="859"/>
      <c r="K23" s="859"/>
      <c r="L23" s="861" t="s">
        <v>373</v>
      </c>
      <c r="M23" s="865" t="s">
        <v>470</v>
      </c>
      <c r="N23" s="849" t="s">
        <v>355</v>
      </c>
      <c r="O23" s="866"/>
      <c r="P23" s="866"/>
      <c r="Q23" s="866"/>
      <c r="R23" s="866"/>
      <c r="S23" s="866"/>
      <c r="T23" s="866"/>
      <c r="U23" s="863"/>
    </row>
    <row r="24" spans="1:21" s="400" customFormat="1">
      <c r="A24" s="845" t="s">
        <v>17</v>
      </c>
      <c r="B24" s="857"/>
      <c r="C24" s="860" t="s">
        <v>1413</v>
      </c>
      <c r="D24" s="859"/>
      <c r="E24" s="859"/>
      <c r="F24" s="859"/>
      <c r="G24" s="859"/>
      <c r="H24" s="859"/>
      <c r="I24" s="859"/>
      <c r="J24" s="859"/>
      <c r="K24" s="859"/>
      <c r="L24" s="861" t="s">
        <v>374</v>
      </c>
      <c r="M24" s="865" t="s">
        <v>471</v>
      </c>
      <c r="N24" s="849" t="s">
        <v>355</v>
      </c>
      <c r="O24" s="866"/>
      <c r="P24" s="866"/>
      <c r="Q24" s="866"/>
      <c r="R24" s="866"/>
      <c r="S24" s="866">
        <v>85.38</v>
      </c>
      <c r="T24" s="866"/>
      <c r="U24" s="863"/>
    </row>
    <row r="25" spans="1:21" s="400" customFormat="1">
      <c r="A25" s="845" t="s">
        <v>17</v>
      </c>
      <c r="B25" s="857"/>
      <c r="C25" s="860" t="s">
        <v>1446</v>
      </c>
      <c r="D25" s="859"/>
      <c r="E25" s="859"/>
      <c r="F25" s="859"/>
      <c r="G25" s="859"/>
      <c r="H25" s="859"/>
      <c r="I25" s="859"/>
      <c r="J25" s="859"/>
      <c r="K25" s="859"/>
      <c r="L25" s="861" t="s">
        <v>1080</v>
      </c>
      <c r="M25" s="865" t="s">
        <v>472</v>
      </c>
      <c r="N25" s="849" t="s">
        <v>355</v>
      </c>
      <c r="O25" s="866"/>
      <c r="P25" s="866"/>
      <c r="Q25" s="866"/>
      <c r="R25" s="866"/>
      <c r="S25" s="866"/>
      <c r="T25" s="866"/>
      <c r="U25" s="863"/>
    </row>
    <row r="26" spans="1:21" s="400" customFormat="1">
      <c r="A26" s="845" t="s">
        <v>17</v>
      </c>
      <c r="B26" s="857" t="s">
        <v>1286</v>
      </c>
      <c r="C26" s="860" t="s">
        <v>1447</v>
      </c>
      <c r="D26" s="859"/>
      <c r="E26" s="859"/>
      <c r="F26" s="859"/>
      <c r="G26" s="859"/>
      <c r="H26" s="859"/>
      <c r="I26" s="859"/>
      <c r="J26" s="859"/>
      <c r="K26" s="859"/>
      <c r="L26" s="861" t="s">
        <v>1081</v>
      </c>
      <c r="M26" s="865" t="s">
        <v>1287</v>
      </c>
      <c r="N26" s="849" t="s">
        <v>355</v>
      </c>
      <c r="O26" s="866"/>
      <c r="P26" s="866"/>
      <c r="Q26" s="866"/>
      <c r="R26" s="866"/>
      <c r="S26" s="866"/>
      <c r="T26" s="866"/>
      <c r="U26" s="863"/>
    </row>
    <row r="27" spans="1:21" s="400" customFormat="1" ht="45">
      <c r="A27" s="845" t="s">
        <v>17</v>
      </c>
      <c r="B27" s="857" t="s">
        <v>1170</v>
      </c>
      <c r="C27" s="860" t="s">
        <v>1362</v>
      </c>
      <c r="D27" s="859"/>
      <c r="E27" s="859"/>
      <c r="F27" s="859"/>
      <c r="G27" s="859"/>
      <c r="H27" s="859"/>
      <c r="I27" s="859"/>
      <c r="J27" s="859"/>
      <c r="K27" s="859"/>
      <c r="L27" s="861" t="s">
        <v>103</v>
      </c>
      <c r="M27" s="848" t="s">
        <v>1082</v>
      </c>
      <c r="N27" s="849" t="s">
        <v>355</v>
      </c>
      <c r="O27" s="866"/>
      <c r="P27" s="866"/>
      <c r="Q27" s="866"/>
      <c r="R27" s="866"/>
      <c r="S27" s="866"/>
      <c r="T27" s="866"/>
      <c r="U27" s="863"/>
    </row>
    <row r="28" spans="1:21" s="400" customFormat="1">
      <c r="A28" s="845" t="s">
        <v>17</v>
      </c>
      <c r="B28" s="857" t="s">
        <v>1171</v>
      </c>
      <c r="C28" s="860" t="s">
        <v>1311</v>
      </c>
      <c r="D28" s="859"/>
      <c r="E28" s="859"/>
      <c r="F28" s="859"/>
      <c r="G28" s="859"/>
      <c r="H28" s="859"/>
      <c r="I28" s="859"/>
      <c r="J28" s="859"/>
      <c r="K28" s="859"/>
      <c r="L28" s="861" t="s">
        <v>119</v>
      </c>
      <c r="M28" s="848" t="s">
        <v>1083</v>
      </c>
      <c r="N28" s="849" t="s">
        <v>355</v>
      </c>
      <c r="O28" s="866"/>
      <c r="P28" s="866"/>
      <c r="Q28" s="866"/>
      <c r="R28" s="866"/>
      <c r="S28" s="866"/>
      <c r="T28" s="866"/>
      <c r="U28" s="863"/>
    </row>
    <row r="29" spans="1:21" s="400" customFormat="1">
      <c r="A29" s="845" t="s">
        <v>17</v>
      </c>
      <c r="B29" s="857" t="s">
        <v>1172</v>
      </c>
      <c r="C29" s="860" t="s">
        <v>1363</v>
      </c>
      <c r="D29" s="859"/>
      <c r="E29" s="859"/>
      <c r="F29" s="859"/>
      <c r="G29" s="859"/>
      <c r="H29" s="859"/>
      <c r="I29" s="859"/>
      <c r="J29" s="859"/>
      <c r="K29" s="859"/>
      <c r="L29" s="861" t="s">
        <v>123</v>
      </c>
      <c r="M29" s="848" t="s">
        <v>1084</v>
      </c>
      <c r="N29" s="849" t="s">
        <v>355</v>
      </c>
      <c r="O29" s="866"/>
      <c r="P29" s="866"/>
      <c r="Q29" s="866"/>
      <c r="R29" s="866"/>
      <c r="S29" s="866"/>
      <c r="T29" s="866"/>
      <c r="U29" s="863"/>
    </row>
    <row r="30" spans="1:21" s="400" customFormat="1">
      <c r="A30" s="845" t="s">
        <v>17</v>
      </c>
      <c r="B30" s="857" t="s">
        <v>1173</v>
      </c>
      <c r="C30" s="860" t="s">
        <v>1364</v>
      </c>
      <c r="D30" s="859"/>
      <c r="E30" s="859"/>
      <c r="F30" s="859"/>
      <c r="G30" s="859"/>
      <c r="H30" s="859"/>
      <c r="I30" s="859"/>
      <c r="J30" s="859"/>
      <c r="K30" s="859"/>
      <c r="L30" s="861" t="s">
        <v>124</v>
      </c>
      <c r="M30" s="848" t="s">
        <v>1085</v>
      </c>
      <c r="N30" s="849" t="s">
        <v>355</v>
      </c>
      <c r="O30" s="866"/>
      <c r="P30" s="866"/>
      <c r="Q30" s="866"/>
      <c r="R30" s="866"/>
      <c r="S30" s="866"/>
      <c r="T30" s="866"/>
      <c r="U30" s="863"/>
    </row>
    <row r="31" spans="1:21" s="400" customFormat="1">
      <c r="A31" s="845" t="s">
        <v>17</v>
      </c>
      <c r="B31" s="857" t="s">
        <v>1174</v>
      </c>
      <c r="C31" s="860" t="s">
        <v>1365</v>
      </c>
      <c r="D31" s="859"/>
      <c r="E31" s="859"/>
      <c r="F31" s="859"/>
      <c r="G31" s="859"/>
      <c r="H31" s="859"/>
      <c r="I31" s="859"/>
      <c r="J31" s="859"/>
      <c r="K31" s="859"/>
      <c r="L31" s="861" t="s">
        <v>125</v>
      </c>
      <c r="M31" s="848" t="s">
        <v>1086</v>
      </c>
      <c r="N31" s="849" t="s">
        <v>355</v>
      </c>
      <c r="O31" s="864">
        <v>0</v>
      </c>
      <c r="P31" s="864">
        <v>0</v>
      </c>
      <c r="Q31" s="864">
        <v>0</v>
      </c>
      <c r="R31" s="864">
        <v>0</v>
      </c>
      <c r="S31" s="864">
        <v>132.96</v>
      </c>
      <c r="T31" s="864">
        <v>0</v>
      </c>
      <c r="U31" s="863"/>
    </row>
    <row r="32" spans="1:21" s="400" customFormat="1">
      <c r="A32" s="845" t="s">
        <v>17</v>
      </c>
      <c r="B32" s="857" t="s">
        <v>1175</v>
      </c>
      <c r="C32" s="860" t="s">
        <v>1366</v>
      </c>
      <c r="D32" s="859"/>
      <c r="E32" s="859"/>
      <c r="F32" s="859"/>
      <c r="G32" s="859"/>
      <c r="H32" s="859"/>
      <c r="I32" s="859"/>
      <c r="J32" s="859"/>
      <c r="K32" s="859"/>
      <c r="L32" s="861" t="s">
        <v>146</v>
      </c>
      <c r="M32" s="865" t="s">
        <v>1087</v>
      </c>
      <c r="N32" s="849" t="s">
        <v>355</v>
      </c>
      <c r="O32" s="866"/>
      <c r="P32" s="866"/>
      <c r="Q32" s="866"/>
      <c r="R32" s="866"/>
      <c r="S32" s="866">
        <v>132.96</v>
      </c>
      <c r="T32" s="866"/>
      <c r="U32" s="863"/>
    </row>
    <row r="33" spans="1:21" s="400" customFormat="1" ht="45">
      <c r="A33" s="845" t="s">
        <v>17</v>
      </c>
      <c r="B33" s="857" t="s">
        <v>1176</v>
      </c>
      <c r="C33" s="860" t="s">
        <v>1367</v>
      </c>
      <c r="D33" s="859"/>
      <c r="E33" s="859"/>
      <c r="F33" s="859"/>
      <c r="G33" s="859"/>
      <c r="H33" s="859"/>
      <c r="I33" s="859"/>
      <c r="J33" s="859"/>
      <c r="K33" s="859"/>
      <c r="L33" s="861" t="s">
        <v>187</v>
      </c>
      <c r="M33" s="865" t="s">
        <v>1088</v>
      </c>
      <c r="N33" s="849" t="s">
        <v>355</v>
      </c>
      <c r="O33" s="866"/>
      <c r="P33" s="866"/>
      <c r="Q33" s="866"/>
      <c r="R33" s="866"/>
      <c r="S33" s="866"/>
      <c r="T33" s="866"/>
      <c r="U33" s="863"/>
    </row>
    <row r="34" spans="1:21" s="400" customFormat="1">
      <c r="A34" s="845" t="s">
        <v>17</v>
      </c>
      <c r="B34" s="857" t="s">
        <v>1288</v>
      </c>
      <c r="C34" s="860" t="s">
        <v>1368</v>
      </c>
      <c r="D34" s="859"/>
      <c r="E34" s="859"/>
      <c r="F34" s="859"/>
      <c r="G34" s="859"/>
      <c r="H34" s="859"/>
      <c r="I34" s="859"/>
      <c r="J34" s="859"/>
      <c r="K34" s="859"/>
      <c r="L34" s="861" t="s">
        <v>393</v>
      </c>
      <c r="M34" s="865" t="s">
        <v>1289</v>
      </c>
      <c r="N34" s="849" t="s">
        <v>355</v>
      </c>
      <c r="O34" s="866"/>
      <c r="P34" s="866"/>
      <c r="Q34" s="866"/>
      <c r="R34" s="866"/>
      <c r="S34" s="866"/>
      <c r="T34" s="866"/>
      <c r="U34" s="863"/>
    </row>
    <row r="35" spans="1:21">
      <c r="A35" s="856"/>
      <c r="B35" s="857"/>
      <c r="C35" s="856"/>
      <c r="D35" s="856"/>
      <c r="E35" s="856"/>
      <c r="F35" s="856"/>
      <c r="G35" s="856"/>
      <c r="H35" s="856"/>
      <c r="I35" s="856"/>
      <c r="J35" s="856"/>
      <c r="K35" s="856"/>
      <c r="L35" s="856"/>
      <c r="M35" s="856"/>
      <c r="N35" s="856"/>
      <c r="O35" s="856"/>
      <c r="P35" s="856"/>
      <c r="Q35" s="856"/>
      <c r="R35" s="856"/>
      <c r="S35" s="856"/>
      <c r="T35" s="856"/>
      <c r="U35" s="856"/>
    </row>
    <row r="36" spans="1:21" s="86" customFormat="1" ht="15" customHeight="1">
      <c r="A36" s="676"/>
      <c r="B36" s="789"/>
      <c r="C36" s="676"/>
      <c r="D36" s="676"/>
      <c r="E36" s="676"/>
      <c r="F36" s="676"/>
      <c r="G36" s="676"/>
      <c r="H36" s="676"/>
      <c r="I36" s="676"/>
      <c r="J36" s="676"/>
      <c r="K36" s="676"/>
      <c r="L36" s="1125" t="s">
        <v>1255</v>
      </c>
      <c r="M36" s="1125"/>
      <c r="N36" s="1125"/>
      <c r="O36" s="1125"/>
      <c r="P36" s="1125"/>
      <c r="Q36" s="1125"/>
      <c r="R36" s="1125"/>
      <c r="S36" s="1126"/>
      <c r="T36" s="1126"/>
      <c r="U36" s="1126"/>
    </row>
    <row r="37" spans="1:21" s="86" customFormat="1" ht="119.25" customHeight="1">
      <c r="A37" s="676"/>
      <c r="B37" s="789"/>
      <c r="C37" s="676"/>
      <c r="D37" s="676"/>
      <c r="E37" s="676"/>
      <c r="F37" s="676"/>
      <c r="G37" s="676"/>
      <c r="H37" s="676"/>
      <c r="I37" s="676"/>
      <c r="J37" s="676"/>
      <c r="K37" s="639"/>
      <c r="L37" s="1127" t="s">
        <v>3484</v>
      </c>
      <c r="M37" s="1128"/>
      <c r="N37" s="1128"/>
      <c r="O37" s="1128"/>
      <c r="P37" s="1128"/>
      <c r="Q37" s="1128"/>
      <c r="R37" s="1128"/>
      <c r="S37" s="1129"/>
      <c r="T37" s="1129"/>
      <c r="U37" s="1129"/>
    </row>
  </sheetData>
  <sheetProtection formatColumns="0" formatRows="0" autoFilter="0"/>
  <mergeCells count="6">
    <mergeCell ref="L36:U36"/>
    <mergeCell ref="L37:U37"/>
    <mergeCell ref="L14:L15"/>
    <mergeCell ref="M14:M15"/>
    <mergeCell ref="N14:N15"/>
    <mergeCell ref="U14:U15"/>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heetPr>
  <dimension ref="A1:U29"/>
  <sheetViews>
    <sheetView showGridLines="0" view="pageBreakPreview" topLeftCell="N12" zoomScale="60" zoomScaleNormal="100" workbookViewId="0">
      <selection activeCell="AB30" sqref="AB30"/>
    </sheetView>
  </sheetViews>
  <sheetFormatPr defaultRowHeight="15"/>
  <cols>
    <col min="1" max="10" width="0" style="432" hidden="1" customWidth="1"/>
    <col min="11" max="11" width="3.7109375" style="432" hidden="1" customWidth="1"/>
    <col min="12" max="12" width="5.7109375" style="432" customWidth="1"/>
    <col min="13" max="13" width="50.85546875" style="432" customWidth="1"/>
    <col min="14" max="14" width="11" style="432" customWidth="1"/>
    <col min="15" max="20" width="13.7109375" style="432" customWidth="1"/>
    <col min="21" max="21" width="20.140625" style="432" customWidth="1"/>
    <col min="22" max="16384" width="9.140625" style="432"/>
  </cols>
  <sheetData>
    <row r="1" spans="1:21" hidden="1">
      <c r="A1" s="867"/>
      <c r="B1" s="867"/>
      <c r="C1" s="867"/>
      <c r="D1" s="867"/>
      <c r="E1" s="867"/>
      <c r="F1" s="867"/>
      <c r="G1" s="867"/>
      <c r="H1" s="867"/>
      <c r="I1" s="867"/>
      <c r="J1" s="867"/>
      <c r="K1" s="867"/>
      <c r="L1" s="867"/>
      <c r="M1" s="867"/>
      <c r="N1" s="867"/>
      <c r="O1" s="676">
        <v>2022</v>
      </c>
      <c r="P1" s="676">
        <v>2022</v>
      </c>
      <c r="Q1" s="676">
        <v>2022</v>
      </c>
      <c r="R1" s="676">
        <v>2023</v>
      </c>
      <c r="S1" s="676">
        <v>2024</v>
      </c>
      <c r="T1" s="676">
        <v>2024</v>
      </c>
      <c r="U1" s="867"/>
    </row>
    <row r="2" spans="1:21" hidden="1">
      <c r="A2" s="867"/>
      <c r="B2" s="867"/>
      <c r="C2" s="867"/>
      <c r="D2" s="867"/>
      <c r="E2" s="867"/>
      <c r="F2" s="867"/>
      <c r="G2" s="867"/>
      <c r="H2" s="867"/>
      <c r="I2" s="867"/>
      <c r="J2" s="867"/>
      <c r="K2" s="867"/>
      <c r="L2" s="867"/>
      <c r="M2" s="867"/>
      <c r="N2" s="867"/>
      <c r="O2" s="676" t="s">
        <v>271</v>
      </c>
      <c r="P2" s="676" t="s">
        <v>309</v>
      </c>
      <c r="Q2" s="676" t="s">
        <v>289</v>
      </c>
      <c r="R2" s="676" t="s">
        <v>271</v>
      </c>
      <c r="S2" s="676" t="s">
        <v>272</v>
      </c>
      <c r="T2" s="676" t="s">
        <v>271</v>
      </c>
      <c r="U2" s="867"/>
    </row>
    <row r="3" spans="1:21" hidden="1">
      <c r="A3" s="867"/>
      <c r="B3" s="867"/>
      <c r="C3" s="867"/>
      <c r="D3" s="867"/>
      <c r="E3" s="867"/>
      <c r="F3" s="867"/>
      <c r="G3" s="867"/>
      <c r="H3" s="867"/>
      <c r="I3" s="867"/>
      <c r="J3" s="867"/>
      <c r="K3" s="867"/>
      <c r="L3" s="867"/>
      <c r="M3" s="867"/>
      <c r="N3" s="867"/>
      <c r="O3" s="867"/>
      <c r="P3" s="867"/>
      <c r="Q3" s="867"/>
      <c r="R3" s="867"/>
      <c r="S3" s="867"/>
      <c r="T3" s="867"/>
      <c r="U3" s="867"/>
    </row>
    <row r="4" spans="1:21" hidden="1">
      <c r="A4" s="867"/>
      <c r="B4" s="867"/>
      <c r="C4" s="867"/>
      <c r="D4" s="867"/>
      <c r="E4" s="867"/>
      <c r="F4" s="867"/>
      <c r="G4" s="867"/>
      <c r="H4" s="867"/>
      <c r="I4" s="867"/>
      <c r="J4" s="867"/>
      <c r="K4" s="867"/>
      <c r="L4" s="867"/>
      <c r="M4" s="867"/>
      <c r="N4" s="867"/>
      <c r="O4" s="867"/>
      <c r="P4" s="867"/>
      <c r="Q4" s="867"/>
      <c r="R4" s="867"/>
      <c r="S4" s="867"/>
      <c r="T4" s="867"/>
      <c r="U4" s="867"/>
    </row>
    <row r="5" spans="1:21" hidden="1">
      <c r="A5" s="867"/>
      <c r="B5" s="867"/>
      <c r="C5" s="867"/>
      <c r="D5" s="867"/>
      <c r="E5" s="867"/>
      <c r="F5" s="867"/>
      <c r="G5" s="867"/>
      <c r="H5" s="867"/>
      <c r="I5" s="867"/>
      <c r="J5" s="867"/>
      <c r="K5" s="867"/>
      <c r="L5" s="867"/>
      <c r="M5" s="867"/>
      <c r="N5" s="867"/>
      <c r="O5" s="867"/>
      <c r="P5" s="867"/>
      <c r="Q5" s="867"/>
      <c r="R5" s="867"/>
      <c r="S5" s="867"/>
      <c r="T5" s="867"/>
      <c r="U5" s="867"/>
    </row>
    <row r="6" spans="1:21" hidden="1">
      <c r="A6" s="867"/>
      <c r="B6" s="867"/>
      <c r="C6" s="867"/>
      <c r="D6" s="867"/>
      <c r="E6" s="867"/>
      <c r="F6" s="867"/>
      <c r="G6" s="867"/>
      <c r="H6" s="867"/>
      <c r="I6" s="867"/>
      <c r="J6" s="867"/>
      <c r="K6" s="867"/>
      <c r="L6" s="867"/>
      <c r="M6" s="867"/>
      <c r="N6" s="867"/>
      <c r="O6" s="867"/>
      <c r="P6" s="867"/>
      <c r="Q6" s="867"/>
      <c r="R6" s="867"/>
      <c r="S6" s="867"/>
      <c r="T6" s="867"/>
      <c r="U6" s="867"/>
    </row>
    <row r="7" spans="1:21" hidden="1">
      <c r="A7" s="867"/>
      <c r="B7" s="867"/>
      <c r="C7" s="867"/>
      <c r="D7" s="867"/>
      <c r="E7" s="867"/>
      <c r="F7" s="867"/>
      <c r="G7" s="867"/>
      <c r="H7" s="867"/>
      <c r="I7" s="867"/>
      <c r="J7" s="867"/>
      <c r="K7" s="867"/>
      <c r="L7" s="867"/>
      <c r="M7" s="867"/>
      <c r="N7" s="867"/>
      <c r="O7" s="676" t="b">
        <v>1</v>
      </c>
      <c r="P7" s="676" t="b">
        <v>1</v>
      </c>
      <c r="Q7" s="676" t="b">
        <v>1</v>
      </c>
      <c r="R7" s="676" t="b">
        <v>1</v>
      </c>
      <c r="S7" s="708"/>
      <c r="T7" s="708"/>
      <c r="U7" s="867"/>
    </row>
    <row r="8" spans="1:21" hidden="1">
      <c r="A8" s="867"/>
      <c r="B8" s="867"/>
      <c r="C8" s="867"/>
      <c r="D8" s="867"/>
      <c r="E8" s="867"/>
      <c r="F8" s="867"/>
      <c r="G8" s="867"/>
      <c r="H8" s="867"/>
      <c r="I8" s="867"/>
      <c r="J8" s="867"/>
      <c r="K8" s="867"/>
      <c r="L8" s="867"/>
      <c r="M8" s="867"/>
      <c r="N8" s="867"/>
      <c r="O8" s="867"/>
      <c r="P8" s="867"/>
      <c r="Q8" s="867"/>
      <c r="R8" s="867"/>
      <c r="S8" s="867"/>
      <c r="T8" s="867"/>
      <c r="U8" s="867"/>
    </row>
    <row r="9" spans="1:21" hidden="1">
      <c r="A9" s="867"/>
      <c r="B9" s="867"/>
      <c r="C9" s="867"/>
      <c r="D9" s="867"/>
      <c r="E9" s="867"/>
      <c r="F9" s="867"/>
      <c r="G9" s="867"/>
      <c r="H9" s="867"/>
      <c r="I9" s="867"/>
      <c r="J9" s="867"/>
      <c r="K9" s="867"/>
      <c r="L9" s="867"/>
      <c r="M9" s="867"/>
      <c r="N9" s="867"/>
      <c r="O9" s="867"/>
      <c r="P9" s="867"/>
      <c r="Q9" s="867"/>
      <c r="R9" s="867"/>
      <c r="S9" s="867"/>
      <c r="T9" s="867"/>
      <c r="U9" s="867"/>
    </row>
    <row r="10" spans="1:21" hidden="1">
      <c r="A10" s="867"/>
      <c r="B10" s="867"/>
      <c r="C10" s="867"/>
      <c r="D10" s="867"/>
      <c r="E10" s="867"/>
      <c r="F10" s="867"/>
      <c r="G10" s="867"/>
      <c r="H10" s="867"/>
      <c r="I10" s="867"/>
      <c r="J10" s="867"/>
      <c r="K10" s="867"/>
      <c r="L10" s="867"/>
      <c r="M10" s="867"/>
      <c r="N10" s="867"/>
      <c r="O10" s="867"/>
      <c r="P10" s="867"/>
      <c r="Q10" s="867"/>
      <c r="R10" s="867"/>
      <c r="S10" s="867"/>
      <c r="T10" s="867"/>
      <c r="U10" s="867"/>
    </row>
    <row r="11" spans="1:21" ht="15" hidden="1" customHeight="1">
      <c r="A11" s="867"/>
      <c r="B11" s="867"/>
      <c r="C11" s="867"/>
      <c r="D11" s="867"/>
      <c r="E11" s="867"/>
      <c r="F11" s="867"/>
      <c r="G11" s="867"/>
      <c r="H11" s="867"/>
      <c r="I11" s="867"/>
      <c r="J11" s="867"/>
      <c r="K11" s="867"/>
      <c r="L11" s="867"/>
      <c r="M11" s="653"/>
      <c r="N11" s="867"/>
      <c r="O11" s="867"/>
      <c r="P11" s="867"/>
      <c r="Q11" s="867"/>
      <c r="R11" s="867"/>
      <c r="S11" s="867"/>
      <c r="T11" s="867"/>
      <c r="U11" s="867"/>
    </row>
    <row r="12" spans="1:21" ht="20.100000000000001" customHeight="1">
      <c r="A12" s="867"/>
      <c r="B12" s="867"/>
      <c r="C12" s="867"/>
      <c r="D12" s="867"/>
      <c r="E12" s="867"/>
      <c r="F12" s="867"/>
      <c r="G12" s="867"/>
      <c r="H12" s="867"/>
      <c r="I12" s="867"/>
      <c r="J12" s="867"/>
      <c r="K12" s="867"/>
      <c r="L12" s="868" t="s">
        <v>1097</v>
      </c>
      <c r="M12" s="869"/>
      <c r="N12" s="869"/>
      <c r="O12" s="869"/>
      <c r="P12" s="869"/>
      <c r="Q12" s="869"/>
      <c r="R12" s="869"/>
      <c r="S12" s="869"/>
      <c r="T12" s="869"/>
      <c r="U12" s="870"/>
    </row>
    <row r="13" spans="1:21">
      <c r="A13" s="867"/>
      <c r="B13" s="867"/>
      <c r="C13" s="867"/>
      <c r="D13" s="867"/>
      <c r="E13" s="867"/>
      <c r="F13" s="867"/>
      <c r="G13" s="867"/>
      <c r="H13" s="867"/>
      <c r="I13" s="867"/>
      <c r="J13" s="867"/>
      <c r="K13" s="867"/>
      <c r="L13" s="871"/>
      <c r="M13" s="871"/>
      <c r="N13" s="871"/>
      <c r="O13" s="871"/>
      <c r="P13" s="871"/>
      <c r="Q13" s="871"/>
      <c r="R13" s="871"/>
      <c r="S13" s="871"/>
      <c r="T13" s="871"/>
      <c r="U13" s="871"/>
    </row>
    <row r="14" spans="1:21" ht="22.5" customHeight="1">
      <c r="A14" s="867"/>
      <c r="B14" s="867"/>
      <c r="C14" s="867"/>
      <c r="D14" s="867"/>
      <c r="E14" s="867"/>
      <c r="F14" s="867"/>
      <c r="G14" s="867"/>
      <c r="H14" s="867"/>
      <c r="I14" s="867"/>
      <c r="J14" s="867"/>
      <c r="K14" s="867"/>
      <c r="L14" s="1142" t="s">
        <v>15</v>
      </c>
      <c r="M14" s="1142" t="s">
        <v>120</v>
      </c>
      <c r="N14" s="1142" t="s">
        <v>270</v>
      </c>
      <c r="O14" s="756" t="s">
        <v>3497</v>
      </c>
      <c r="P14" s="756" t="s">
        <v>3497</v>
      </c>
      <c r="Q14" s="756" t="s">
        <v>3497</v>
      </c>
      <c r="R14" s="757" t="s">
        <v>3498</v>
      </c>
      <c r="S14" s="758" t="s">
        <v>3499</v>
      </c>
      <c r="T14" s="758" t="s">
        <v>3499</v>
      </c>
      <c r="U14" s="1143" t="s">
        <v>308</v>
      </c>
    </row>
    <row r="15" spans="1:21" ht="45">
      <c r="A15" s="867"/>
      <c r="B15" s="867"/>
      <c r="C15" s="867"/>
      <c r="D15" s="867"/>
      <c r="E15" s="867"/>
      <c r="F15" s="867"/>
      <c r="G15" s="867"/>
      <c r="H15" s="867"/>
      <c r="I15" s="867"/>
      <c r="J15" s="867"/>
      <c r="K15" s="867"/>
      <c r="L15" s="1142"/>
      <c r="M15" s="1142"/>
      <c r="N15" s="1142"/>
      <c r="O15" s="759" t="s">
        <v>271</v>
      </c>
      <c r="P15" s="759" t="s">
        <v>309</v>
      </c>
      <c r="Q15" s="759" t="s">
        <v>289</v>
      </c>
      <c r="R15" s="759" t="s">
        <v>271</v>
      </c>
      <c r="S15" s="758" t="s">
        <v>272</v>
      </c>
      <c r="T15" s="758" t="s">
        <v>271</v>
      </c>
      <c r="U15" s="1143"/>
    </row>
    <row r="16" spans="1:21">
      <c r="A16" s="763" t="s">
        <v>17</v>
      </c>
      <c r="B16" s="872" t="s">
        <v>1420</v>
      </c>
      <c r="C16" s="867"/>
      <c r="D16" s="867"/>
      <c r="E16" s="867"/>
      <c r="F16" s="867"/>
      <c r="G16" s="867"/>
      <c r="H16" s="867"/>
      <c r="I16" s="867"/>
      <c r="J16" s="867"/>
      <c r="K16" s="867"/>
      <c r="L16" s="805" t="s">
        <v>3495</v>
      </c>
      <c r="M16" s="873"/>
      <c r="N16" s="873"/>
      <c r="O16" s="874">
        <v>0</v>
      </c>
      <c r="P16" s="874">
        <v>0</v>
      </c>
      <c r="Q16" s="874">
        <v>0</v>
      </c>
      <c r="R16" s="874">
        <v>0</v>
      </c>
      <c r="S16" s="874">
        <v>0</v>
      </c>
      <c r="T16" s="874">
        <v>0</v>
      </c>
      <c r="U16" s="873"/>
    </row>
    <row r="17" spans="1:21" ht="22.5">
      <c r="A17" s="845" t="s">
        <v>17</v>
      </c>
      <c r="B17" s="872" t="s">
        <v>1306</v>
      </c>
      <c r="C17" s="867"/>
      <c r="D17" s="867"/>
      <c r="E17" s="867"/>
      <c r="F17" s="867"/>
      <c r="G17" s="867"/>
      <c r="H17" s="867"/>
      <c r="I17" s="867"/>
      <c r="J17" s="867"/>
      <c r="K17" s="867"/>
      <c r="L17" s="875" t="s">
        <v>17</v>
      </c>
      <c r="M17" s="876" t="s">
        <v>1098</v>
      </c>
      <c r="N17" s="877" t="s">
        <v>355</v>
      </c>
      <c r="O17" s="878"/>
      <c r="P17" s="866"/>
      <c r="Q17" s="866"/>
      <c r="R17" s="866"/>
      <c r="S17" s="866"/>
      <c r="T17" s="866"/>
      <c r="U17" s="771"/>
    </row>
    <row r="18" spans="1:21" ht="22.5">
      <c r="A18" s="845" t="s">
        <v>17</v>
      </c>
      <c r="B18" s="872" t="s">
        <v>1307</v>
      </c>
      <c r="C18" s="867"/>
      <c r="D18" s="867"/>
      <c r="E18" s="867"/>
      <c r="F18" s="867"/>
      <c r="G18" s="867"/>
      <c r="H18" s="867"/>
      <c r="I18" s="867"/>
      <c r="J18" s="867"/>
      <c r="K18" s="867"/>
      <c r="L18" s="875" t="s">
        <v>101</v>
      </c>
      <c r="M18" s="876" t="s">
        <v>1099</v>
      </c>
      <c r="N18" s="877" t="s">
        <v>355</v>
      </c>
      <c r="O18" s="878"/>
      <c r="P18" s="866"/>
      <c r="Q18" s="866"/>
      <c r="R18" s="866"/>
      <c r="S18" s="866"/>
      <c r="T18" s="866"/>
      <c r="U18" s="771"/>
    </row>
    <row r="19" spans="1:21" ht="22.5">
      <c r="A19" s="845" t="s">
        <v>17</v>
      </c>
      <c r="B19" s="872" t="s">
        <v>1308</v>
      </c>
      <c r="C19" s="867"/>
      <c r="D19" s="867"/>
      <c r="E19" s="867"/>
      <c r="F19" s="867"/>
      <c r="G19" s="867"/>
      <c r="H19" s="867"/>
      <c r="I19" s="867"/>
      <c r="J19" s="867"/>
      <c r="K19" s="867"/>
      <c r="L19" s="875" t="s">
        <v>102</v>
      </c>
      <c r="M19" s="876" t="s">
        <v>1100</v>
      </c>
      <c r="N19" s="877" t="s">
        <v>355</v>
      </c>
      <c r="O19" s="878"/>
      <c r="P19" s="866"/>
      <c r="Q19" s="866"/>
      <c r="R19" s="866"/>
      <c r="S19" s="866"/>
      <c r="T19" s="866"/>
      <c r="U19" s="771"/>
    </row>
    <row r="20" spans="1:21" ht="33.75">
      <c r="A20" s="845" t="s">
        <v>17</v>
      </c>
      <c r="B20" s="872" t="s">
        <v>1362</v>
      </c>
      <c r="C20" s="867"/>
      <c r="D20" s="867"/>
      <c r="E20" s="867"/>
      <c r="F20" s="867"/>
      <c r="G20" s="867"/>
      <c r="H20" s="867"/>
      <c r="I20" s="867"/>
      <c r="J20" s="867"/>
      <c r="K20" s="867"/>
      <c r="L20" s="879">
        <v>4</v>
      </c>
      <c r="M20" s="876" t="s">
        <v>1101</v>
      </c>
      <c r="N20" s="877" t="s">
        <v>355</v>
      </c>
      <c r="O20" s="880">
        <v>0</v>
      </c>
      <c r="P20" s="880">
        <v>0</v>
      </c>
      <c r="Q20" s="880">
        <v>0</v>
      </c>
      <c r="R20" s="880">
        <v>0</v>
      </c>
      <c r="S20" s="880">
        <v>0</v>
      </c>
      <c r="T20" s="880">
        <v>0</v>
      </c>
      <c r="U20" s="771"/>
    </row>
    <row r="21" spans="1:21" ht="33.75">
      <c r="A21" s="845" t="s">
        <v>17</v>
      </c>
      <c r="B21" s="872" t="s">
        <v>1311</v>
      </c>
      <c r="C21" s="867"/>
      <c r="D21" s="867"/>
      <c r="E21" s="867"/>
      <c r="F21" s="867"/>
      <c r="G21" s="867"/>
      <c r="H21" s="867"/>
      <c r="I21" s="867"/>
      <c r="J21" s="867"/>
      <c r="K21" s="867"/>
      <c r="L21" s="875" t="s">
        <v>119</v>
      </c>
      <c r="M21" s="876" t="s">
        <v>1102</v>
      </c>
      <c r="N21" s="877" t="s">
        <v>355</v>
      </c>
      <c r="O21" s="878"/>
      <c r="P21" s="878"/>
      <c r="Q21" s="878"/>
      <c r="R21" s="878"/>
      <c r="S21" s="878"/>
      <c r="T21" s="878"/>
      <c r="U21" s="771"/>
    </row>
    <row r="22" spans="1:21" ht="22.5">
      <c r="A22" s="845" t="s">
        <v>17</v>
      </c>
      <c r="B22" s="872" t="s">
        <v>1363</v>
      </c>
      <c r="C22" s="867"/>
      <c r="D22" s="867"/>
      <c r="E22" s="867"/>
      <c r="F22" s="867"/>
      <c r="G22" s="867"/>
      <c r="H22" s="867"/>
      <c r="I22" s="867"/>
      <c r="J22" s="867"/>
      <c r="K22" s="867"/>
      <c r="L22" s="875" t="s">
        <v>123</v>
      </c>
      <c r="M22" s="876" t="s">
        <v>1103</v>
      </c>
      <c r="N22" s="877" t="s">
        <v>355</v>
      </c>
      <c r="O22" s="878"/>
      <c r="P22" s="878"/>
      <c r="Q22" s="878"/>
      <c r="R22" s="878"/>
      <c r="S22" s="878"/>
      <c r="T22" s="878"/>
      <c r="U22" s="771"/>
    </row>
    <row r="23" spans="1:21" ht="45">
      <c r="A23" s="845" t="s">
        <v>17</v>
      </c>
      <c r="B23" s="872" t="s">
        <v>1364</v>
      </c>
      <c r="C23" s="867"/>
      <c r="D23" s="867"/>
      <c r="E23" s="867"/>
      <c r="F23" s="867"/>
      <c r="G23" s="867"/>
      <c r="H23" s="867"/>
      <c r="I23" s="867"/>
      <c r="J23" s="867"/>
      <c r="K23" s="867"/>
      <c r="L23" s="875" t="s">
        <v>124</v>
      </c>
      <c r="M23" s="876" t="s">
        <v>1104</v>
      </c>
      <c r="N23" s="877" t="s">
        <v>355</v>
      </c>
      <c r="O23" s="878"/>
      <c r="P23" s="878"/>
      <c r="Q23" s="878"/>
      <c r="R23" s="878"/>
      <c r="S23" s="878"/>
      <c r="T23" s="878"/>
      <c r="U23" s="771"/>
    </row>
    <row r="24" spans="1:21" ht="45">
      <c r="A24" s="845" t="s">
        <v>17</v>
      </c>
      <c r="B24" s="872" t="s">
        <v>1365</v>
      </c>
      <c r="C24" s="867"/>
      <c r="D24" s="867"/>
      <c r="E24" s="867"/>
      <c r="F24" s="867"/>
      <c r="G24" s="867"/>
      <c r="H24" s="867"/>
      <c r="I24" s="867"/>
      <c r="J24" s="867"/>
      <c r="K24" s="867"/>
      <c r="L24" s="875" t="s">
        <v>125</v>
      </c>
      <c r="M24" s="876" t="s">
        <v>1105</v>
      </c>
      <c r="N24" s="877" t="s">
        <v>355</v>
      </c>
      <c r="O24" s="878"/>
      <c r="P24" s="878"/>
      <c r="Q24" s="878"/>
      <c r="R24" s="878"/>
      <c r="S24" s="878"/>
      <c r="T24" s="878"/>
      <c r="U24" s="771"/>
    </row>
    <row r="25" spans="1:21">
      <c r="A25" s="845" t="s">
        <v>17</v>
      </c>
      <c r="B25" s="872" t="s">
        <v>1369</v>
      </c>
      <c r="C25" s="867"/>
      <c r="D25" s="867"/>
      <c r="E25" s="867"/>
      <c r="F25" s="867"/>
      <c r="G25" s="867"/>
      <c r="H25" s="867"/>
      <c r="I25" s="867"/>
      <c r="J25" s="867"/>
      <c r="K25" s="867"/>
      <c r="L25" s="879">
        <v>9</v>
      </c>
      <c r="M25" s="876" t="s">
        <v>1106</v>
      </c>
      <c r="N25" s="877" t="s">
        <v>355</v>
      </c>
      <c r="O25" s="881">
        <v>0</v>
      </c>
      <c r="P25" s="881">
        <v>0</v>
      </c>
      <c r="Q25" s="881">
        <v>0</v>
      </c>
      <c r="R25" s="881">
        <v>0</v>
      </c>
      <c r="S25" s="881">
        <v>0</v>
      </c>
      <c r="T25" s="881">
        <v>0</v>
      </c>
      <c r="U25" s="771"/>
    </row>
    <row r="26" spans="1:21">
      <c r="A26" s="845" t="s">
        <v>17</v>
      </c>
      <c r="B26" s="867"/>
      <c r="C26" s="867"/>
      <c r="D26" s="867"/>
      <c r="E26" s="867"/>
      <c r="F26" s="867"/>
      <c r="G26" s="867"/>
      <c r="H26" s="867"/>
      <c r="I26" s="867"/>
      <c r="J26" s="867"/>
      <c r="K26" s="867"/>
      <c r="L26" s="882" t="s">
        <v>1109</v>
      </c>
      <c r="M26" s="443"/>
      <c r="N26" s="877"/>
      <c r="O26" s="883"/>
      <c r="P26" s="883"/>
      <c r="Q26" s="883"/>
      <c r="R26" s="883"/>
      <c r="S26" s="883"/>
      <c r="T26" s="883"/>
      <c r="U26" s="884"/>
    </row>
    <row r="27" spans="1:21">
      <c r="A27" s="867"/>
      <c r="B27" s="867"/>
      <c r="C27" s="867"/>
      <c r="D27" s="867"/>
      <c r="E27" s="867"/>
      <c r="F27" s="867"/>
      <c r="G27" s="867"/>
      <c r="H27" s="867"/>
      <c r="I27" s="867"/>
      <c r="J27" s="867"/>
      <c r="K27" s="867"/>
      <c r="L27" s="871"/>
      <c r="M27" s="871"/>
      <c r="N27" s="871"/>
      <c r="O27" s="871"/>
      <c r="P27" s="871"/>
      <c r="Q27" s="871"/>
      <c r="R27" s="871"/>
      <c r="S27" s="871"/>
      <c r="T27" s="871"/>
      <c r="U27" s="871"/>
    </row>
    <row r="28" spans="1:21" s="86" customFormat="1" ht="15" customHeight="1">
      <c r="A28" s="676"/>
      <c r="B28" s="676"/>
      <c r="C28" s="676"/>
      <c r="D28" s="676"/>
      <c r="E28" s="676"/>
      <c r="F28" s="676"/>
      <c r="G28" s="676"/>
      <c r="H28" s="676"/>
      <c r="I28" s="676"/>
      <c r="J28" s="676"/>
      <c r="K28" s="676"/>
      <c r="L28" s="1125" t="s">
        <v>1255</v>
      </c>
      <c r="M28" s="1125"/>
      <c r="N28" s="1125"/>
      <c r="O28" s="1125"/>
      <c r="P28" s="1125"/>
      <c r="Q28" s="1125"/>
      <c r="R28" s="1125"/>
      <c r="S28" s="1126"/>
      <c r="T28" s="1126"/>
      <c r="U28" s="1126"/>
    </row>
    <row r="29" spans="1:21" s="86" customFormat="1" ht="15" customHeight="1">
      <c r="A29" s="676"/>
      <c r="B29" s="676"/>
      <c r="C29" s="676"/>
      <c r="D29" s="676"/>
      <c r="E29" s="676"/>
      <c r="F29" s="676"/>
      <c r="G29" s="676"/>
      <c r="H29" s="676"/>
      <c r="I29" s="676"/>
      <c r="J29" s="676"/>
      <c r="K29" s="639"/>
      <c r="L29" s="1128"/>
      <c r="M29" s="1128"/>
      <c r="N29" s="1128"/>
      <c r="O29" s="1128"/>
      <c r="P29" s="1128"/>
      <c r="Q29" s="1128"/>
      <c r="R29" s="1128"/>
      <c r="S29" s="1129"/>
      <c r="T29" s="1129"/>
      <c r="U29" s="1129"/>
    </row>
  </sheetData>
  <sheetProtection formatColumns="0" formatRows="0" autoFilter="0"/>
  <mergeCells count="6">
    <mergeCell ref="L28:U28"/>
    <mergeCell ref="L29:U29"/>
    <mergeCell ref="L14:L15"/>
    <mergeCell ref="M14:M15"/>
    <mergeCell ref="N14:N15"/>
    <mergeCell ref="U14:U15"/>
  </mergeCells>
  <dataValidations count="3">
    <dataValidation allowBlank="1" showInputMessage="1" showErrorMessage="1" sqref="S27:U29 S26:T26"/>
    <dataValidation type="textLength" operator="lessThanOrEqual" allowBlank="1" showInputMessage="1" showErrorMessage="1" errorTitle="Ошибка" error="Допускается ввод не более 900 символов!" sqref="U17:U25">
      <formula1>900</formula1>
    </dataValidation>
    <dataValidation type="decimal" allowBlank="1" showErrorMessage="1" errorTitle="Ошибка" error="Допускается ввод только неотрицательных чисел!" sqref="O17:T24">
      <formula1>0</formula1>
      <formula2>9.99999999999999E+23</formula2>
    </dataValidation>
  </dataValidations>
  <pageMargins left="0.7" right="0.7" top="0.75" bottom="0.47222222222222221" header="0.3" footer="0.3"/>
  <pageSetup paperSize="9" fitToWidth="0" orientation="landscape" r:id="rId1"/>
  <headerFooter>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U30"/>
  <sheetViews>
    <sheetView showGridLines="0" view="pageBreakPreview" topLeftCell="L12" zoomScale="60" zoomScaleNormal="100" workbookViewId="0">
      <selection activeCell="Q36" sqref="Q36"/>
    </sheetView>
  </sheetViews>
  <sheetFormatPr defaultColWidth="9.140625" defaultRowHeight="11.25"/>
  <cols>
    <col min="1" max="10" width="3.85546875" style="94" hidden="1" customWidth="1"/>
    <col min="11" max="11" width="3.7109375" style="94" hidden="1" customWidth="1"/>
    <col min="12" max="12" width="6.7109375" style="94" customWidth="1"/>
    <col min="13" max="13" width="35.7109375" style="94" customWidth="1"/>
    <col min="14" max="14" width="12.7109375" style="94" customWidth="1"/>
    <col min="15" max="20" width="13.28515625" style="94" customWidth="1"/>
    <col min="21" max="21" width="20.7109375" style="94" customWidth="1"/>
    <col min="22" max="16384" width="9.140625" style="94"/>
  </cols>
  <sheetData>
    <row r="1" spans="1:21" hidden="1">
      <c r="A1" s="817"/>
      <c r="B1" s="817"/>
      <c r="C1" s="817"/>
      <c r="D1" s="817"/>
      <c r="E1" s="817"/>
      <c r="F1" s="817"/>
      <c r="G1" s="817"/>
      <c r="H1" s="817"/>
      <c r="I1" s="817"/>
      <c r="J1" s="817"/>
      <c r="K1" s="817"/>
      <c r="L1" s="817"/>
      <c r="M1" s="817"/>
      <c r="N1" s="817"/>
      <c r="O1" s="676">
        <v>2022</v>
      </c>
      <c r="P1" s="676">
        <v>2022</v>
      </c>
      <c r="Q1" s="676">
        <v>2022</v>
      </c>
      <c r="R1" s="676">
        <v>2023</v>
      </c>
      <c r="S1" s="676">
        <v>2024</v>
      </c>
      <c r="T1" s="676">
        <v>2024</v>
      </c>
      <c r="U1" s="817"/>
    </row>
    <row r="2" spans="1:21" hidden="1">
      <c r="A2" s="817"/>
      <c r="B2" s="817"/>
      <c r="C2" s="817"/>
      <c r="D2" s="817"/>
      <c r="E2" s="817"/>
      <c r="F2" s="817"/>
      <c r="G2" s="817"/>
      <c r="H2" s="817"/>
      <c r="I2" s="817"/>
      <c r="J2" s="817"/>
      <c r="K2" s="817"/>
      <c r="L2" s="817"/>
      <c r="M2" s="817"/>
      <c r="N2" s="817"/>
      <c r="O2" s="676" t="s">
        <v>271</v>
      </c>
      <c r="P2" s="676" t="s">
        <v>309</v>
      </c>
      <c r="Q2" s="676" t="s">
        <v>289</v>
      </c>
      <c r="R2" s="676" t="s">
        <v>271</v>
      </c>
      <c r="S2" s="676" t="s">
        <v>272</v>
      </c>
      <c r="T2" s="676" t="s">
        <v>271</v>
      </c>
      <c r="U2" s="817"/>
    </row>
    <row r="3" spans="1:21" hidden="1">
      <c r="A3" s="817"/>
      <c r="B3" s="817"/>
      <c r="C3" s="817"/>
      <c r="D3" s="817"/>
      <c r="E3" s="817"/>
      <c r="F3" s="817"/>
      <c r="G3" s="817"/>
      <c r="H3" s="817"/>
      <c r="I3" s="817"/>
      <c r="J3" s="817"/>
      <c r="K3" s="817"/>
      <c r="L3" s="817"/>
      <c r="M3" s="817"/>
      <c r="N3" s="817"/>
      <c r="O3" s="817"/>
      <c r="P3" s="817"/>
      <c r="Q3" s="817"/>
      <c r="R3" s="817"/>
      <c r="S3" s="676"/>
      <c r="T3" s="676"/>
      <c r="U3" s="817"/>
    </row>
    <row r="4" spans="1:21" hidden="1">
      <c r="A4" s="817"/>
      <c r="B4" s="817"/>
      <c r="C4" s="817"/>
      <c r="D4" s="817"/>
      <c r="E4" s="817"/>
      <c r="F4" s="817"/>
      <c r="G4" s="817"/>
      <c r="H4" s="817"/>
      <c r="I4" s="817"/>
      <c r="J4" s="817"/>
      <c r="K4" s="817"/>
      <c r="L4" s="817"/>
      <c r="M4" s="817"/>
      <c r="N4" s="817"/>
      <c r="O4" s="817"/>
      <c r="P4" s="817"/>
      <c r="Q4" s="817"/>
      <c r="R4" s="817"/>
      <c r="S4" s="676"/>
      <c r="T4" s="676"/>
      <c r="U4" s="817"/>
    </row>
    <row r="5" spans="1:21" hidden="1">
      <c r="A5" s="817"/>
      <c r="B5" s="817"/>
      <c r="C5" s="817"/>
      <c r="D5" s="817"/>
      <c r="E5" s="817"/>
      <c r="F5" s="817"/>
      <c r="G5" s="817"/>
      <c r="H5" s="817"/>
      <c r="I5" s="817"/>
      <c r="J5" s="817"/>
      <c r="K5" s="817"/>
      <c r="L5" s="817"/>
      <c r="M5" s="817"/>
      <c r="N5" s="817"/>
      <c r="O5" s="817"/>
      <c r="P5" s="817"/>
      <c r="Q5" s="817"/>
      <c r="R5" s="817"/>
      <c r="S5" s="676"/>
      <c r="T5" s="676"/>
      <c r="U5" s="817"/>
    </row>
    <row r="6" spans="1:21" hidden="1">
      <c r="A6" s="817"/>
      <c r="B6" s="817"/>
      <c r="C6" s="817"/>
      <c r="D6" s="817"/>
      <c r="E6" s="817"/>
      <c r="F6" s="817"/>
      <c r="G6" s="817"/>
      <c r="H6" s="817"/>
      <c r="I6" s="817"/>
      <c r="J6" s="817"/>
      <c r="K6" s="817"/>
      <c r="L6" s="817"/>
      <c r="M6" s="817"/>
      <c r="N6" s="817"/>
      <c r="O6" s="817"/>
      <c r="P6" s="817"/>
      <c r="Q6" s="817"/>
      <c r="R6" s="817"/>
      <c r="S6" s="676"/>
      <c r="T6" s="676"/>
      <c r="U6" s="817"/>
    </row>
    <row r="7" spans="1:21" hidden="1">
      <c r="A7" s="817"/>
      <c r="B7" s="817"/>
      <c r="C7" s="817"/>
      <c r="D7" s="817"/>
      <c r="E7" s="817"/>
      <c r="F7" s="817"/>
      <c r="G7" s="817"/>
      <c r="H7" s="817"/>
      <c r="I7" s="817"/>
      <c r="J7" s="817"/>
      <c r="K7" s="817"/>
      <c r="L7" s="817"/>
      <c r="M7" s="817"/>
      <c r="N7" s="817"/>
      <c r="O7" s="676" t="b">
        <v>1</v>
      </c>
      <c r="P7" s="676" t="b">
        <v>1</v>
      </c>
      <c r="Q7" s="676" t="b">
        <v>1</v>
      </c>
      <c r="R7" s="676" t="b">
        <v>1</v>
      </c>
      <c r="S7" s="708"/>
      <c r="T7" s="708"/>
      <c r="U7" s="676"/>
    </row>
    <row r="8" spans="1:21" hidden="1">
      <c r="A8" s="817"/>
      <c r="B8" s="817"/>
      <c r="C8" s="817"/>
      <c r="D8" s="817"/>
      <c r="E8" s="817"/>
      <c r="F8" s="817"/>
      <c r="G8" s="817"/>
      <c r="H8" s="817"/>
      <c r="I8" s="817"/>
      <c r="J8" s="817"/>
      <c r="K8" s="817"/>
      <c r="L8" s="817"/>
      <c r="M8" s="817"/>
      <c r="N8" s="817"/>
      <c r="O8" s="817"/>
      <c r="P8" s="817"/>
      <c r="Q8" s="817"/>
      <c r="R8" s="817"/>
      <c r="S8" s="817"/>
      <c r="T8" s="817"/>
      <c r="U8" s="817"/>
    </row>
    <row r="9" spans="1:21" hidden="1">
      <c r="A9" s="817"/>
      <c r="B9" s="817"/>
      <c r="C9" s="817"/>
      <c r="D9" s="817"/>
      <c r="E9" s="817"/>
      <c r="F9" s="817"/>
      <c r="G9" s="817"/>
      <c r="H9" s="817"/>
      <c r="I9" s="817"/>
      <c r="J9" s="817"/>
      <c r="K9" s="817"/>
      <c r="L9" s="817"/>
      <c r="M9" s="817"/>
      <c r="N9" s="817"/>
      <c r="O9" s="817"/>
      <c r="P9" s="817"/>
      <c r="Q9" s="817"/>
      <c r="R9" s="817"/>
      <c r="S9" s="817"/>
      <c r="T9" s="817"/>
      <c r="U9" s="817"/>
    </row>
    <row r="10" spans="1:21" hidden="1">
      <c r="A10" s="817"/>
      <c r="B10" s="817"/>
      <c r="C10" s="817"/>
      <c r="D10" s="817"/>
      <c r="E10" s="817"/>
      <c r="F10" s="817"/>
      <c r="G10" s="817"/>
      <c r="H10" s="817"/>
      <c r="I10" s="817"/>
      <c r="J10" s="817"/>
      <c r="K10" s="817"/>
      <c r="L10" s="817"/>
      <c r="M10" s="817"/>
      <c r="N10" s="817"/>
      <c r="O10" s="817"/>
      <c r="P10" s="817"/>
      <c r="Q10" s="817"/>
      <c r="R10" s="817"/>
      <c r="S10" s="817"/>
      <c r="T10" s="817"/>
      <c r="U10" s="817"/>
    </row>
    <row r="11" spans="1:21" ht="15" hidden="1" customHeight="1">
      <c r="A11" s="817"/>
      <c r="B11" s="817"/>
      <c r="C11" s="817"/>
      <c r="D11" s="817"/>
      <c r="E11" s="817"/>
      <c r="F11" s="817"/>
      <c r="G11" s="817"/>
      <c r="H11" s="817"/>
      <c r="I11" s="817"/>
      <c r="J11" s="817"/>
      <c r="K11" s="817"/>
      <c r="L11" s="817"/>
      <c r="M11" s="653"/>
      <c r="N11" s="817"/>
      <c r="O11" s="817"/>
      <c r="P11" s="817"/>
      <c r="Q11" s="817"/>
      <c r="R11" s="817"/>
      <c r="S11" s="817"/>
      <c r="T11" s="817"/>
      <c r="U11" s="817"/>
    </row>
    <row r="12" spans="1:21" ht="20.100000000000001" customHeight="1">
      <c r="A12" s="817"/>
      <c r="B12" s="817"/>
      <c r="C12" s="817"/>
      <c r="D12" s="817"/>
      <c r="E12" s="817"/>
      <c r="F12" s="817"/>
      <c r="G12" s="817"/>
      <c r="H12" s="817"/>
      <c r="I12" s="817"/>
      <c r="J12" s="817"/>
      <c r="K12" s="817"/>
      <c r="L12" s="357" t="s">
        <v>1096</v>
      </c>
      <c r="M12" s="229"/>
      <c r="N12" s="229"/>
      <c r="O12" s="229"/>
      <c r="P12" s="229"/>
      <c r="Q12" s="229"/>
      <c r="R12" s="229"/>
      <c r="S12" s="229"/>
      <c r="T12" s="229"/>
      <c r="U12" s="230"/>
    </row>
    <row r="13" spans="1:21">
      <c r="A13" s="817"/>
      <c r="B13" s="817"/>
      <c r="C13" s="817"/>
      <c r="D13" s="817"/>
      <c r="E13" s="817"/>
      <c r="F13" s="817"/>
      <c r="G13" s="817"/>
      <c r="H13" s="817"/>
      <c r="I13" s="817"/>
      <c r="J13" s="817"/>
      <c r="K13" s="817"/>
      <c r="L13" s="817"/>
      <c r="M13" s="817"/>
      <c r="N13" s="817"/>
      <c r="O13" s="817"/>
      <c r="P13" s="817"/>
      <c r="Q13" s="817"/>
      <c r="R13" s="817"/>
      <c r="S13" s="817"/>
      <c r="T13" s="817"/>
      <c r="U13" s="817"/>
    </row>
    <row r="14" spans="1:21" s="80" customFormat="1" ht="15" customHeight="1">
      <c r="A14" s="749"/>
      <c r="B14" s="749"/>
      <c r="C14" s="749"/>
      <c r="D14" s="749"/>
      <c r="E14" s="749"/>
      <c r="F14" s="749"/>
      <c r="G14" s="749"/>
      <c r="H14" s="749"/>
      <c r="I14" s="749"/>
      <c r="J14" s="749"/>
      <c r="K14" s="749"/>
      <c r="L14" s="1125" t="s">
        <v>15</v>
      </c>
      <c r="M14" s="1125" t="s">
        <v>120</v>
      </c>
      <c r="N14" s="1125" t="s">
        <v>270</v>
      </c>
      <c r="O14" s="756" t="s">
        <v>3497</v>
      </c>
      <c r="P14" s="756" t="s">
        <v>3497</v>
      </c>
      <c r="Q14" s="756" t="s">
        <v>3497</v>
      </c>
      <c r="R14" s="757" t="s">
        <v>3498</v>
      </c>
      <c r="S14" s="758" t="s">
        <v>3499</v>
      </c>
      <c r="T14" s="758" t="s">
        <v>3499</v>
      </c>
      <c r="U14" s="1115" t="s">
        <v>308</v>
      </c>
    </row>
    <row r="15" spans="1:21" s="80" customFormat="1" ht="50.1" customHeight="1">
      <c r="A15" s="749"/>
      <c r="B15" s="749"/>
      <c r="C15" s="749"/>
      <c r="D15" s="749"/>
      <c r="E15" s="749"/>
      <c r="F15" s="749"/>
      <c r="G15" s="749"/>
      <c r="H15" s="749"/>
      <c r="I15" s="749"/>
      <c r="J15" s="749"/>
      <c r="K15" s="749"/>
      <c r="L15" s="1125"/>
      <c r="M15" s="1125"/>
      <c r="N15" s="1125"/>
      <c r="O15" s="759" t="s">
        <v>271</v>
      </c>
      <c r="P15" s="759" t="s">
        <v>309</v>
      </c>
      <c r="Q15" s="759" t="s">
        <v>289</v>
      </c>
      <c r="R15" s="759" t="s">
        <v>271</v>
      </c>
      <c r="S15" s="758" t="s">
        <v>272</v>
      </c>
      <c r="T15" s="758" t="s">
        <v>271</v>
      </c>
      <c r="U15" s="1115"/>
    </row>
    <row r="16" spans="1:21" s="80" customFormat="1">
      <c r="A16" s="763" t="s">
        <v>17</v>
      </c>
      <c r="B16" s="749"/>
      <c r="C16" s="749"/>
      <c r="D16" s="749"/>
      <c r="E16" s="749"/>
      <c r="F16" s="749"/>
      <c r="G16" s="749"/>
      <c r="H16" s="749"/>
      <c r="I16" s="749"/>
      <c r="J16" s="749"/>
      <c r="K16" s="749"/>
      <c r="L16" s="805" t="s">
        <v>3495</v>
      </c>
      <c r="M16" s="683"/>
      <c r="N16" s="683"/>
      <c r="O16" s="683"/>
      <c r="P16" s="683"/>
      <c r="Q16" s="683"/>
      <c r="R16" s="683"/>
      <c r="S16" s="683"/>
      <c r="T16" s="683"/>
      <c r="U16" s="683"/>
    </row>
    <row r="17" spans="1:21" s="80" customFormat="1" ht="22.5">
      <c r="A17" s="789">
        <v>1</v>
      </c>
      <c r="B17" s="749" t="s">
        <v>1420</v>
      </c>
      <c r="C17" s="749"/>
      <c r="D17" s="749"/>
      <c r="E17" s="749"/>
      <c r="F17" s="749"/>
      <c r="G17" s="749"/>
      <c r="H17" s="749"/>
      <c r="I17" s="749"/>
      <c r="J17" s="749"/>
      <c r="K17" s="749"/>
      <c r="L17" s="885">
        <v>0</v>
      </c>
      <c r="M17" s="209" t="s">
        <v>414</v>
      </c>
      <c r="N17" s="210" t="s">
        <v>355</v>
      </c>
      <c r="O17" s="886">
        <v>0</v>
      </c>
      <c r="P17" s="886">
        <v>0</v>
      </c>
      <c r="Q17" s="886">
        <v>0</v>
      </c>
      <c r="R17" s="886">
        <v>1.8</v>
      </c>
      <c r="S17" s="886">
        <v>1.18</v>
      </c>
      <c r="T17" s="886">
        <v>1.18</v>
      </c>
      <c r="U17" s="784"/>
    </row>
    <row r="18" spans="1:21" s="80" customFormat="1">
      <c r="A18" s="789">
        <v>1</v>
      </c>
      <c r="B18" s="749" t="s">
        <v>1306</v>
      </c>
      <c r="C18" s="749"/>
      <c r="D18" s="749"/>
      <c r="E18" s="749"/>
      <c r="F18" s="749"/>
      <c r="G18" s="749"/>
      <c r="H18" s="749"/>
      <c r="I18" s="749"/>
      <c r="J18" s="749"/>
      <c r="K18" s="749"/>
      <c r="L18" s="824" t="s">
        <v>17</v>
      </c>
      <c r="M18" s="242" t="s">
        <v>415</v>
      </c>
      <c r="N18" s="213" t="s">
        <v>355</v>
      </c>
      <c r="O18" s="878"/>
      <c r="P18" s="887"/>
      <c r="Q18" s="887"/>
      <c r="R18" s="887"/>
      <c r="S18" s="887"/>
      <c r="T18" s="887"/>
      <c r="U18" s="784"/>
    </row>
    <row r="19" spans="1:21" s="80" customFormat="1">
      <c r="A19" s="789">
        <v>1</v>
      </c>
      <c r="B19" s="749" t="s">
        <v>1307</v>
      </c>
      <c r="C19" s="749"/>
      <c r="D19" s="749"/>
      <c r="E19" s="749"/>
      <c r="F19" s="749"/>
      <c r="G19" s="749"/>
      <c r="H19" s="749"/>
      <c r="I19" s="749"/>
      <c r="J19" s="749"/>
      <c r="K19" s="749"/>
      <c r="L19" s="824" t="s">
        <v>101</v>
      </c>
      <c r="M19" s="242" t="s">
        <v>416</v>
      </c>
      <c r="N19" s="213" t="s">
        <v>355</v>
      </c>
      <c r="O19" s="878"/>
      <c r="P19" s="887"/>
      <c r="Q19" s="887"/>
      <c r="R19" s="887"/>
      <c r="S19" s="887"/>
      <c r="T19" s="887"/>
      <c r="U19" s="784"/>
    </row>
    <row r="20" spans="1:21" s="80" customFormat="1" ht="22.5">
      <c r="A20" s="789">
        <v>1</v>
      </c>
      <c r="B20" s="749" t="s">
        <v>1308</v>
      </c>
      <c r="C20" s="749"/>
      <c r="D20" s="749"/>
      <c r="E20" s="749"/>
      <c r="F20" s="749"/>
      <c r="G20" s="749"/>
      <c r="H20" s="749"/>
      <c r="I20" s="749"/>
      <c r="J20" s="749"/>
      <c r="K20" s="749"/>
      <c r="L20" s="824" t="s">
        <v>102</v>
      </c>
      <c r="M20" s="242" t="s">
        <v>1223</v>
      </c>
      <c r="N20" s="213" t="s">
        <v>355</v>
      </c>
      <c r="O20" s="878"/>
      <c r="P20" s="887"/>
      <c r="Q20" s="887"/>
      <c r="R20" s="887">
        <v>1.8</v>
      </c>
      <c r="S20" s="887">
        <v>1.18</v>
      </c>
      <c r="T20" s="887">
        <v>1.18</v>
      </c>
      <c r="U20" s="784"/>
    </row>
    <row r="21" spans="1:21">
      <c r="A21" s="789">
        <v>1</v>
      </c>
      <c r="B21" s="817" t="s">
        <v>1362</v>
      </c>
      <c r="C21" s="817"/>
      <c r="D21" s="817"/>
      <c r="E21" s="817"/>
      <c r="F21" s="817"/>
      <c r="G21" s="817"/>
      <c r="H21" s="817"/>
      <c r="I21" s="817"/>
      <c r="J21" s="817"/>
      <c r="K21" s="817"/>
      <c r="L21" s="888">
        <v>4</v>
      </c>
      <c r="M21" s="242" t="s">
        <v>417</v>
      </c>
      <c r="N21" s="213" t="s">
        <v>355</v>
      </c>
      <c r="O21" s="889"/>
      <c r="P21" s="889"/>
      <c r="Q21" s="889"/>
      <c r="R21" s="889"/>
      <c r="S21" s="889"/>
      <c r="T21" s="889"/>
      <c r="U21" s="784"/>
    </row>
    <row r="22" spans="1:21" s="80" customFormat="1">
      <c r="A22" s="789">
        <v>1</v>
      </c>
      <c r="B22" s="749" t="s">
        <v>1311</v>
      </c>
      <c r="C22" s="749"/>
      <c r="D22" s="749"/>
      <c r="E22" s="749"/>
      <c r="F22" s="749"/>
      <c r="G22" s="749"/>
      <c r="H22" s="749"/>
      <c r="I22" s="749"/>
      <c r="J22" s="749"/>
      <c r="K22" s="749"/>
      <c r="L22" s="824" t="s">
        <v>119</v>
      </c>
      <c r="M22" s="242" t="s">
        <v>418</v>
      </c>
      <c r="N22" s="213" t="s">
        <v>355</v>
      </c>
      <c r="O22" s="878"/>
      <c r="P22" s="878"/>
      <c r="Q22" s="878"/>
      <c r="R22" s="878"/>
      <c r="S22" s="878"/>
      <c r="T22" s="878"/>
      <c r="U22" s="784"/>
    </row>
    <row r="23" spans="1:21" s="80" customFormat="1">
      <c r="A23" s="789">
        <v>1</v>
      </c>
      <c r="B23" s="749" t="s">
        <v>1363</v>
      </c>
      <c r="C23" s="749"/>
      <c r="D23" s="749"/>
      <c r="E23" s="749"/>
      <c r="F23" s="749"/>
      <c r="G23" s="749"/>
      <c r="H23" s="749"/>
      <c r="I23" s="749"/>
      <c r="J23" s="749"/>
      <c r="K23" s="749"/>
      <c r="L23" s="824" t="s">
        <v>123</v>
      </c>
      <c r="M23" s="242" t="s">
        <v>136</v>
      </c>
      <c r="N23" s="213" t="s">
        <v>355</v>
      </c>
      <c r="O23" s="878"/>
      <c r="P23" s="878"/>
      <c r="Q23" s="878"/>
      <c r="R23" s="878"/>
      <c r="S23" s="878"/>
      <c r="T23" s="878"/>
      <c r="U23" s="784"/>
    </row>
    <row r="24" spans="1:21" s="80" customFormat="1">
      <c r="A24" s="789">
        <v>1</v>
      </c>
      <c r="B24" s="749" t="s">
        <v>1364</v>
      </c>
      <c r="C24" s="749"/>
      <c r="D24" s="749"/>
      <c r="E24" s="749"/>
      <c r="F24" s="749"/>
      <c r="G24" s="749"/>
      <c r="H24" s="749"/>
      <c r="I24" s="749"/>
      <c r="J24" s="749"/>
      <c r="K24" s="749"/>
      <c r="L24" s="824" t="s">
        <v>124</v>
      </c>
      <c r="M24" s="242" t="s">
        <v>135</v>
      </c>
      <c r="N24" s="213" t="s">
        <v>355</v>
      </c>
      <c r="O24" s="878"/>
      <c r="P24" s="878"/>
      <c r="Q24" s="878"/>
      <c r="R24" s="878"/>
      <c r="S24" s="878"/>
      <c r="T24" s="878"/>
      <c r="U24" s="784"/>
    </row>
    <row r="25" spans="1:21" s="80" customFormat="1" ht="22.5">
      <c r="A25" s="789">
        <v>1</v>
      </c>
      <c r="B25" s="749" t="s">
        <v>1365</v>
      </c>
      <c r="C25" s="749"/>
      <c r="D25" s="749"/>
      <c r="E25" s="749"/>
      <c r="F25" s="749"/>
      <c r="G25" s="749"/>
      <c r="H25" s="749"/>
      <c r="I25" s="749"/>
      <c r="J25" s="749"/>
      <c r="K25" s="749"/>
      <c r="L25" s="824" t="s">
        <v>125</v>
      </c>
      <c r="M25" s="242" t="s">
        <v>1224</v>
      </c>
      <c r="N25" s="213" t="s">
        <v>355</v>
      </c>
      <c r="O25" s="878"/>
      <c r="P25" s="878"/>
      <c r="Q25" s="878"/>
      <c r="R25" s="878"/>
      <c r="S25" s="878"/>
      <c r="T25" s="878"/>
      <c r="U25" s="784"/>
    </row>
    <row r="26" spans="1:21">
      <c r="A26" s="789">
        <v>1</v>
      </c>
      <c r="B26" s="817" t="s">
        <v>1369</v>
      </c>
      <c r="C26" s="817"/>
      <c r="D26" s="817"/>
      <c r="E26" s="817"/>
      <c r="F26" s="817"/>
      <c r="G26" s="817"/>
      <c r="H26" s="817"/>
      <c r="I26" s="817"/>
      <c r="J26" s="817"/>
      <c r="K26" s="817"/>
      <c r="L26" s="888">
        <v>9</v>
      </c>
      <c r="M26" s="242" t="s">
        <v>419</v>
      </c>
      <c r="N26" s="213" t="s">
        <v>355</v>
      </c>
      <c r="O26" s="890">
        <v>0</v>
      </c>
      <c r="P26" s="890">
        <v>0</v>
      </c>
      <c r="Q26" s="890">
        <v>0</v>
      </c>
      <c r="R26" s="890">
        <v>0</v>
      </c>
      <c r="S26" s="890">
        <v>0</v>
      </c>
      <c r="T26" s="890">
        <v>0</v>
      </c>
      <c r="U26" s="784"/>
    </row>
    <row r="27" spans="1:21" ht="0.2" customHeight="1">
      <c r="A27" s="789">
        <v>1</v>
      </c>
      <c r="B27" s="817"/>
      <c r="C27" s="817"/>
      <c r="D27" s="817"/>
      <c r="E27" s="817"/>
      <c r="F27" s="817"/>
      <c r="G27" s="817"/>
      <c r="H27" s="817"/>
      <c r="I27" s="817"/>
      <c r="J27" s="817"/>
      <c r="K27" s="817"/>
      <c r="L27" s="888">
        <v>9</v>
      </c>
      <c r="M27" s="212"/>
      <c r="N27" s="213"/>
      <c r="O27" s="232"/>
      <c r="P27" s="232"/>
      <c r="Q27" s="232"/>
      <c r="R27" s="232"/>
      <c r="S27" s="232"/>
      <c r="T27" s="232"/>
      <c r="U27" s="233"/>
    </row>
    <row r="28" spans="1:21">
      <c r="A28" s="817"/>
      <c r="B28" s="817"/>
      <c r="C28" s="817"/>
      <c r="D28" s="817"/>
      <c r="E28" s="817"/>
      <c r="F28" s="817"/>
      <c r="G28" s="817"/>
      <c r="H28" s="817"/>
      <c r="I28" s="817"/>
      <c r="J28" s="817"/>
      <c r="K28" s="817"/>
      <c r="L28" s="817"/>
      <c r="M28" s="817"/>
      <c r="N28" s="817"/>
      <c r="O28" s="817"/>
      <c r="P28" s="817"/>
      <c r="Q28" s="817"/>
      <c r="R28" s="817"/>
      <c r="S28" s="817"/>
      <c r="T28" s="817"/>
      <c r="U28" s="817"/>
    </row>
    <row r="29" spans="1:21" s="86" customFormat="1" ht="15" customHeight="1">
      <c r="A29" s="676"/>
      <c r="B29" s="676"/>
      <c r="C29" s="676"/>
      <c r="D29" s="676"/>
      <c r="E29" s="676"/>
      <c r="F29" s="676"/>
      <c r="G29" s="676"/>
      <c r="H29" s="676"/>
      <c r="I29" s="676"/>
      <c r="J29" s="676"/>
      <c r="K29" s="676"/>
      <c r="L29" s="1125" t="s">
        <v>1255</v>
      </c>
      <c r="M29" s="1125"/>
      <c r="N29" s="1125"/>
      <c r="O29" s="1125"/>
      <c r="P29" s="1125"/>
      <c r="Q29" s="1125"/>
      <c r="R29" s="1125"/>
      <c r="S29" s="1126"/>
      <c r="T29" s="1126"/>
      <c r="U29" s="1126"/>
    </row>
    <row r="30" spans="1:21" s="86" customFormat="1" ht="123" customHeight="1">
      <c r="A30" s="676"/>
      <c r="B30" s="676"/>
      <c r="C30" s="676"/>
      <c r="D30" s="676"/>
      <c r="E30" s="676"/>
      <c r="F30" s="676"/>
      <c r="G30" s="676"/>
      <c r="H30" s="676"/>
      <c r="I30" s="676"/>
      <c r="J30" s="676"/>
      <c r="K30" s="639"/>
      <c r="L30" s="1127" t="s">
        <v>3472</v>
      </c>
      <c r="M30" s="1128"/>
      <c r="N30" s="1128"/>
      <c r="O30" s="1128"/>
      <c r="P30" s="1128"/>
      <c r="Q30" s="1128"/>
      <c r="R30" s="1128"/>
      <c r="S30" s="1129"/>
      <c r="T30" s="1129"/>
      <c r="U30" s="1129"/>
    </row>
  </sheetData>
  <sheetProtection formatColumns="0" formatRows="0" autoFilter="0"/>
  <mergeCells count="6">
    <mergeCell ref="L29:U29"/>
    <mergeCell ref="L30:U30"/>
    <mergeCell ref="L14:L15"/>
    <mergeCell ref="M14:M15"/>
    <mergeCell ref="N14:N15"/>
    <mergeCell ref="U14:U15"/>
  </mergeCells>
  <dataValidations count="3">
    <dataValidation allowBlank="1" showInputMessage="1" showErrorMessage="1" sqref="S27:T27 S28:U65486"/>
    <dataValidation type="textLength" operator="lessThanOrEqual" allowBlank="1" showInputMessage="1" showErrorMessage="1" errorTitle="Ошибка" error="Допускается ввод не более 900 символов!" sqref="U17:U26">
      <formula1>900</formula1>
    </dataValidation>
    <dataValidation type="decimal" allowBlank="1" showErrorMessage="1" errorTitle="Ошибка" error="Допускается ввод только неотрицательных чисел!" sqref="O18:T25">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W67"/>
  <sheetViews>
    <sheetView showGridLines="0" view="pageBreakPreview" topLeftCell="L12" zoomScale="60" zoomScaleNormal="100" workbookViewId="0"/>
  </sheetViews>
  <sheetFormatPr defaultColWidth="8.85546875" defaultRowHeight="11.25"/>
  <cols>
    <col min="1" max="10" width="8.85546875" style="100" hidden="1" customWidth="1"/>
    <col min="11" max="11" width="3.7109375" style="100" hidden="1" customWidth="1"/>
    <col min="12" max="12" width="8" style="100" customWidth="1"/>
    <col min="13" max="13" width="54.7109375" style="100" customWidth="1"/>
    <col min="14" max="14" width="11.85546875" style="100" customWidth="1"/>
    <col min="15" max="15" width="14.85546875" style="100" customWidth="1"/>
    <col min="16" max="16" width="13.28515625" style="100" customWidth="1"/>
    <col min="17" max="17" width="15" style="100" customWidth="1"/>
    <col min="18" max="18" width="15.140625" style="100" customWidth="1"/>
    <col min="19" max="19" width="15" style="100" customWidth="1"/>
    <col min="20" max="22" width="13.28515625" style="100" customWidth="1"/>
    <col min="23" max="23" width="21.28515625" style="100" customWidth="1"/>
    <col min="24" max="16384" width="8.85546875" style="100"/>
  </cols>
  <sheetData>
    <row r="1" spans="1:23" hidden="1">
      <c r="A1" s="891"/>
      <c r="B1" s="891"/>
      <c r="C1" s="891"/>
      <c r="D1" s="891"/>
      <c r="E1" s="891"/>
      <c r="F1" s="891"/>
      <c r="G1" s="891"/>
      <c r="H1" s="891"/>
      <c r="I1" s="891"/>
      <c r="J1" s="891"/>
      <c r="K1" s="891"/>
      <c r="L1" s="891"/>
      <c r="M1" s="891"/>
      <c r="N1" s="891"/>
      <c r="O1" s="891">
        <v>2022</v>
      </c>
      <c r="P1" s="891">
        <v>2022</v>
      </c>
      <c r="Q1" s="891">
        <v>2022</v>
      </c>
      <c r="R1" s="891">
        <v>2022</v>
      </c>
      <c r="S1" s="891">
        <v>2023</v>
      </c>
      <c r="T1" s="891">
        <v>2023</v>
      </c>
      <c r="U1" s="676">
        <v>2024</v>
      </c>
      <c r="V1" s="676">
        <v>2024</v>
      </c>
      <c r="W1" s="891"/>
    </row>
    <row r="2" spans="1:23" hidden="1">
      <c r="A2" s="891"/>
      <c r="B2" s="891"/>
      <c r="C2" s="891"/>
      <c r="D2" s="891"/>
      <c r="E2" s="891"/>
      <c r="F2" s="891"/>
      <c r="G2" s="891"/>
      <c r="H2" s="891"/>
      <c r="I2" s="891"/>
      <c r="J2" s="891"/>
      <c r="K2" s="891"/>
      <c r="L2" s="891"/>
      <c r="M2" s="891"/>
      <c r="N2" s="891"/>
      <c r="O2" s="891" t="s">
        <v>968</v>
      </c>
      <c r="P2" s="891" t="s">
        <v>271</v>
      </c>
      <c r="Q2" s="891" t="s">
        <v>421</v>
      </c>
      <c r="R2" s="891" t="s">
        <v>422</v>
      </c>
      <c r="S2" s="891" t="s">
        <v>968</v>
      </c>
      <c r="T2" s="891" t="s">
        <v>271</v>
      </c>
      <c r="U2" s="891" t="s">
        <v>272</v>
      </c>
      <c r="V2" s="891" t="s">
        <v>271</v>
      </c>
      <c r="W2" s="891"/>
    </row>
    <row r="3" spans="1:23" hidden="1">
      <c r="A3" s="891"/>
      <c r="B3" s="891"/>
      <c r="C3" s="891"/>
      <c r="D3" s="891"/>
      <c r="E3" s="891"/>
      <c r="F3" s="891"/>
      <c r="G3" s="891"/>
      <c r="H3" s="891"/>
      <c r="I3" s="891"/>
      <c r="J3" s="891"/>
      <c r="K3" s="891"/>
      <c r="L3" s="891"/>
      <c r="M3" s="891"/>
      <c r="N3" s="891"/>
      <c r="O3" s="891"/>
      <c r="P3" s="891"/>
      <c r="Q3" s="891"/>
      <c r="R3" s="891"/>
      <c r="S3" s="891"/>
      <c r="T3" s="891"/>
      <c r="U3" s="676"/>
      <c r="V3" s="676"/>
      <c r="W3" s="891"/>
    </row>
    <row r="4" spans="1:23" hidden="1">
      <c r="A4" s="891"/>
      <c r="B4" s="891"/>
      <c r="C4" s="891"/>
      <c r="D4" s="891"/>
      <c r="E4" s="891"/>
      <c r="F4" s="891"/>
      <c r="G4" s="891"/>
      <c r="H4" s="891"/>
      <c r="I4" s="891"/>
      <c r="J4" s="891"/>
      <c r="K4" s="891"/>
      <c r="L4" s="891"/>
      <c r="M4" s="891"/>
      <c r="N4" s="891"/>
      <c r="O4" s="891"/>
      <c r="P4" s="891"/>
      <c r="Q4" s="891"/>
      <c r="R4" s="891"/>
      <c r="S4" s="891"/>
      <c r="T4" s="891"/>
      <c r="U4" s="676"/>
      <c r="V4" s="676"/>
      <c r="W4" s="891"/>
    </row>
    <row r="5" spans="1:23" hidden="1">
      <c r="A5" s="891"/>
      <c r="B5" s="891"/>
      <c r="C5" s="891"/>
      <c r="D5" s="891"/>
      <c r="E5" s="891"/>
      <c r="F5" s="891"/>
      <c r="G5" s="891"/>
      <c r="H5" s="891"/>
      <c r="I5" s="891"/>
      <c r="J5" s="891"/>
      <c r="K5" s="891"/>
      <c r="L5" s="891"/>
      <c r="M5" s="891"/>
      <c r="N5" s="891"/>
      <c r="O5" s="891"/>
      <c r="P5" s="891"/>
      <c r="Q5" s="891"/>
      <c r="R5" s="891"/>
      <c r="S5" s="891"/>
      <c r="T5" s="891"/>
      <c r="U5" s="676"/>
      <c r="V5" s="676"/>
      <c r="W5" s="891"/>
    </row>
    <row r="6" spans="1:23" hidden="1">
      <c r="A6" s="891"/>
      <c r="B6" s="891"/>
      <c r="C6" s="891"/>
      <c r="D6" s="891"/>
      <c r="E6" s="891"/>
      <c r="F6" s="891"/>
      <c r="G6" s="891"/>
      <c r="H6" s="891"/>
      <c r="I6" s="891"/>
      <c r="J6" s="891"/>
      <c r="K6" s="891"/>
      <c r="L6" s="891"/>
      <c r="M6" s="891"/>
      <c r="N6" s="891"/>
      <c r="O6" s="891"/>
      <c r="P6" s="891"/>
      <c r="Q6" s="891"/>
      <c r="R6" s="891"/>
      <c r="S6" s="891"/>
      <c r="T6" s="891"/>
      <c r="U6" s="676"/>
      <c r="V6" s="676"/>
      <c r="W6" s="891"/>
    </row>
    <row r="7" spans="1:23" hidden="1">
      <c r="A7" s="891"/>
      <c r="B7" s="891"/>
      <c r="C7" s="891"/>
      <c r="D7" s="891"/>
      <c r="E7" s="891"/>
      <c r="F7" s="891"/>
      <c r="G7" s="891"/>
      <c r="H7" s="891"/>
      <c r="I7" s="891"/>
      <c r="J7" s="891"/>
      <c r="K7" s="891"/>
      <c r="L7" s="891"/>
      <c r="M7" s="891"/>
      <c r="N7" s="891"/>
      <c r="O7" s="676" t="b">
        <v>1</v>
      </c>
      <c r="P7" s="676" t="b">
        <v>1</v>
      </c>
      <c r="Q7" s="676" t="b">
        <v>1</v>
      </c>
      <c r="R7" s="676" t="b">
        <v>1</v>
      </c>
      <c r="S7" s="676" t="b">
        <v>1</v>
      </c>
      <c r="T7" s="676" t="b">
        <v>1</v>
      </c>
      <c r="U7" s="708"/>
      <c r="V7" s="708"/>
      <c r="W7" s="891"/>
    </row>
    <row r="8" spans="1:23" hidden="1">
      <c r="A8" s="891"/>
      <c r="B8" s="891"/>
      <c r="C8" s="891"/>
      <c r="D8" s="891"/>
      <c r="E8" s="891"/>
      <c r="F8" s="891"/>
      <c r="G8" s="891"/>
      <c r="H8" s="891"/>
      <c r="I8" s="891"/>
      <c r="J8" s="891"/>
      <c r="K8" s="891"/>
      <c r="L8" s="891"/>
      <c r="M8" s="891"/>
      <c r="N8" s="891"/>
      <c r="O8" s="891"/>
      <c r="P8" s="891"/>
      <c r="Q8" s="891"/>
      <c r="R8" s="891"/>
      <c r="S8" s="891"/>
      <c r="T8" s="891"/>
      <c r="U8" s="891"/>
      <c r="V8" s="891"/>
      <c r="W8" s="891"/>
    </row>
    <row r="9" spans="1:23" hidden="1">
      <c r="A9" s="891"/>
      <c r="B9" s="891"/>
      <c r="C9" s="891"/>
      <c r="D9" s="891"/>
      <c r="E9" s="891"/>
      <c r="F9" s="891"/>
      <c r="G9" s="891"/>
      <c r="H9" s="891"/>
      <c r="I9" s="891"/>
      <c r="J9" s="891"/>
      <c r="K9" s="891"/>
      <c r="L9" s="891"/>
      <c r="M9" s="891"/>
      <c r="N9" s="891"/>
      <c r="O9" s="891"/>
      <c r="P9" s="891"/>
      <c r="Q9" s="891"/>
      <c r="R9" s="891"/>
      <c r="S9" s="891"/>
      <c r="T9" s="891"/>
      <c r="U9" s="891"/>
      <c r="V9" s="891"/>
      <c r="W9" s="891"/>
    </row>
    <row r="10" spans="1:23" hidden="1">
      <c r="A10" s="891"/>
      <c r="B10" s="891"/>
      <c r="C10" s="891"/>
      <c r="D10" s="891"/>
      <c r="E10" s="891"/>
      <c r="F10" s="891"/>
      <c r="G10" s="891"/>
      <c r="H10" s="891"/>
      <c r="I10" s="891"/>
      <c r="J10" s="891"/>
      <c r="K10" s="891"/>
      <c r="L10" s="891"/>
      <c r="M10" s="891"/>
      <c r="N10" s="891"/>
      <c r="O10" s="891"/>
      <c r="P10" s="891"/>
      <c r="Q10" s="891"/>
      <c r="R10" s="891"/>
      <c r="S10" s="891"/>
      <c r="T10" s="891"/>
      <c r="U10" s="891"/>
      <c r="V10" s="891"/>
      <c r="W10" s="891"/>
    </row>
    <row r="11" spans="1:23" s="98" customFormat="1" ht="15" hidden="1" customHeight="1">
      <c r="A11" s="892"/>
      <c r="B11" s="892"/>
      <c r="C11" s="892"/>
      <c r="D11" s="892"/>
      <c r="E11" s="892"/>
      <c r="F11" s="892"/>
      <c r="G11" s="892"/>
      <c r="H11" s="892"/>
      <c r="I11" s="892"/>
      <c r="J11" s="892"/>
      <c r="K11" s="892"/>
      <c r="L11" s="892"/>
      <c r="M11" s="653"/>
      <c r="N11" s="892"/>
      <c r="O11" s="892"/>
      <c r="P11" s="892"/>
      <c r="Q11" s="892"/>
      <c r="R11" s="892"/>
      <c r="S11" s="892"/>
      <c r="T11" s="892"/>
      <c r="U11" s="892"/>
      <c r="V11" s="892"/>
      <c r="W11" s="892"/>
    </row>
    <row r="12" spans="1:23" s="98" customFormat="1" ht="20.100000000000001" customHeight="1">
      <c r="A12" s="892"/>
      <c r="B12" s="892"/>
      <c r="C12" s="892"/>
      <c r="D12" s="892"/>
      <c r="E12" s="892"/>
      <c r="F12" s="892"/>
      <c r="G12" s="892"/>
      <c r="H12" s="892"/>
      <c r="I12" s="892"/>
      <c r="J12" s="892"/>
      <c r="K12" s="892"/>
      <c r="L12" s="358" t="s">
        <v>1110</v>
      </c>
      <c r="M12" s="247"/>
      <c r="N12" s="247"/>
      <c r="O12" s="247"/>
      <c r="P12" s="247"/>
      <c r="Q12" s="247"/>
      <c r="R12" s="247"/>
      <c r="S12" s="247"/>
      <c r="T12" s="247"/>
      <c r="U12" s="247"/>
      <c r="V12" s="247"/>
      <c r="W12" s="248"/>
    </row>
    <row r="13" spans="1:23" s="98" customFormat="1" ht="11.25" hidden="1" customHeight="1">
      <c r="A13" s="892"/>
      <c r="B13" s="892"/>
      <c r="C13" s="892"/>
      <c r="D13" s="892"/>
      <c r="E13" s="892"/>
      <c r="F13" s="892"/>
      <c r="G13" s="892"/>
      <c r="H13" s="892"/>
      <c r="I13" s="892"/>
      <c r="J13" s="892"/>
      <c r="K13" s="892"/>
      <c r="L13" s="892"/>
      <c r="M13" s="892"/>
      <c r="N13" s="892"/>
      <c r="O13" s="892"/>
      <c r="P13" s="892"/>
      <c r="Q13" s="892"/>
      <c r="R13" s="892"/>
      <c r="S13" s="892"/>
      <c r="T13" s="892"/>
      <c r="U13" s="892"/>
      <c r="V13" s="892"/>
      <c r="W13" s="892"/>
    </row>
    <row r="14" spans="1:23" s="98" customFormat="1" ht="22.5" hidden="1" customHeight="1">
      <c r="A14" s="892"/>
      <c r="B14" s="892"/>
      <c r="C14" s="892"/>
      <c r="D14" s="892"/>
      <c r="E14" s="892"/>
      <c r="F14" s="892"/>
      <c r="G14" s="892"/>
      <c r="H14" s="892"/>
      <c r="I14" s="892"/>
      <c r="J14" s="892"/>
      <c r="K14" s="892"/>
      <c r="L14" s="1144" t="s">
        <v>1111</v>
      </c>
      <c r="M14" s="1144"/>
      <c r="N14" s="893" t="s">
        <v>20</v>
      </c>
      <c r="O14" s="892"/>
      <c r="P14" s="892"/>
      <c r="Q14" s="892"/>
      <c r="R14" s="892"/>
      <c r="S14" s="892"/>
      <c r="T14" s="892"/>
      <c r="U14" s="892"/>
      <c r="V14" s="892"/>
      <c r="W14" s="892"/>
    </row>
    <row r="15" spans="1:23" s="98" customFormat="1" ht="11.25" customHeight="1">
      <c r="A15" s="892"/>
      <c r="B15" s="892"/>
      <c r="C15" s="892"/>
      <c r="D15" s="892"/>
      <c r="E15" s="892"/>
      <c r="F15" s="892"/>
      <c r="G15" s="892"/>
      <c r="H15" s="892"/>
      <c r="I15" s="892"/>
      <c r="J15" s="892"/>
      <c r="K15" s="892"/>
      <c r="L15" s="892"/>
      <c r="M15" s="892"/>
      <c r="N15" s="892"/>
      <c r="O15" s="892"/>
      <c r="P15" s="892"/>
      <c r="Q15" s="892"/>
      <c r="R15" s="892"/>
      <c r="S15" s="892"/>
      <c r="T15" s="892"/>
      <c r="U15" s="892"/>
      <c r="V15" s="892"/>
      <c r="W15" s="892"/>
    </row>
    <row r="16" spans="1:23" s="98" customFormat="1" ht="15" customHeight="1">
      <c r="A16" s="892"/>
      <c r="B16" s="892"/>
      <c r="C16" s="892"/>
      <c r="D16" s="892"/>
      <c r="E16" s="892"/>
      <c r="F16" s="892"/>
      <c r="G16" s="892"/>
      <c r="H16" s="892"/>
      <c r="I16" s="892"/>
      <c r="J16" s="892"/>
      <c r="K16" s="892"/>
      <c r="L16" s="1108" t="s">
        <v>15</v>
      </c>
      <c r="M16" s="1149" t="s">
        <v>420</v>
      </c>
      <c r="N16" s="1149" t="s">
        <v>141</v>
      </c>
      <c r="O16" s="894" t="s">
        <v>3497</v>
      </c>
      <c r="P16" s="894" t="s">
        <v>3497</v>
      </c>
      <c r="Q16" s="894" t="s">
        <v>3497</v>
      </c>
      <c r="R16" s="894" t="s">
        <v>3497</v>
      </c>
      <c r="S16" s="895" t="s">
        <v>3498</v>
      </c>
      <c r="T16" s="895" t="s">
        <v>3498</v>
      </c>
      <c r="U16" s="758" t="s">
        <v>3499</v>
      </c>
      <c r="V16" s="758" t="s">
        <v>3499</v>
      </c>
      <c r="W16" s="1145" t="s">
        <v>308</v>
      </c>
    </row>
    <row r="17" spans="1:23" s="99" customFormat="1" ht="126" customHeight="1">
      <c r="A17" s="896"/>
      <c r="B17" s="896"/>
      <c r="C17" s="896"/>
      <c r="D17" s="896"/>
      <c r="E17" s="896"/>
      <c r="F17" s="896"/>
      <c r="G17" s="896"/>
      <c r="H17" s="896"/>
      <c r="I17" s="896"/>
      <c r="J17" s="896"/>
      <c r="K17" s="896"/>
      <c r="L17" s="1108"/>
      <c r="M17" s="1149"/>
      <c r="N17" s="1149"/>
      <c r="O17" s="894" t="s">
        <v>968</v>
      </c>
      <c r="P17" s="897" t="s">
        <v>271</v>
      </c>
      <c r="Q17" s="897" t="s">
        <v>421</v>
      </c>
      <c r="R17" s="897" t="s">
        <v>422</v>
      </c>
      <c r="S17" s="897" t="s">
        <v>968</v>
      </c>
      <c r="T17" s="898" t="s">
        <v>271</v>
      </c>
      <c r="U17" s="758" t="s">
        <v>272</v>
      </c>
      <c r="V17" s="758" t="s">
        <v>271</v>
      </c>
      <c r="W17" s="1145"/>
    </row>
    <row r="18" spans="1:23" s="260" customFormat="1" ht="22.5" hidden="1">
      <c r="A18" s="899"/>
      <c r="B18" s="891" t="b">
        <v>0</v>
      </c>
      <c r="C18" s="900"/>
      <c r="D18" s="900"/>
      <c r="E18" s="900"/>
      <c r="F18" s="900"/>
      <c r="G18" s="900"/>
      <c r="H18" s="900"/>
      <c r="I18" s="900"/>
      <c r="J18" s="900"/>
      <c r="K18" s="900"/>
      <c r="L18" s="258">
        <v>1</v>
      </c>
      <c r="M18" s="253" t="s">
        <v>423</v>
      </c>
      <c r="N18" s="259" t="s">
        <v>355</v>
      </c>
      <c r="O18" s="901">
        <v>0</v>
      </c>
      <c r="P18" s="901">
        <v>0</v>
      </c>
      <c r="Q18" s="901">
        <v>0</v>
      </c>
      <c r="R18" s="901">
        <v>0</v>
      </c>
      <c r="S18" s="901">
        <v>0</v>
      </c>
      <c r="T18" s="901">
        <v>0</v>
      </c>
      <c r="U18" s="901">
        <v>0</v>
      </c>
      <c r="V18" s="901">
        <v>0</v>
      </c>
      <c r="W18" s="784"/>
    </row>
    <row r="19" spans="1:23" hidden="1">
      <c r="A19" s="899"/>
      <c r="B19" s="891" t="b">
        <v>0</v>
      </c>
      <c r="C19" s="891"/>
      <c r="D19" s="891"/>
      <c r="E19" s="891"/>
      <c r="F19" s="891"/>
      <c r="G19" s="891"/>
      <c r="H19" s="891"/>
      <c r="I19" s="891"/>
      <c r="J19" s="891"/>
      <c r="K19" s="891"/>
      <c r="L19" s="255" t="s">
        <v>154</v>
      </c>
      <c r="M19" s="256" t="s">
        <v>424</v>
      </c>
      <c r="N19" s="252" t="s">
        <v>355</v>
      </c>
      <c r="O19" s="902">
        <v>0</v>
      </c>
      <c r="P19" s="902">
        <v>0</v>
      </c>
      <c r="Q19" s="902">
        <v>0</v>
      </c>
      <c r="R19" s="902">
        <v>0</v>
      </c>
      <c r="S19" s="902">
        <v>0</v>
      </c>
      <c r="T19" s="902">
        <v>0</v>
      </c>
      <c r="U19" s="902">
        <v>0</v>
      </c>
      <c r="V19" s="902">
        <v>0</v>
      </c>
      <c r="W19" s="784"/>
    </row>
    <row r="20" spans="1:23" hidden="1">
      <c r="A20" s="899"/>
      <c r="B20" s="891" t="b">
        <v>0</v>
      </c>
      <c r="C20" s="891"/>
      <c r="D20" s="891"/>
      <c r="E20" s="891"/>
      <c r="F20" s="891"/>
      <c r="G20" s="891"/>
      <c r="H20" s="891"/>
      <c r="I20" s="891"/>
      <c r="J20" s="891"/>
      <c r="K20" s="891"/>
      <c r="L20" s="255" t="s">
        <v>397</v>
      </c>
      <c r="M20" s="257" t="s">
        <v>425</v>
      </c>
      <c r="N20" s="252" t="s">
        <v>355</v>
      </c>
      <c r="O20" s="903"/>
      <c r="P20" s="903"/>
      <c r="Q20" s="903"/>
      <c r="R20" s="903"/>
      <c r="S20" s="903"/>
      <c r="T20" s="903"/>
      <c r="U20" s="903"/>
      <c r="V20" s="903"/>
      <c r="W20" s="784"/>
    </row>
    <row r="21" spans="1:23" hidden="1">
      <c r="A21" s="899"/>
      <c r="B21" s="891" t="b">
        <v>0</v>
      </c>
      <c r="C21" s="891"/>
      <c r="D21" s="891"/>
      <c r="E21" s="891"/>
      <c r="F21" s="891"/>
      <c r="G21" s="891"/>
      <c r="H21" s="891"/>
      <c r="I21" s="891"/>
      <c r="J21" s="891"/>
      <c r="K21" s="891"/>
      <c r="L21" s="255" t="s">
        <v>399</v>
      </c>
      <c r="M21" s="257" t="s">
        <v>913</v>
      </c>
      <c r="N21" s="252" t="s">
        <v>355</v>
      </c>
      <c r="O21" s="903"/>
      <c r="P21" s="903"/>
      <c r="Q21" s="903"/>
      <c r="R21" s="903"/>
      <c r="S21" s="903"/>
      <c r="T21" s="903"/>
      <c r="U21" s="903"/>
      <c r="V21" s="903"/>
      <c r="W21" s="784"/>
    </row>
    <row r="22" spans="1:23" hidden="1">
      <c r="A22" s="899"/>
      <c r="B22" s="891" t="b">
        <v>0</v>
      </c>
      <c r="C22" s="891"/>
      <c r="D22" s="891"/>
      <c r="E22" s="891"/>
      <c r="F22" s="891"/>
      <c r="G22" s="891"/>
      <c r="H22" s="891"/>
      <c r="I22" s="891"/>
      <c r="J22" s="891"/>
      <c r="K22" s="891"/>
      <c r="L22" s="255" t="s">
        <v>882</v>
      </c>
      <c r="M22" s="257" t="s">
        <v>426</v>
      </c>
      <c r="N22" s="252" t="s">
        <v>355</v>
      </c>
      <c r="O22" s="903"/>
      <c r="P22" s="903"/>
      <c r="Q22" s="903"/>
      <c r="R22" s="903"/>
      <c r="S22" s="903"/>
      <c r="T22" s="903"/>
      <c r="U22" s="903"/>
      <c r="V22" s="903"/>
      <c r="W22" s="784"/>
    </row>
    <row r="23" spans="1:23" hidden="1">
      <c r="A23" s="899"/>
      <c r="B23" s="891" t="b">
        <v>0</v>
      </c>
      <c r="C23" s="891"/>
      <c r="D23" s="891"/>
      <c r="E23" s="891"/>
      <c r="F23" s="891"/>
      <c r="G23" s="891"/>
      <c r="H23" s="891"/>
      <c r="I23" s="891"/>
      <c r="J23" s="891"/>
      <c r="K23" s="891"/>
      <c r="L23" s="255" t="s">
        <v>883</v>
      </c>
      <c r="M23" s="257" t="s">
        <v>427</v>
      </c>
      <c r="N23" s="252" t="s">
        <v>355</v>
      </c>
      <c r="O23" s="903"/>
      <c r="P23" s="903"/>
      <c r="Q23" s="903"/>
      <c r="R23" s="903"/>
      <c r="S23" s="903"/>
      <c r="T23" s="903"/>
      <c r="U23" s="903"/>
      <c r="V23" s="903"/>
      <c r="W23" s="784"/>
    </row>
    <row r="24" spans="1:23" hidden="1">
      <c r="A24" s="899"/>
      <c r="B24" s="891" t="b">
        <v>0</v>
      </c>
      <c r="C24" s="891"/>
      <c r="D24" s="891"/>
      <c r="E24" s="891"/>
      <c r="F24" s="891"/>
      <c r="G24" s="891"/>
      <c r="H24" s="891"/>
      <c r="I24" s="891"/>
      <c r="J24" s="891"/>
      <c r="K24" s="891"/>
      <c r="L24" s="255" t="s">
        <v>155</v>
      </c>
      <c r="M24" s="256" t="s">
        <v>428</v>
      </c>
      <c r="N24" s="252" t="s">
        <v>355</v>
      </c>
      <c r="O24" s="902">
        <v>0</v>
      </c>
      <c r="P24" s="902">
        <v>0</v>
      </c>
      <c r="Q24" s="902">
        <v>0</v>
      </c>
      <c r="R24" s="902">
        <v>0</v>
      </c>
      <c r="S24" s="902">
        <v>0</v>
      </c>
      <c r="T24" s="902">
        <v>0</v>
      </c>
      <c r="U24" s="902">
        <v>0</v>
      </c>
      <c r="V24" s="902">
        <v>0</v>
      </c>
      <c r="W24" s="784"/>
    </row>
    <row r="25" spans="1:23" hidden="1">
      <c r="A25" s="899"/>
      <c r="B25" s="891" t="b">
        <v>0</v>
      </c>
      <c r="C25" s="891"/>
      <c r="D25" s="891"/>
      <c r="E25" s="891"/>
      <c r="F25" s="891"/>
      <c r="G25" s="891"/>
      <c r="H25" s="891"/>
      <c r="I25" s="891"/>
      <c r="J25" s="891"/>
      <c r="K25" s="891"/>
      <c r="L25" s="255" t="s">
        <v>453</v>
      </c>
      <c r="M25" s="257" t="s">
        <v>429</v>
      </c>
      <c r="N25" s="252" t="s">
        <v>355</v>
      </c>
      <c r="O25" s="903"/>
      <c r="P25" s="903"/>
      <c r="Q25" s="903"/>
      <c r="R25" s="903"/>
      <c r="S25" s="903"/>
      <c r="T25" s="903"/>
      <c r="U25" s="903"/>
      <c r="V25" s="903"/>
      <c r="W25" s="784"/>
    </row>
    <row r="26" spans="1:23" hidden="1">
      <c r="A26" s="899"/>
      <c r="B26" s="891" t="b">
        <v>0</v>
      </c>
      <c r="C26" s="891"/>
      <c r="D26" s="891"/>
      <c r="E26" s="891"/>
      <c r="F26" s="891"/>
      <c r="G26" s="891"/>
      <c r="H26" s="891"/>
      <c r="I26" s="891"/>
      <c r="J26" s="891"/>
      <c r="K26" s="891"/>
      <c r="L26" s="255" t="s">
        <v>456</v>
      </c>
      <c r="M26" s="257" t="s">
        <v>430</v>
      </c>
      <c r="N26" s="252" t="s">
        <v>355</v>
      </c>
      <c r="O26" s="903"/>
      <c r="P26" s="903"/>
      <c r="Q26" s="903"/>
      <c r="R26" s="903"/>
      <c r="S26" s="903"/>
      <c r="T26" s="903"/>
      <c r="U26" s="903"/>
      <c r="V26" s="903"/>
      <c r="W26" s="784"/>
    </row>
    <row r="27" spans="1:23" hidden="1">
      <c r="A27" s="899"/>
      <c r="B27" s="891" t="b">
        <v>0</v>
      </c>
      <c r="C27" s="891"/>
      <c r="D27" s="891"/>
      <c r="E27" s="891"/>
      <c r="F27" s="891"/>
      <c r="G27" s="891"/>
      <c r="H27" s="891"/>
      <c r="I27" s="891"/>
      <c r="J27" s="891"/>
      <c r="K27" s="891"/>
      <c r="L27" s="255" t="s">
        <v>457</v>
      </c>
      <c r="M27" s="257" t="s">
        <v>431</v>
      </c>
      <c r="N27" s="252" t="s">
        <v>355</v>
      </c>
      <c r="O27" s="903"/>
      <c r="P27" s="903"/>
      <c r="Q27" s="903"/>
      <c r="R27" s="903"/>
      <c r="S27" s="903"/>
      <c r="T27" s="903"/>
      <c r="U27" s="903"/>
      <c r="V27" s="903"/>
      <c r="W27" s="784"/>
    </row>
    <row r="28" spans="1:23" hidden="1">
      <c r="A28" s="899"/>
      <c r="B28" s="891" t="b">
        <v>0</v>
      </c>
      <c r="C28" s="891"/>
      <c r="D28" s="891"/>
      <c r="E28" s="891"/>
      <c r="F28" s="891"/>
      <c r="G28" s="891"/>
      <c r="H28" s="891"/>
      <c r="I28" s="891"/>
      <c r="J28" s="891"/>
      <c r="K28" s="891"/>
      <c r="L28" s="255" t="s">
        <v>363</v>
      </c>
      <c r="M28" s="256" t="s">
        <v>432</v>
      </c>
      <c r="N28" s="252" t="s">
        <v>355</v>
      </c>
      <c r="O28" s="902">
        <v>0</v>
      </c>
      <c r="P28" s="902">
        <v>0</v>
      </c>
      <c r="Q28" s="902">
        <v>0</v>
      </c>
      <c r="R28" s="902">
        <v>0</v>
      </c>
      <c r="S28" s="902">
        <v>0</v>
      </c>
      <c r="T28" s="902">
        <v>0</v>
      </c>
      <c r="U28" s="902">
        <v>0</v>
      </c>
      <c r="V28" s="902">
        <v>0</v>
      </c>
      <c r="W28" s="784"/>
    </row>
    <row r="29" spans="1:23" hidden="1">
      <c r="A29" s="899"/>
      <c r="B29" s="891" t="b">
        <v>0</v>
      </c>
      <c r="C29" s="891"/>
      <c r="D29" s="891"/>
      <c r="E29" s="891"/>
      <c r="F29" s="891"/>
      <c r="G29" s="891"/>
      <c r="H29" s="891"/>
      <c r="I29" s="891"/>
      <c r="J29" s="891"/>
      <c r="K29" s="891"/>
      <c r="L29" s="255" t="s">
        <v>462</v>
      </c>
      <c r="M29" s="257" t="s">
        <v>433</v>
      </c>
      <c r="N29" s="252" t="s">
        <v>355</v>
      </c>
      <c r="O29" s="903"/>
      <c r="P29" s="903"/>
      <c r="Q29" s="903"/>
      <c r="R29" s="903"/>
      <c r="S29" s="903"/>
      <c r="T29" s="903"/>
      <c r="U29" s="903"/>
      <c r="V29" s="903"/>
      <c r="W29" s="784"/>
    </row>
    <row r="30" spans="1:23" hidden="1">
      <c r="A30" s="899"/>
      <c r="B30" s="891" t="b">
        <v>0</v>
      </c>
      <c r="C30" s="891"/>
      <c r="D30" s="891"/>
      <c r="E30" s="891"/>
      <c r="F30" s="891"/>
      <c r="G30" s="891"/>
      <c r="H30" s="891"/>
      <c r="I30" s="891"/>
      <c r="J30" s="891"/>
      <c r="K30" s="891"/>
      <c r="L30" s="255" t="s">
        <v>463</v>
      </c>
      <c r="M30" s="257" t="s">
        <v>434</v>
      </c>
      <c r="N30" s="252" t="s">
        <v>355</v>
      </c>
      <c r="O30" s="903"/>
      <c r="P30" s="903"/>
      <c r="Q30" s="903"/>
      <c r="R30" s="903"/>
      <c r="S30" s="903"/>
      <c r="T30" s="903"/>
      <c r="U30" s="903"/>
      <c r="V30" s="903"/>
      <c r="W30" s="784"/>
    </row>
    <row r="31" spans="1:23" hidden="1">
      <c r="A31" s="899"/>
      <c r="B31" s="891" t="b">
        <v>0</v>
      </c>
      <c r="C31" s="891"/>
      <c r="D31" s="891"/>
      <c r="E31" s="891"/>
      <c r="F31" s="891"/>
      <c r="G31" s="891"/>
      <c r="H31" s="891"/>
      <c r="I31" s="891"/>
      <c r="J31" s="891"/>
      <c r="K31" s="891"/>
      <c r="L31" s="255" t="s">
        <v>464</v>
      </c>
      <c r="M31" s="257" t="s">
        <v>435</v>
      </c>
      <c r="N31" s="252" t="s">
        <v>355</v>
      </c>
      <c r="O31" s="903"/>
      <c r="P31" s="903"/>
      <c r="Q31" s="903"/>
      <c r="R31" s="903"/>
      <c r="S31" s="903"/>
      <c r="T31" s="903"/>
      <c r="U31" s="903"/>
      <c r="V31" s="903"/>
      <c r="W31" s="784"/>
    </row>
    <row r="32" spans="1:23" hidden="1">
      <c r="A32" s="899"/>
      <c r="B32" s="891" t="b">
        <v>0</v>
      </c>
      <c r="C32" s="891"/>
      <c r="D32" s="891"/>
      <c r="E32" s="891"/>
      <c r="F32" s="891"/>
      <c r="G32" s="891"/>
      <c r="H32" s="891"/>
      <c r="I32" s="891"/>
      <c r="J32" s="891"/>
      <c r="K32" s="891"/>
      <c r="L32" s="255" t="s">
        <v>365</v>
      </c>
      <c r="M32" s="256" t="s">
        <v>436</v>
      </c>
      <c r="N32" s="252" t="s">
        <v>355</v>
      </c>
      <c r="O32" s="902">
        <v>0</v>
      </c>
      <c r="P32" s="902">
        <v>0</v>
      </c>
      <c r="Q32" s="902">
        <v>0</v>
      </c>
      <c r="R32" s="902">
        <v>0</v>
      </c>
      <c r="S32" s="902">
        <v>0</v>
      </c>
      <c r="T32" s="902">
        <v>0</v>
      </c>
      <c r="U32" s="902">
        <v>0</v>
      </c>
      <c r="V32" s="902">
        <v>0</v>
      </c>
      <c r="W32" s="784"/>
    </row>
    <row r="33" spans="1:23" hidden="1">
      <c r="A33" s="899"/>
      <c r="B33" s="891" t="b">
        <v>0</v>
      </c>
      <c r="C33" s="891"/>
      <c r="D33" s="891"/>
      <c r="E33" s="891"/>
      <c r="F33" s="891"/>
      <c r="G33" s="891"/>
      <c r="H33" s="891"/>
      <c r="I33" s="891"/>
      <c r="J33" s="891"/>
      <c r="K33" s="891"/>
      <c r="L33" s="255" t="s">
        <v>466</v>
      </c>
      <c r="M33" s="257" t="s">
        <v>437</v>
      </c>
      <c r="N33" s="252" t="s">
        <v>355</v>
      </c>
      <c r="O33" s="903"/>
      <c r="P33" s="903"/>
      <c r="Q33" s="903"/>
      <c r="R33" s="903"/>
      <c r="S33" s="903"/>
      <c r="T33" s="903"/>
      <c r="U33" s="903"/>
      <c r="V33" s="903"/>
      <c r="W33" s="784"/>
    </row>
    <row r="34" spans="1:23" ht="22.5" hidden="1">
      <c r="A34" s="899"/>
      <c r="B34" s="891" t="b">
        <v>0</v>
      </c>
      <c r="C34" s="891"/>
      <c r="D34" s="891"/>
      <c r="E34" s="891"/>
      <c r="F34" s="891"/>
      <c r="G34" s="891"/>
      <c r="H34" s="891"/>
      <c r="I34" s="891"/>
      <c r="J34" s="891"/>
      <c r="K34" s="891"/>
      <c r="L34" s="255" t="s">
        <v>473</v>
      </c>
      <c r="M34" s="257" t="s">
        <v>959</v>
      </c>
      <c r="N34" s="252" t="s">
        <v>355</v>
      </c>
      <c r="O34" s="903"/>
      <c r="P34" s="903"/>
      <c r="Q34" s="903"/>
      <c r="R34" s="903"/>
      <c r="S34" s="903"/>
      <c r="T34" s="903"/>
      <c r="U34" s="903"/>
      <c r="V34" s="903"/>
      <c r="W34" s="784"/>
    </row>
    <row r="35" spans="1:23" ht="22.5" hidden="1">
      <c r="A35" s="899"/>
      <c r="B35" s="891" t="b">
        <v>0</v>
      </c>
      <c r="C35" s="891"/>
      <c r="D35" s="891"/>
      <c r="E35" s="891"/>
      <c r="F35" s="891"/>
      <c r="G35" s="891"/>
      <c r="H35" s="891"/>
      <c r="I35" s="891"/>
      <c r="J35" s="891"/>
      <c r="K35" s="891"/>
      <c r="L35" s="255" t="s">
        <v>474</v>
      </c>
      <c r="M35" s="257" t="s">
        <v>438</v>
      </c>
      <c r="N35" s="252" t="s">
        <v>355</v>
      </c>
      <c r="O35" s="903"/>
      <c r="P35" s="903"/>
      <c r="Q35" s="903"/>
      <c r="R35" s="903"/>
      <c r="S35" s="903"/>
      <c r="T35" s="903"/>
      <c r="U35" s="903"/>
      <c r="V35" s="903"/>
      <c r="W35" s="784"/>
    </row>
    <row r="36" spans="1:23" hidden="1">
      <c r="A36" s="899"/>
      <c r="B36" s="891" t="b">
        <v>0</v>
      </c>
      <c r="C36" s="891"/>
      <c r="D36" s="891"/>
      <c r="E36" s="891"/>
      <c r="F36" s="891"/>
      <c r="G36" s="891"/>
      <c r="H36" s="891"/>
      <c r="I36" s="891"/>
      <c r="J36" s="891"/>
      <c r="K36" s="891"/>
      <c r="L36" s="255" t="s">
        <v>475</v>
      </c>
      <c r="M36" s="257" t="s">
        <v>439</v>
      </c>
      <c r="N36" s="252" t="s">
        <v>355</v>
      </c>
      <c r="O36" s="903"/>
      <c r="P36" s="903"/>
      <c r="Q36" s="903"/>
      <c r="R36" s="903"/>
      <c r="S36" s="903"/>
      <c r="T36" s="903"/>
      <c r="U36" s="903"/>
      <c r="V36" s="903"/>
      <c r="W36" s="784"/>
    </row>
    <row r="37" spans="1:23" s="260" customFormat="1" ht="22.5" hidden="1">
      <c r="A37" s="899"/>
      <c r="B37" s="891" t="b">
        <v>0</v>
      </c>
      <c r="C37" s="900"/>
      <c r="D37" s="900"/>
      <c r="E37" s="900"/>
      <c r="F37" s="900"/>
      <c r="G37" s="900"/>
      <c r="H37" s="900"/>
      <c r="I37" s="900"/>
      <c r="J37" s="900"/>
      <c r="K37" s="900"/>
      <c r="L37" s="258" t="s">
        <v>101</v>
      </c>
      <c r="M37" s="254" t="s">
        <v>440</v>
      </c>
      <c r="N37" s="259" t="s">
        <v>355</v>
      </c>
      <c r="O37" s="901">
        <v>0</v>
      </c>
      <c r="P37" s="901">
        <v>0</v>
      </c>
      <c r="Q37" s="901">
        <v>0</v>
      </c>
      <c r="R37" s="901">
        <v>0</v>
      </c>
      <c r="S37" s="901">
        <v>0</v>
      </c>
      <c r="T37" s="901">
        <v>0</v>
      </c>
      <c r="U37" s="901">
        <v>0</v>
      </c>
      <c r="V37" s="901">
        <v>0</v>
      </c>
      <c r="W37" s="784"/>
    </row>
    <row r="38" spans="1:23" hidden="1">
      <c r="A38" s="899"/>
      <c r="B38" s="891" t="b">
        <v>0</v>
      </c>
      <c r="C38" s="891"/>
      <c r="D38" s="891"/>
      <c r="E38" s="891"/>
      <c r="F38" s="891"/>
      <c r="G38" s="891"/>
      <c r="H38" s="891"/>
      <c r="I38" s="891"/>
      <c r="J38" s="891"/>
      <c r="K38" s="891"/>
      <c r="L38" s="255" t="s">
        <v>16</v>
      </c>
      <c r="M38" s="256" t="s">
        <v>966</v>
      </c>
      <c r="N38" s="252" t="s">
        <v>355</v>
      </c>
      <c r="O38" s="903"/>
      <c r="P38" s="903"/>
      <c r="Q38" s="903"/>
      <c r="R38" s="903"/>
      <c r="S38" s="903"/>
      <c r="T38" s="903"/>
      <c r="U38" s="903"/>
      <c r="V38" s="903"/>
      <c r="W38" s="784"/>
    </row>
    <row r="39" spans="1:23" hidden="1">
      <c r="A39" s="899"/>
      <c r="B39" s="891" t="b">
        <v>0</v>
      </c>
      <c r="C39" s="891"/>
      <c r="D39" s="891"/>
      <c r="E39" s="891"/>
      <c r="F39" s="891"/>
      <c r="G39" s="891"/>
      <c r="H39" s="891"/>
      <c r="I39" s="891"/>
      <c r="J39" s="891"/>
      <c r="K39" s="891"/>
      <c r="L39" s="255" t="s">
        <v>143</v>
      </c>
      <c r="M39" s="256" t="s">
        <v>967</v>
      </c>
      <c r="N39" s="252" t="s">
        <v>355</v>
      </c>
      <c r="O39" s="903"/>
      <c r="P39" s="903"/>
      <c r="Q39" s="903"/>
      <c r="R39" s="903"/>
      <c r="S39" s="903"/>
      <c r="T39" s="903"/>
      <c r="U39" s="903"/>
      <c r="V39" s="903"/>
      <c r="W39" s="784"/>
    </row>
    <row r="40" spans="1:23" hidden="1">
      <c r="A40" s="899"/>
      <c r="B40" s="891" t="b">
        <v>0</v>
      </c>
      <c r="C40" s="891"/>
      <c r="D40" s="891"/>
      <c r="E40" s="891"/>
      <c r="F40" s="891"/>
      <c r="G40" s="891"/>
      <c r="H40" s="891"/>
      <c r="I40" s="891"/>
      <c r="J40" s="891"/>
      <c r="K40" s="891"/>
      <c r="L40" s="255" t="s">
        <v>156</v>
      </c>
      <c r="M40" s="256" t="s">
        <v>441</v>
      </c>
      <c r="N40" s="252" t="s">
        <v>355</v>
      </c>
      <c r="O40" s="903"/>
      <c r="P40" s="903"/>
      <c r="Q40" s="903"/>
      <c r="R40" s="903"/>
      <c r="S40" s="903"/>
      <c r="T40" s="903"/>
      <c r="U40" s="903"/>
      <c r="V40" s="903"/>
      <c r="W40" s="784"/>
    </row>
    <row r="41" spans="1:23" s="80" customFormat="1">
      <c r="A41" s="763" t="s">
        <v>17</v>
      </c>
      <c r="B41" s="891" t="b">
        <v>1</v>
      </c>
      <c r="C41" s="749"/>
      <c r="D41" s="749"/>
      <c r="E41" s="749"/>
      <c r="F41" s="749"/>
      <c r="G41" s="749"/>
      <c r="H41" s="749"/>
      <c r="I41" s="749"/>
      <c r="J41" s="749"/>
      <c r="K41" s="749"/>
      <c r="L41" s="904" t="s">
        <v>3495</v>
      </c>
      <c r="M41" s="905"/>
      <c r="N41" s="905"/>
      <c r="O41" s="905"/>
      <c r="P41" s="905"/>
      <c r="Q41" s="905"/>
      <c r="R41" s="905"/>
      <c r="S41" s="905"/>
      <c r="T41" s="905"/>
      <c r="U41" s="905"/>
      <c r="V41" s="905"/>
      <c r="W41" s="905"/>
    </row>
    <row r="42" spans="1:23" s="260" customFormat="1" ht="22.5">
      <c r="A42" s="789">
        <v>1</v>
      </c>
      <c r="B42" s="891" t="b">
        <v>1</v>
      </c>
      <c r="C42" s="891" t="s">
        <v>1306</v>
      </c>
      <c r="D42" s="900"/>
      <c r="E42" s="900"/>
      <c r="F42" s="900"/>
      <c r="G42" s="900"/>
      <c r="H42" s="900"/>
      <c r="I42" s="900"/>
      <c r="J42" s="900"/>
      <c r="K42" s="900"/>
      <c r="L42" s="258">
        <v>1</v>
      </c>
      <c r="M42" s="253" t="s">
        <v>423</v>
      </c>
      <c r="N42" s="259" t="s">
        <v>355</v>
      </c>
      <c r="O42" s="901">
        <v>0</v>
      </c>
      <c r="P42" s="901">
        <v>0</v>
      </c>
      <c r="Q42" s="901">
        <v>0</v>
      </c>
      <c r="R42" s="901">
        <v>0</v>
      </c>
      <c r="S42" s="901">
        <v>0</v>
      </c>
      <c r="T42" s="901">
        <v>0</v>
      </c>
      <c r="U42" s="901">
        <v>0</v>
      </c>
      <c r="V42" s="901">
        <v>0</v>
      </c>
      <c r="W42" s="784"/>
    </row>
    <row r="43" spans="1:23">
      <c r="A43" s="789">
        <v>1</v>
      </c>
      <c r="B43" s="891" t="b">
        <v>1</v>
      </c>
      <c r="C43" s="891" t="s">
        <v>1352</v>
      </c>
      <c r="D43" s="891"/>
      <c r="E43" s="891"/>
      <c r="F43" s="891"/>
      <c r="G43" s="891"/>
      <c r="H43" s="891"/>
      <c r="I43" s="891"/>
      <c r="J43" s="891"/>
      <c r="K43" s="891"/>
      <c r="L43" s="255" t="s">
        <v>154</v>
      </c>
      <c r="M43" s="256" t="s">
        <v>424</v>
      </c>
      <c r="N43" s="252" t="s">
        <v>355</v>
      </c>
      <c r="O43" s="902">
        <v>0</v>
      </c>
      <c r="P43" s="902">
        <v>0</v>
      </c>
      <c r="Q43" s="902">
        <v>0</v>
      </c>
      <c r="R43" s="902">
        <v>0</v>
      </c>
      <c r="S43" s="902">
        <v>0</v>
      </c>
      <c r="T43" s="902">
        <v>0</v>
      </c>
      <c r="U43" s="902">
        <v>0</v>
      </c>
      <c r="V43" s="902">
        <v>0</v>
      </c>
      <c r="W43" s="784"/>
    </row>
    <row r="44" spans="1:23">
      <c r="A44" s="789">
        <v>1</v>
      </c>
      <c r="B44" s="891" t="b">
        <v>1</v>
      </c>
      <c r="C44" s="891" t="s">
        <v>1418</v>
      </c>
      <c r="D44" s="891"/>
      <c r="E44" s="891"/>
      <c r="F44" s="891"/>
      <c r="G44" s="891"/>
      <c r="H44" s="891"/>
      <c r="I44" s="891"/>
      <c r="J44" s="891"/>
      <c r="K44" s="891"/>
      <c r="L44" s="255" t="s">
        <v>397</v>
      </c>
      <c r="M44" s="257" t="s">
        <v>425</v>
      </c>
      <c r="N44" s="252" t="s">
        <v>355</v>
      </c>
      <c r="O44" s="903"/>
      <c r="P44" s="903"/>
      <c r="Q44" s="903"/>
      <c r="R44" s="903"/>
      <c r="S44" s="903"/>
      <c r="T44" s="903"/>
      <c r="U44" s="903"/>
      <c r="V44" s="903"/>
      <c r="W44" s="784"/>
    </row>
    <row r="45" spans="1:23">
      <c r="A45" s="789">
        <v>1</v>
      </c>
      <c r="B45" s="891" t="b">
        <v>1</v>
      </c>
      <c r="C45" s="891" t="s">
        <v>1419</v>
      </c>
      <c r="D45" s="891"/>
      <c r="E45" s="891"/>
      <c r="F45" s="891"/>
      <c r="G45" s="891"/>
      <c r="H45" s="891"/>
      <c r="I45" s="891"/>
      <c r="J45" s="891"/>
      <c r="K45" s="891"/>
      <c r="L45" s="255" t="s">
        <v>399</v>
      </c>
      <c r="M45" s="257" t="s">
        <v>913</v>
      </c>
      <c r="N45" s="252" t="s">
        <v>355</v>
      </c>
      <c r="O45" s="903"/>
      <c r="P45" s="903"/>
      <c r="Q45" s="903"/>
      <c r="R45" s="903"/>
      <c r="S45" s="903"/>
      <c r="T45" s="903"/>
      <c r="U45" s="903"/>
      <c r="V45" s="903"/>
      <c r="W45" s="784"/>
    </row>
    <row r="46" spans="1:23">
      <c r="A46" s="789">
        <v>1</v>
      </c>
      <c r="B46" s="891" t="b">
        <v>1</v>
      </c>
      <c r="C46" s="891" t="s">
        <v>1421</v>
      </c>
      <c r="D46" s="891"/>
      <c r="E46" s="891"/>
      <c r="F46" s="891"/>
      <c r="G46" s="891"/>
      <c r="H46" s="891"/>
      <c r="I46" s="891"/>
      <c r="J46" s="891"/>
      <c r="K46" s="891"/>
      <c r="L46" s="255" t="s">
        <v>882</v>
      </c>
      <c r="M46" s="257" t="s">
        <v>426</v>
      </c>
      <c r="N46" s="252" t="s">
        <v>355</v>
      </c>
      <c r="O46" s="903"/>
      <c r="P46" s="903"/>
      <c r="Q46" s="903"/>
      <c r="R46" s="903"/>
      <c r="S46" s="903"/>
      <c r="T46" s="903"/>
      <c r="U46" s="903"/>
      <c r="V46" s="903"/>
      <c r="W46" s="784"/>
    </row>
    <row r="47" spans="1:23">
      <c r="A47" s="789">
        <v>1</v>
      </c>
      <c r="B47" s="891" t="b">
        <v>1</v>
      </c>
      <c r="C47" s="891" t="s">
        <v>1422</v>
      </c>
      <c r="D47" s="891"/>
      <c r="E47" s="891"/>
      <c r="F47" s="891"/>
      <c r="G47" s="891"/>
      <c r="H47" s="891"/>
      <c r="I47" s="891"/>
      <c r="J47" s="891"/>
      <c r="K47" s="891"/>
      <c r="L47" s="255" t="s">
        <v>883</v>
      </c>
      <c r="M47" s="257" t="s">
        <v>427</v>
      </c>
      <c r="N47" s="252" t="s">
        <v>355</v>
      </c>
      <c r="O47" s="903"/>
      <c r="P47" s="903"/>
      <c r="Q47" s="903"/>
      <c r="R47" s="903"/>
      <c r="S47" s="903"/>
      <c r="T47" s="903"/>
      <c r="U47" s="903"/>
      <c r="V47" s="903"/>
      <c r="W47" s="784"/>
    </row>
    <row r="48" spans="1:23">
      <c r="A48" s="789">
        <v>1</v>
      </c>
      <c r="B48" s="891" t="b">
        <v>1</v>
      </c>
      <c r="C48" s="891" t="s">
        <v>1353</v>
      </c>
      <c r="D48" s="891"/>
      <c r="E48" s="891"/>
      <c r="F48" s="891"/>
      <c r="G48" s="891"/>
      <c r="H48" s="891"/>
      <c r="I48" s="891"/>
      <c r="J48" s="891"/>
      <c r="K48" s="891"/>
      <c r="L48" s="255" t="s">
        <v>155</v>
      </c>
      <c r="M48" s="256" t="s">
        <v>428</v>
      </c>
      <c r="N48" s="252" t="s">
        <v>355</v>
      </c>
      <c r="O48" s="902">
        <v>0</v>
      </c>
      <c r="P48" s="902">
        <v>0</v>
      </c>
      <c r="Q48" s="902">
        <v>0</v>
      </c>
      <c r="R48" s="902">
        <v>0</v>
      </c>
      <c r="S48" s="902">
        <v>0</v>
      </c>
      <c r="T48" s="902">
        <v>0</v>
      </c>
      <c r="U48" s="902">
        <v>0</v>
      </c>
      <c r="V48" s="902">
        <v>0</v>
      </c>
      <c r="W48" s="784"/>
    </row>
    <row r="49" spans="1:23">
      <c r="A49" s="789">
        <v>1</v>
      </c>
      <c r="B49" s="891" t="b">
        <v>1</v>
      </c>
      <c r="C49" s="891" t="s">
        <v>1423</v>
      </c>
      <c r="D49" s="891"/>
      <c r="E49" s="891"/>
      <c r="F49" s="891"/>
      <c r="G49" s="891"/>
      <c r="H49" s="891"/>
      <c r="I49" s="891"/>
      <c r="J49" s="891"/>
      <c r="K49" s="891"/>
      <c r="L49" s="255" t="s">
        <v>453</v>
      </c>
      <c r="M49" s="257" t="s">
        <v>429</v>
      </c>
      <c r="N49" s="252" t="s">
        <v>355</v>
      </c>
      <c r="O49" s="903"/>
      <c r="P49" s="903"/>
      <c r="Q49" s="903"/>
      <c r="R49" s="903"/>
      <c r="S49" s="903"/>
      <c r="T49" s="903"/>
      <c r="U49" s="903"/>
      <c r="V49" s="903"/>
      <c r="W49" s="784"/>
    </row>
    <row r="50" spans="1:23">
      <c r="A50" s="789">
        <v>1</v>
      </c>
      <c r="B50" s="891" t="b">
        <v>1</v>
      </c>
      <c r="C50" s="891" t="s">
        <v>1424</v>
      </c>
      <c r="D50" s="891"/>
      <c r="E50" s="891"/>
      <c r="F50" s="891"/>
      <c r="G50" s="891"/>
      <c r="H50" s="891"/>
      <c r="I50" s="891"/>
      <c r="J50" s="891"/>
      <c r="K50" s="891"/>
      <c r="L50" s="255" t="s">
        <v>456</v>
      </c>
      <c r="M50" s="257" t="s">
        <v>430</v>
      </c>
      <c r="N50" s="252" t="s">
        <v>355</v>
      </c>
      <c r="O50" s="903"/>
      <c r="P50" s="903"/>
      <c r="Q50" s="903"/>
      <c r="R50" s="903"/>
      <c r="S50" s="903"/>
      <c r="T50" s="903"/>
      <c r="U50" s="903"/>
      <c r="V50" s="903"/>
      <c r="W50" s="784"/>
    </row>
    <row r="51" spans="1:23">
      <c r="A51" s="789">
        <v>1</v>
      </c>
      <c r="B51" s="891" t="b">
        <v>1</v>
      </c>
      <c r="C51" s="891" t="s">
        <v>1425</v>
      </c>
      <c r="D51" s="891"/>
      <c r="E51" s="891"/>
      <c r="F51" s="891"/>
      <c r="G51" s="891"/>
      <c r="H51" s="891"/>
      <c r="I51" s="891"/>
      <c r="J51" s="891"/>
      <c r="K51" s="891"/>
      <c r="L51" s="255" t="s">
        <v>457</v>
      </c>
      <c r="M51" s="257" t="s">
        <v>431</v>
      </c>
      <c r="N51" s="252" t="s">
        <v>355</v>
      </c>
      <c r="O51" s="903"/>
      <c r="P51" s="903"/>
      <c r="Q51" s="903"/>
      <c r="R51" s="903"/>
      <c r="S51" s="903"/>
      <c r="T51" s="903"/>
      <c r="U51" s="903"/>
      <c r="V51" s="903"/>
      <c r="W51" s="784"/>
    </row>
    <row r="52" spans="1:23">
      <c r="A52" s="789">
        <v>1</v>
      </c>
      <c r="B52" s="891" t="b">
        <v>1</v>
      </c>
      <c r="C52" s="891" t="s">
        <v>1354</v>
      </c>
      <c r="D52" s="891"/>
      <c r="E52" s="891"/>
      <c r="F52" s="891"/>
      <c r="G52" s="891"/>
      <c r="H52" s="891"/>
      <c r="I52" s="891"/>
      <c r="J52" s="891"/>
      <c r="K52" s="891"/>
      <c r="L52" s="255" t="s">
        <v>363</v>
      </c>
      <c r="M52" s="256" t="s">
        <v>432</v>
      </c>
      <c r="N52" s="252" t="s">
        <v>355</v>
      </c>
      <c r="O52" s="902">
        <v>0</v>
      </c>
      <c r="P52" s="902">
        <v>0</v>
      </c>
      <c r="Q52" s="902">
        <v>0</v>
      </c>
      <c r="R52" s="902">
        <v>0</v>
      </c>
      <c r="S52" s="902">
        <v>0</v>
      </c>
      <c r="T52" s="902">
        <v>0</v>
      </c>
      <c r="U52" s="902">
        <v>0</v>
      </c>
      <c r="V52" s="902">
        <v>0</v>
      </c>
      <c r="W52" s="784"/>
    </row>
    <row r="53" spans="1:23">
      <c r="A53" s="789">
        <v>1</v>
      </c>
      <c r="B53" s="891" t="b">
        <v>1</v>
      </c>
      <c r="C53" s="891" t="s">
        <v>1426</v>
      </c>
      <c r="D53" s="891"/>
      <c r="E53" s="891"/>
      <c r="F53" s="891"/>
      <c r="G53" s="891"/>
      <c r="H53" s="891"/>
      <c r="I53" s="891"/>
      <c r="J53" s="891"/>
      <c r="K53" s="891"/>
      <c r="L53" s="255" t="s">
        <v>462</v>
      </c>
      <c r="M53" s="257" t="s">
        <v>433</v>
      </c>
      <c r="N53" s="252" t="s">
        <v>355</v>
      </c>
      <c r="O53" s="903"/>
      <c r="P53" s="903"/>
      <c r="Q53" s="903"/>
      <c r="R53" s="903"/>
      <c r="S53" s="903"/>
      <c r="T53" s="903"/>
      <c r="U53" s="903"/>
      <c r="V53" s="903"/>
      <c r="W53" s="784"/>
    </row>
    <row r="54" spans="1:23">
      <c r="A54" s="789">
        <v>1</v>
      </c>
      <c r="B54" s="891" t="b">
        <v>1</v>
      </c>
      <c r="C54" s="891" t="s">
        <v>1427</v>
      </c>
      <c r="D54" s="891"/>
      <c r="E54" s="891"/>
      <c r="F54" s="891"/>
      <c r="G54" s="891"/>
      <c r="H54" s="891"/>
      <c r="I54" s="891"/>
      <c r="J54" s="891"/>
      <c r="K54" s="891"/>
      <c r="L54" s="255" t="s">
        <v>463</v>
      </c>
      <c r="M54" s="257" t="s">
        <v>434</v>
      </c>
      <c r="N54" s="252" t="s">
        <v>355</v>
      </c>
      <c r="O54" s="903"/>
      <c r="P54" s="903"/>
      <c r="Q54" s="903"/>
      <c r="R54" s="903"/>
      <c r="S54" s="903"/>
      <c r="T54" s="903"/>
      <c r="U54" s="903"/>
      <c r="V54" s="903"/>
      <c r="W54" s="784"/>
    </row>
    <row r="55" spans="1:23">
      <c r="A55" s="789">
        <v>1</v>
      </c>
      <c r="B55" s="891" t="b">
        <v>1</v>
      </c>
      <c r="C55" s="891" t="s">
        <v>1428</v>
      </c>
      <c r="D55" s="891"/>
      <c r="E55" s="891"/>
      <c r="F55" s="891"/>
      <c r="G55" s="891"/>
      <c r="H55" s="891"/>
      <c r="I55" s="891"/>
      <c r="J55" s="891"/>
      <c r="K55" s="891"/>
      <c r="L55" s="255" t="s">
        <v>464</v>
      </c>
      <c r="M55" s="257" t="s">
        <v>435</v>
      </c>
      <c r="N55" s="252" t="s">
        <v>355</v>
      </c>
      <c r="O55" s="903"/>
      <c r="P55" s="903"/>
      <c r="Q55" s="903"/>
      <c r="R55" s="903"/>
      <c r="S55" s="903"/>
      <c r="T55" s="903"/>
      <c r="U55" s="903"/>
      <c r="V55" s="903"/>
      <c r="W55" s="784"/>
    </row>
    <row r="56" spans="1:23">
      <c r="A56" s="789">
        <v>1</v>
      </c>
      <c r="B56" s="891" t="b">
        <v>1</v>
      </c>
      <c r="C56" s="891" t="s">
        <v>1355</v>
      </c>
      <c r="D56" s="891"/>
      <c r="E56" s="891"/>
      <c r="F56" s="891"/>
      <c r="G56" s="891"/>
      <c r="H56" s="891"/>
      <c r="I56" s="891"/>
      <c r="J56" s="891"/>
      <c r="K56" s="891"/>
      <c r="L56" s="255" t="s">
        <v>365</v>
      </c>
      <c r="M56" s="256" t="s">
        <v>436</v>
      </c>
      <c r="N56" s="252" t="s">
        <v>355</v>
      </c>
      <c r="O56" s="902">
        <v>0</v>
      </c>
      <c r="P56" s="902">
        <v>0</v>
      </c>
      <c r="Q56" s="902">
        <v>0</v>
      </c>
      <c r="R56" s="902">
        <v>0</v>
      </c>
      <c r="S56" s="902">
        <v>0</v>
      </c>
      <c r="T56" s="902">
        <v>0</v>
      </c>
      <c r="U56" s="902">
        <v>0</v>
      </c>
      <c r="V56" s="902">
        <v>0</v>
      </c>
      <c r="W56" s="784"/>
    </row>
    <row r="57" spans="1:23">
      <c r="A57" s="789">
        <v>1</v>
      </c>
      <c r="B57" s="891" t="b">
        <v>1</v>
      </c>
      <c r="C57" s="891" t="s">
        <v>1429</v>
      </c>
      <c r="D57" s="891"/>
      <c r="E57" s="891"/>
      <c r="F57" s="891"/>
      <c r="G57" s="891"/>
      <c r="H57" s="891"/>
      <c r="I57" s="891"/>
      <c r="J57" s="891"/>
      <c r="K57" s="891"/>
      <c r="L57" s="255" t="s">
        <v>466</v>
      </c>
      <c r="M57" s="257" t="s">
        <v>437</v>
      </c>
      <c r="N57" s="252" t="s">
        <v>355</v>
      </c>
      <c r="O57" s="903"/>
      <c r="P57" s="903"/>
      <c r="Q57" s="903"/>
      <c r="R57" s="903"/>
      <c r="S57" s="903"/>
      <c r="T57" s="903"/>
      <c r="U57" s="903"/>
      <c r="V57" s="903"/>
      <c r="W57" s="784"/>
    </row>
    <row r="58" spans="1:23" ht="22.5">
      <c r="A58" s="789">
        <v>1</v>
      </c>
      <c r="B58" s="891" t="b">
        <v>1</v>
      </c>
      <c r="C58" s="891" t="s">
        <v>1430</v>
      </c>
      <c r="D58" s="891"/>
      <c r="E58" s="891"/>
      <c r="F58" s="891"/>
      <c r="G58" s="891"/>
      <c r="H58" s="891"/>
      <c r="I58" s="891"/>
      <c r="J58" s="891"/>
      <c r="K58" s="891"/>
      <c r="L58" s="255" t="s">
        <v>473</v>
      </c>
      <c r="M58" s="257" t="s">
        <v>959</v>
      </c>
      <c r="N58" s="252" t="s">
        <v>355</v>
      </c>
      <c r="O58" s="903"/>
      <c r="P58" s="903"/>
      <c r="Q58" s="903"/>
      <c r="R58" s="903"/>
      <c r="S58" s="903"/>
      <c r="T58" s="903"/>
      <c r="U58" s="903"/>
      <c r="V58" s="903"/>
      <c r="W58" s="784"/>
    </row>
    <row r="59" spans="1:23" ht="22.5">
      <c r="A59" s="789">
        <v>1</v>
      </c>
      <c r="B59" s="891" t="b">
        <v>1</v>
      </c>
      <c r="C59" s="891" t="s">
        <v>1431</v>
      </c>
      <c r="D59" s="891"/>
      <c r="E59" s="891"/>
      <c r="F59" s="891"/>
      <c r="G59" s="891"/>
      <c r="H59" s="891"/>
      <c r="I59" s="891"/>
      <c r="J59" s="891"/>
      <c r="K59" s="891"/>
      <c r="L59" s="255" t="s">
        <v>474</v>
      </c>
      <c r="M59" s="257" t="s">
        <v>438</v>
      </c>
      <c r="N59" s="252" t="s">
        <v>355</v>
      </c>
      <c r="O59" s="903"/>
      <c r="P59" s="903"/>
      <c r="Q59" s="903"/>
      <c r="R59" s="903"/>
      <c r="S59" s="903"/>
      <c r="T59" s="903"/>
      <c r="U59" s="903"/>
      <c r="V59" s="903"/>
      <c r="W59" s="784"/>
    </row>
    <row r="60" spans="1:23">
      <c r="A60" s="789">
        <v>1</v>
      </c>
      <c r="B60" s="891" t="b">
        <v>1</v>
      </c>
      <c r="C60" s="891" t="s">
        <v>1432</v>
      </c>
      <c r="D60" s="891"/>
      <c r="E60" s="891"/>
      <c r="F60" s="891"/>
      <c r="G60" s="891"/>
      <c r="H60" s="891"/>
      <c r="I60" s="891"/>
      <c r="J60" s="891"/>
      <c r="K60" s="891"/>
      <c r="L60" s="255" t="s">
        <v>475</v>
      </c>
      <c r="M60" s="257" t="s">
        <v>439</v>
      </c>
      <c r="N60" s="252" t="s">
        <v>355</v>
      </c>
      <c r="O60" s="903"/>
      <c r="P60" s="903"/>
      <c r="Q60" s="903"/>
      <c r="R60" s="903"/>
      <c r="S60" s="903"/>
      <c r="T60" s="903"/>
      <c r="U60" s="903"/>
      <c r="V60" s="903"/>
      <c r="W60" s="784"/>
    </row>
    <row r="61" spans="1:23" s="260" customFormat="1" ht="22.5">
      <c r="A61" s="789">
        <v>1</v>
      </c>
      <c r="B61" s="891" t="b">
        <v>1</v>
      </c>
      <c r="C61" s="891" t="s">
        <v>1307</v>
      </c>
      <c r="D61" s="900"/>
      <c r="E61" s="900"/>
      <c r="F61" s="900"/>
      <c r="G61" s="900"/>
      <c r="H61" s="900"/>
      <c r="I61" s="900"/>
      <c r="J61" s="900"/>
      <c r="K61" s="900"/>
      <c r="L61" s="258" t="s">
        <v>101</v>
      </c>
      <c r="M61" s="254" t="s">
        <v>440</v>
      </c>
      <c r="N61" s="259" t="s">
        <v>355</v>
      </c>
      <c r="O61" s="901">
        <v>0</v>
      </c>
      <c r="P61" s="901">
        <v>0</v>
      </c>
      <c r="Q61" s="901">
        <v>0</v>
      </c>
      <c r="R61" s="901">
        <v>0</v>
      </c>
      <c r="S61" s="901">
        <v>0</v>
      </c>
      <c r="T61" s="901">
        <v>0</v>
      </c>
      <c r="U61" s="901">
        <v>0</v>
      </c>
      <c r="V61" s="901">
        <v>0</v>
      </c>
      <c r="W61" s="784"/>
    </row>
    <row r="62" spans="1:23">
      <c r="A62" s="789">
        <v>1</v>
      </c>
      <c r="B62" s="891" t="b">
        <v>1</v>
      </c>
      <c r="C62" s="891" t="s">
        <v>1356</v>
      </c>
      <c r="D62" s="891"/>
      <c r="E62" s="891"/>
      <c r="F62" s="891"/>
      <c r="G62" s="891"/>
      <c r="H62" s="891"/>
      <c r="I62" s="891"/>
      <c r="J62" s="891"/>
      <c r="K62" s="891"/>
      <c r="L62" s="255" t="s">
        <v>16</v>
      </c>
      <c r="M62" s="256" t="s">
        <v>966</v>
      </c>
      <c r="N62" s="252" t="s">
        <v>355</v>
      </c>
      <c r="O62" s="903"/>
      <c r="P62" s="903"/>
      <c r="Q62" s="903"/>
      <c r="R62" s="903"/>
      <c r="S62" s="903"/>
      <c r="T62" s="903"/>
      <c r="U62" s="903"/>
      <c r="V62" s="903"/>
      <c r="W62" s="784"/>
    </row>
    <row r="63" spans="1:23">
      <c r="A63" s="789">
        <v>1</v>
      </c>
      <c r="B63" s="891" t="b">
        <v>1</v>
      </c>
      <c r="C63" s="891" t="s">
        <v>1357</v>
      </c>
      <c r="D63" s="891"/>
      <c r="E63" s="891"/>
      <c r="F63" s="891"/>
      <c r="G63" s="891"/>
      <c r="H63" s="891"/>
      <c r="I63" s="891"/>
      <c r="J63" s="891"/>
      <c r="K63" s="891"/>
      <c r="L63" s="255" t="s">
        <v>143</v>
      </c>
      <c r="M63" s="256" t="s">
        <v>967</v>
      </c>
      <c r="N63" s="252" t="s">
        <v>355</v>
      </c>
      <c r="O63" s="903"/>
      <c r="P63" s="903"/>
      <c r="Q63" s="903"/>
      <c r="R63" s="903"/>
      <c r="S63" s="903"/>
      <c r="T63" s="903"/>
      <c r="U63" s="903"/>
      <c r="V63" s="903"/>
      <c r="W63" s="784"/>
    </row>
    <row r="64" spans="1:23">
      <c r="A64" s="789">
        <v>1</v>
      </c>
      <c r="B64" s="891" t="b">
        <v>1</v>
      </c>
      <c r="C64" s="891" t="s">
        <v>1409</v>
      </c>
      <c r="D64" s="891"/>
      <c r="E64" s="891"/>
      <c r="F64" s="891"/>
      <c r="G64" s="891"/>
      <c r="H64" s="891"/>
      <c r="I64" s="891"/>
      <c r="J64" s="891"/>
      <c r="K64" s="891"/>
      <c r="L64" s="255" t="s">
        <v>156</v>
      </c>
      <c r="M64" s="256" t="s">
        <v>441</v>
      </c>
      <c r="N64" s="252" t="s">
        <v>355</v>
      </c>
      <c r="O64" s="903"/>
      <c r="P64" s="903"/>
      <c r="Q64" s="903"/>
      <c r="R64" s="903"/>
      <c r="S64" s="903"/>
      <c r="T64" s="903"/>
      <c r="U64" s="903"/>
      <c r="V64" s="903"/>
      <c r="W64" s="784"/>
    </row>
    <row r="65" spans="1:23" ht="24" customHeight="1">
      <c r="A65" s="891"/>
      <c r="B65" s="891"/>
      <c r="C65" s="891"/>
      <c r="D65" s="891"/>
      <c r="E65" s="891"/>
      <c r="F65" s="891"/>
      <c r="G65" s="891"/>
      <c r="H65" s="891"/>
      <c r="I65" s="891"/>
      <c r="J65" s="891"/>
      <c r="K65" s="891"/>
      <c r="L65" s="891"/>
      <c r="M65" s="906" t="s">
        <v>1220</v>
      </c>
      <c r="N65" s="891"/>
      <c r="O65" s="891"/>
      <c r="P65" s="891"/>
      <c r="Q65" s="891"/>
      <c r="R65" s="891"/>
      <c r="S65" s="891"/>
      <c r="T65" s="891"/>
      <c r="U65" s="891"/>
      <c r="V65" s="891"/>
      <c r="W65" s="891"/>
    </row>
    <row r="66" spans="1:23" ht="15" customHeight="1">
      <c r="A66" s="891"/>
      <c r="B66" s="891"/>
      <c r="C66" s="891"/>
      <c r="D66" s="891"/>
      <c r="E66" s="891"/>
      <c r="F66" s="891"/>
      <c r="G66" s="891"/>
      <c r="H66" s="891"/>
      <c r="I66" s="891"/>
      <c r="J66" s="891"/>
      <c r="K66" s="891"/>
      <c r="L66" s="1146" t="s">
        <v>1255</v>
      </c>
      <c r="M66" s="1147"/>
      <c r="N66" s="1147"/>
      <c r="O66" s="1147"/>
      <c r="P66" s="1147"/>
      <c r="Q66" s="1147"/>
      <c r="R66" s="1147"/>
      <c r="S66" s="1147"/>
      <c r="T66" s="1147"/>
      <c r="U66" s="1147"/>
      <c r="V66" s="1147"/>
      <c r="W66" s="1147"/>
    </row>
    <row r="67" spans="1:23" ht="15" customHeight="1">
      <c r="A67" s="891"/>
      <c r="B67" s="891"/>
      <c r="C67" s="891"/>
      <c r="D67" s="891"/>
      <c r="E67" s="891"/>
      <c r="F67" s="891"/>
      <c r="G67" s="891"/>
      <c r="H67" s="891"/>
      <c r="I67" s="891"/>
      <c r="J67" s="891"/>
      <c r="K67" s="639"/>
      <c r="L67" s="1148"/>
      <c r="M67" s="1148"/>
      <c r="N67" s="1148"/>
      <c r="O67" s="1148"/>
      <c r="P67" s="1148"/>
      <c r="Q67" s="1148"/>
      <c r="R67" s="1148"/>
      <c r="S67" s="1148"/>
      <c r="T67" s="1148"/>
      <c r="U67" s="1148"/>
      <c r="V67" s="1148"/>
      <c r="W67" s="1148"/>
    </row>
  </sheetData>
  <sheetProtection formatColumns="0" formatRows="0" autoFilter="0"/>
  <mergeCells count="7">
    <mergeCell ref="L14:M14"/>
    <mergeCell ref="W16:W17"/>
    <mergeCell ref="L66:W66"/>
    <mergeCell ref="L67:W67"/>
    <mergeCell ref="L16:L17"/>
    <mergeCell ref="M16:M17"/>
    <mergeCell ref="N16:N17"/>
  </mergeCells>
  <dataValidations count="3">
    <dataValidation type="textLength" operator="lessThanOrEqual" allowBlank="1" showInputMessage="1" showErrorMessage="1" errorTitle="Ошибка" error="Допускается ввод не более 900 символов!" sqref="W18:W40 W42:W64">
      <formula1>900</formula1>
    </dataValidation>
    <dataValidation type="decimal" allowBlank="1" showErrorMessage="1" errorTitle="Ошибка" error="Допускается ввод только действительных чисел!" sqref="O20:V23 O25:V27 O29:V31 O33:V36 O38:V40 O44:V47 O62:V64 O57:V60 O53:V55 O49:V51">
      <formula1>-9.99999999999999E+23</formula1>
      <formula2>9.99999999999999E+23</formula2>
    </dataValidation>
    <dataValidation type="list" allowBlank="1" showInputMessage="1" showErrorMessage="1" errorTitle="Внимание" error="Пожалуйста, выберите значение из списка!" sqref="N14">
      <formula1>YES_NO</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A1:W21"/>
  <sheetViews>
    <sheetView showGridLines="0" view="pageBreakPreview" topLeftCell="L12" zoomScale="60" zoomScaleNormal="100" workbookViewId="0">
      <selection activeCell="S30" sqref="S30"/>
    </sheetView>
  </sheetViews>
  <sheetFormatPr defaultColWidth="9.140625" defaultRowHeight="11.25"/>
  <cols>
    <col min="1" max="10" width="0" style="100" hidden="1" customWidth="1"/>
    <col min="11" max="11" width="3.7109375" style="100" hidden="1" customWidth="1"/>
    <col min="12" max="12" width="5.140625" style="100" customWidth="1"/>
    <col min="13" max="13" width="50.7109375" style="100" customWidth="1"/>
    <col min="14" max="14" width="10.7109375" style="100" customWidth="1"/>
    <col min="15" max="15" width="15.7109375" style="100" customWidth="1"/>
    <col min="16" max="16" width="17.28515625" style="100" customWidth="1"/>
    <col min="17" max="17" width="19.42578125" style="100" customWidth="1"/>
    <col min="18" max="18" width="26.5703125" style="100" customWidth="1"/>
    <col min="19" max="21" width="19.140625" style="100" customWidth="1"/>
    <col min="22" max="22" width="15.7109375" style="100" customWidth="1"/>
    <col min="23" max="16384" width="9.140625" style="100"/>
  </cols>
  <sheetData>
    <row r="1" spans="1:23" hidden="1">
      <c r="A1" s="891"/>
      <c r="B1" s="891"/>
      <c r="C1" s="891"/>
      <c r="D1" s="891"/>
      <c r="E1" s="891"/>
      <c r="F1" s="891"/>
      <c r="G1" s="891"/>
      <c r="H1" s="891"/>
      <c r="I1" s="891"/>
      <c r="J1" s="891"/>
      <c r="K1" s="891"/>
      <c r="L1" s="891"/>
      <c r="M1" s="891"/>
      <c r="N1" s="891"/>
      <c r="O1" s="891"/>
      <c r="P1" s="891"/>
      <c r="Q1" s="891"/>
      <c r="R1" s="891"/>
      <c r="S1" s="891"/>
      <c r="T1" s="891"/>
      <c r="U1" s="891"/>
      <c r="V1" s="891"/>
      <c r="W1" s="891"/>
    </row>
    <row r="2" spans="1:23" hidden="1">
      <c r="A2" s="891"/>
      <c r="B2" s="891"/>
      <c r="C2" s="891"/>
      <c r="D2" s="891"/>
      <c r="E2" s="891"/>
      <c r="F2" s="891"/>
      <c r="G2" s="891"/>
      <c r="H2" s="891"/>
      <c r="I2" s="891"/>
      <c r="J2" s="891"/>
      <c r="K2" s="891"/>
      <c r="L2" s="891"/>
      <c r="M2" s="891"/>
      <c r="N2" s="891"/>
      <c r="O2" s="891"/>
      <c r="P2" s="891"/>
      <c r="Q2" s="891"/>
      <c r="R2" s="891"/>
      <c r="S2" s="891"/>
      <c r="T2" s="891"/>
      <c r="U2" s="891"/>
      <c r="V2" s="891"/>
      <c r="W2" s="891"/>
    </row>
    <row r="3" spans="1:23" hidden="1">
      <c r="A3" s="891"/>
      <c r="B3" s="891"/>
      <c r="C3" s="891"/>
      <c r="D3" s="891"/>
      <c r="E3" s="891"/>
      <c r="F3" s="891"/>
      <c r="G3" s="891"/>
      <c r="H3" s="891"/>
      <c r="I3" s="891"/>
      <c r="J3" s="891"/>
      <c r="K3" s="891"/>
      <c r="L3" s="891"/>
      <c r="M3" s="891"/>
      <c r="N3" s="891"/>
      <c r="O3" s="891"/>
      <c r="P3" s="891"/>
      <c r="Q3" s="891"/>
      <c r="R3" s="891"/>
      <c r="S3" s="891"/>
      <c r="T3" s="891"/>
      <c r="U3" s="891"/>
      <c r="V3" s="891"/>
      <c r="W3" s="891"/>
    </row>
    <row r="4" spans="1:23" hidden="1">
      <c r="A4" s="891"/>
      <c r="B4" s="891"/>
      <c r="C4" s="891"/>
      <c r="D4" s="891"/>
      <c r="E4" s="891"/>
      <c r="F4" s="891"/>
      <c r="G4" s="891"/>
      <c r="H4" s="891"/>
      <c r="I4" s="891"/>
      <c r="J4" s="891"/>
      <c r="K4" s="891"/>
      <c r="L4" s="891"/>
      <c r="M4" s="891"/>
      <c r="N4" s="891"/>
      <c r="O4" s="891"/>
      <c r="P4" s="891"/>
      <c r="Q4" s="891"/>
      <c r="R4" s="891"/>
      <c r="S4" s="891"/>
      <c r="T4" s="891"/>
      <c r="U4" s="891"/>
      <c r="V4" s="891"/>
      <c r="W4" s="891"/>
    </row>
    <row r="5" spans="1:23" hidden="1">
      <c r="A5" s="891"/>
      <c r="B5" s="891"/>
      <c r="C5" s="891"/>
      <c r="D5" s="891"/>
      <c r="E5" s="891"/>
      <c r="F5" s="891"/>
      <c r="G5" s="891"/>
      <c r="H5" s="891"/>
      <c r="I5" s="891"/>
      <c r="J5" s="891"/>
      <c r="K5" s="891"/>
      <c r="L5" s="891"/>
      <c r="M5" s="891"/>
      <c r="N5" s="891"/>
      <c r="O5" s="891"/>
      <c r="P5" s="891"/>
      <c r="Q5" s="891"/>
      <c r="R5" s="891"/>
      <c r="S5" s="891"/>
      <c r="T5" s="891"/>
      <c r="U5" s="891"/>
      <c r="V5" s="891"/>
      <c r="W5" s="891"/>
    </row>
    <row r="6" spans="1:23" hidden="1">
      <c r="A6" s="891"/>
      <c r="B6" s="891"/>
      <c r="C6" s="891"/>
      <c r="D6" s="891"/>
      <c r="E6" s="891"/>
      <c r="F6" s="891"/>
      <c r="G6" s="891"/>
      <c r="H6" s="891"/>
      <c r="I6" s="891"/>
      <c r="J6" s="891"/>
      <c r="K6" s="891"/>
      <c r="L6" s="891"/>
      <c r="M6" s="891"/>
      <c r="N6" s="891"/>
      <c r="O6" s="891"/>
      <c r="P6" s="891"/>
      <c r="Q6" s="891"/>
      <c r="R6" s="891"/>
      <c r="S6" s="891"/>
      <c r="T6" s="891"/>
      <c r="U6" s="891"/>
      <c r="V6" s="891"/>
      <c r="W6" s="891"/>
    </row>
    <row r="7" spans="1:23" hidden="1">
      <c r="A7" s="891"/>
      <c r="B7" s="891"/>
      <c r="C7" s="891"/>
      <c r="D7" s="891"/>
      <c r="E7" s="891"/>
      <c r="F7" s="891"/>
      <c r="G7" s="891"/>
      <c r="H7" s="891"/>
      <c r="I7" s="891"/>
      <c r="J7" s="891"/>
      <c r="K7" s="891"/>
      <c r="L7" s="891"/>
      <c r="M7" s="891"/>
      <c r="N7" s="891"/>
      <c r="O7" s="891"/>
      <c r="P7" s="891"/>
      <c r="Q7" s="891"/>
      <c r="R7" s="891"/>
      <c r="S7" s="891"/>
      <c r="T7" s="891"/>
      <c r="U7" s="891"/>
      <c r="V7" s="891"/>
      <c r="W7" s="891"/>
    </row>
    <row r="8" spans="1:23" hidden="1">
      <c r="A8" s="891"/>
      <c r="B8" s="891"/>
      <c r="C8" s="891"/>
      <c r="D8" s="891"/>
      <c r="E8" s="891"/>
      <c r="F8" s="891"/>
      <c r="G8" s="891"/>
      <c r="H8" s="891"/>
      <c r="I8" s="891"/>
      <c r="J8" s="891"/>
      <c r="K8" s="891"/>
      <c r="L8" s="891"/>
      <c r="M8" s="891"/>
      <c r="N8" s="891"/>
      <c r="O8" s="891"/>
      <c r="P8" s="891"/>
      <c r="Q8" s="891"/>
      <c r="R8" s="891"/>
      <c r="S8" s="891"/>
      <c r="T8" s="891"/>
      <c r="U8" s="891"/>
      <c r="V8" s="891"/>
      <c r="W8" s="891"/>
    </row>
    <row r="9" spans="1:23" hidden="1">
      <c r="A9" s="891"/>
      <c r="B9" s="891"/>
      <c r="C9" s="891"/>
      <c r="D9" s="891"/>
      <c r="E9" s="891"/>
      <c r="F9" s="891"/>
      <c r="G9" s="891"/>
      <c r="H9" s="891"/>
      <c r="I9" s="891"/>
      <c r="J9" s="891"/>
      <c r="K9" s="891"/>
      <c r="L9" s="891"/>
      <c r="M9" s="891"/>
      <c r="N9" s="891"/>
      <c r="O9" s="891"/>
      <c r="P9" s="891"/>
      <c r="Q9" s="891"/>
      <c r="R9" s="891"/>
      <c r="S9" s="891"/>
      <c r="T9" s="891"/>
      <c r="U9" s="891"/>
      <c r="V9" s="891"/>
      <c r="W9" s="891"/>
    </row>
    <row r="10" spans="1:23" hidden="1">
      <c r="A10" s="891"/>
      <c r="B10" s="891"/>
      <c r="C10" s="891"/>
      <c r="D10" s="891"/>
      <c r="E10" s="891"/>
      <c r="F10" s="891"/>
      <c r="G10" s="891"/>
      <c r="H10" s="891"/>
      <c r="I10" s="891"/>
      <c r="J10" s="891"/>
      <c r="K10" s="891"/>
      <c r="L10" s="891"/>
      <c r="M10" s="891"/>
      <c r="N10" s="891"/>
      <c r="O10" s="891"/>
      <c r="P10" s="891"/>
      <c r="Q10" s="891"/>
      <c r="R10" s="891"/>
      <c r="S10" s="891"/>
      <c r="T10" s="891"/>
      <c r="U10" s="891"/>
      <c r="V10" s="891"/>
      <c r="W10" s="891"/>
    </row>
    <row r="11" spans="1:23" ht="15" hidden="1" customHeight="1">
      <c r="A11" s="891"/>
      <c r="B11" s="891"/>
      <c r="C11" s="891"/>
      <c r="D11" s="891"/>
      <c r="E11" s="891"/>
      <c r="F11" s="891"/>
      <c r="G11" s="891"/>
      <c r="H11" s="891"/>
      <c r="I11" s="891"/>
      <c r="J11" s="891"/>
      <c r="K11" s="891"/>
      <c r="L11" s="907"/>
      <c r="M11" s="653"/>
      <c r="N11" s="907"/>
      <c r="O11" s="907"/>
      <c r="P11" s="907"/>
      <c r="Q11" s="907"/>
      <c r="R11" s="907"/>
      <c r="S11" s="907"/>
      <c r="T11" s="907"/>
      <c r="U11" s="907"/>
      <c r="V11" s="907"/>
      <c r="W11" s="891"/>
    </row>
    <row r="12" spans="1:23" ht="20.100000000000001" customHeight="1">
      <c r="A12" s="891"/>
      <c r="B12" s="891"/>
      <c r="C12" s="891"/>
      <c r="D12" s="891"/>
      <c r="E12" s="891"/>
      <c r="F12" s="891"/>
      <c r="G12" s="891"/>
      <c r="H12" s="891"/>
      <c r="I12" s="891"/>
      <c r="J12" s="891"/>
      <c r="K12" s="891"/>
      <c r="L12" s="358" t="s">
        <v>1219</v>
      </c>
      <c r="M12" s="266"/>
      <c r="N12" s="266"/>
      <c r="O12" s="266"/>
      <c r="P12" s="266"/>
      <c r="Q12" s="267"/>
      <c r="R12" s="267"/>
      <c r="S12" s="267"/>
      <c r="T12" s="267"/>
      <c r="U12" s="267"/>
      <c r="V12" s="267"/>
      <c r="W12" s="908"/>
    </row>
    <row r="13" spans="1:23" ht="11.25" customHeight="1">
      <c r="A13" s="891"/>
      <c r="B13" s="891"/>
      <c r="C13" s="891"/>
      <c r="D13" s="891"/>
      <c r="E13" s="891"/>
      <c r="F13" s="891"/>
      <c r="G13" s="891"/>
      <c r="H13" s="891"/>
      <c r="I13" s="891"/>
      <c r="J13" s="891"/>
      <c r="K13" s="891"/>
      <c r="L13" s="907"/>
      <c r="M13" s="907"/>
      <c r="N13" s="907"/>
      <c r="O13" s="907"/>
      <c r="P13" s="907"/>
      <c r="Q13" s="907"/>
      <c r="R13" s="907"/>
      <c r="S13" s="907"/>
      <c r="T13" s="907"/>
      <c r="U13" s="907"/>
      <c r="V13" s="907"/>
      <c r="W13" s="891"/>
    </row>
    <row r="14" spans="1:23" ht="111.75" customHeight="1">
      <c r="A14" s="891"/>
      <c r="B14" s="891"/>
      <c r="C14" s="891"/>
      <c r="D14" s="891"/>
      <c r="E14" s="891"/>
      <c r="F14" s="891"/>
      <c r="G14" s="891"/>
      <c r="H14" s="891"/>
      <c r="I14" s="891"/>
      <c r="J14" s="891"/>
      <c r="K14" s="891"/>
      <c r="L14" s="909" t="s">
        <v>287</v>
      </c>
      <c r="M14" s="910" t="s">
        <v>140</v>
      </c>
      <c r="N14" s="910" t="s">
        <v>141</v>
      </c>
      <c r="O14" s="894" t="s">
        <v>1113</v>
      </c>
      <c r="P14" s="894" t="s">
        <v>1351</v>
      </c>
      <c r="Q14" s="894" t="s">
        <v>442</v>
      </c>
      <c r="R14" s="894" t="s">
        <v>443</v>
      </c>
      <c r="S14" s="894" t="s">
        <v>444</v>
      </c>
      <c r="T14" s="894" t="s">
        <v>1114</v>
      </c>
      <c r="U14" s="894" t="s">
        <v>135</v>
      </c>
      <c r="V14" s="894" t="s">
        <v>445</v>
      </c>
      <c r="W14" s="891"/>
    </row>
    <row r="15" spans="1:23" s="80" customFormat="1">
      <c r="A15" s="763" t="s">
        <v>17</v>
      </c>
      <c r="B15" s="749"/>
      <c r="C15" s="749"/>
      <c r="D15" s="749"/>
      <c r="E15" s="749"/>
      <c r="F15" s="749"/>
      <c r="G15" s="749"/>
      <c r="H15" s="749"/>
      <c r="I15" s="749"/>
      <c r="J15" s="749"/>
      <c r="K15" s="749"/>
      <c r="L15" s="904" t="s">
        <v>3495</v>
      </c>
      <c r="M15" s="905"/>
      <c r="N15" s="905"/>
      <c r="O15" s="911">
        <v>0</v>
      </c>
      <c r="P15" s="911">
        <v>0</v>
      </c>
      <c r="Q15" s="911">
        <v>0</v>
      </c>
      <c r="R15" s="911">
        <v>0</v>
      </c>
      <c r="S15" s="911">
        <v>0</v>
      </c>
      <c r="T15" s="911">
        <v>0</v>
      </c>
      <c r="U15" s="911">
        <v>0</v>
      </c>
      <c r="V15" s="911">
        <v>0</v>
      </c>
      <c r="W15" s="749"/>
    </row>
    <row r="16" spans="1:23" ht="33.75">
      <c r="A16" s="789">
        <v>1</v>
      </c>
      <c r="B16" s="891" t="s">
        <v>1306</v>
      </c>
      <c r="C16" s="891"/>
      <c r="D16" s="891"/>
      <c r="E16" s="891"/>
      <c r="F16" s="891"/>
      <c r="G16" s="891"/>
      <c r="H16" s="891"/>
      <c r="I16" s="891"/>
      <c r="J16" s="891"/>
      <c r="K16" s="891"/>
      <c r="L16" s="910" t="s">
        <v>17</v>
      </c>
      <c r="M16" s="912" t="s">
        <v>960</v>
      </c>
      <c r="N16" s="910" t="s">
        <v>355</v>
      </c>
      <c r="O16" s="913"/>
      <c r="P16" s="914"/>
      <c r="Q16" s="914"/>
      <c r="R16" s="914"/>
      <c r="S16" s="914"/>
      <c r="T16" s="914"/>
      <c r="U16" s="914"/>
      <c r="V16" s="914">
        <v>0</v>
      </c>
      <c r="W16" s="891"/>
    </row>
    <row r="17" spans="1:23" ht="22.5">
      <c r="A17" s="789">
        <v>1</v>
      </c>
      <c r="B17" s="891" t="s">
        <v>1307</v>
      </c>
      <c r="C17" s="891"/>
      <c r="D17" s="891"/>
      <c r="E17" s="891"/>
      <c r="F17" s="891"/>
      <c r="G17" s="891"/>
      <c r="H17" s="891"/>
      <c r="I17" s="891"/>
      <c r="J17" s="891"/>
      <c r="K17" s="891"/>
      <c r="L17" s="910" t="s">
        <v>101</v>
      </c>
      <c r="M17" s="912" t="s">
        <v>446</v>
      </c>
      <c r="N17" s="910" t="s">
        <v>355</v>
      </c>
      <c r="O17" s="913"/>
      <c r="P17" s="914"/>
      <c r="Q17" s="914"/>
      <c r="R17" s="914"/>
      <c r="S17" s="915"/>
      <c r="T17" s="915"/>
      <c r="U17" s="915"/>
      <c r="V17" s="914">
        <v>0</v>
      </c>
      <c r="W17" s="891"/>
    </row>
    <row r="18" spans="1:23">
      <c r="A18" s="891"/>
      <c r="B18" s="891"/>
      <c r="C18" s="891"/>
      <c r="D18" s="891"/>
      <c r="E18" s="891"/>
      <c r="F18" s="891"/>
      <c r="G18" s="891"/>
      <c r="H18" s="891"/>
      <c r="I18" s="891"/>
      <c r="J18" s="891"/>
      <c r="K18" s="891"/>
      <c r="L18" s="891"/>
      <c r="M18" s="891"/>
      <c r="N18" s="891"/>
      <c r="O18" s="891"/>
      <c r="P18" s="891"/>
      <c r="Q18" s="891"/>
      <c r="R18" s="891"/>
      <c r="S18" s="891"/>
      <c r="T18" s="891"/>
      <c r="U18" s="891"/>
      <c r="V18" s="891"/>
      <c r="W18" s="891"/>
    </row>
    <row r="19" spans="1:23">
      <c r="A19" s="891"/>
      <c r="B19" s="891"/>
      <c r="C19" s="891"/>
      <c r="D19" s="891"/>
      <c r="E19" s="891"/>
      <c r="F19" s="891"/>
      <c r="G19" s="891"/>
      <c r="H19" s="891"/>
      <c r="I19" s="891"/>
      <c r="J19" s="891"/>
      <c r="K19" s="891"/>
      <c r="L19" s="891"/>
      <c r="M19" s="891"/>
      <c r="N19" s="891"/>
      <c r="O19" s="891"/>
      <c r="P19" s="891"/>
      <c r="Q19" s="891"/>
      <c r="R19" s="891"/>
      <c r="S19" s="891"/>
      <c r="T19" s="891"/>
      <c r="U19" s="891"/>
      <c r="V19" s="891"/>
      <c r="W19" s="891"/>
    </row>
    <row r="20" spans="1:23" ht="24" customHeight="1">
      <c r="A20" s="891"/>
      <c r="B20" s="891"/>
      <c r="C20" s="891"/>
      <c r="D20" s="891"/>
      <c r="E20" s="891"/>
      <c r="F20" s="891"/>
      <c r="G20" s="891"/>
      <c r="H20" s="891"/>
      <c r="I20" s="891"/>
      <c r="J20" s="891"/>
      <c r="K20" s="891"/>
      <c r="L20" s="1146" t="s">
        <v>1255</v>
      </c>
      <c r="M20" s="1146"/>
      <c r="N20" s="1146"/>
      <c r="O20" s="1146"/>
      <c r="P20" s="1146"/>
      <c r="Q20" s="1146"/>
      <c r="R20" s="1146"/>
      <c r="S20" s="1146"/>
      <c r="T20" s="1146"/>
      <c r="U20" s="1146"/>
      <c r="V20" s="1150"/>
      <c r="W20" s="891"/>
    </row>
    <row r="21" spans="1:23" ht="15">
      <c r="A21" s="891"/>
      <c r="B21" s="891"/>
      <c r="C21" s="891"/>
      <c r="D21" s="891"/>
      <c r="E21" s="891"/>
      <c r="F21" s="891"/>
      <c r="G21" s="891"/>
      <c r="H21" s="891"/>
      <c r="I21" s="891"/>
      <c r="J21" s="891"/>
      <c r="K21" s="639"/>
      <c r="L21" s="1148"/>
      <c r="M21" s="1148"/>
      <c r="N21" s="1148"/>
      <c r="O21" s="1148"/>
      <c r="P21" s="1148"/>
      <c r="Q21" s="1148"/>
      <c r="R21" s="1148"/>
      <c r="S21" s="1148"/>
      <c r="T21" s="1148"/>
      <c r="U21" s="1148"/>
      <c r="V21" s="1151"/>
      <c r="W21" s="891"/>
    </row>
  </sheetData>
  <sheetProtection formatColumns="0" formatRows="0" autoFilter="0"/>
  <mergeCells count="2">
    <mergeCell ref="L20:V20"/>
    <mergeCell ref="L21:V21"/>
  </mergeCells>
  <dataValidations count="2">
    <dataValidation type="decimal" allowBlank="1" showErrorMessage="1" errorTitle="Ошибка" error="Допускается ввод только действительных чисел!" sqref="O16:O17">
      <formula1>-9.99999999999999E+23</formula1>
      <formula2>9.99999999999999E+23</formula2>
    </dataValidation>
    <dataValidation type="decimal" allowBlank="1" showErrorMessage="1" errorTitle="Ошибка" error="Допускается ввод только неотрицательных чисел!" sqref="R17:V17 P16:R16 V16">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workbookViewId="0"/>
  </sheetViews>
  <sheetFormatPr defaultRowHeight="11.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heetPr>
  <dimension ref="A1:Y100"/>
  <sheetViews>
    <sheetView showGridLines="0" view="pageBreakPreview" zoomScale="60" zoomScaleNormal="100" workbookViewId="0">
      <pane xSplit="14" ySplit="15" topLeftCell="O79" activePane="bottomRight" state="frozen"/>
      <selection activeCell="K11" sqref="A11:XFD11"/>
      <selection pane="topRight" activeCell="K11" sqref="A11:XFD11"/>
      <selection pane="bottomLeft" activeCell="K11" sqref="A11:XFD11"/>
      <selection pane="bottomRight" activeCell="Q109" sqref="Q109"/>
    </sheetView>
  </sheetViews>
  <sheetFormatPr defaultRowHeight="15"/>
  <cols>
    <col min="1" max="10" width="9.140625" style="444" hidden="1" customWidth="1"/>
    <col min="11" max="11" width="3.7109375" style="444" hidden="1" customWidth="1"/>
    <col min="12" max="12" width="9.140625" style="444"/>
    <col min="13" max="13" width="60.7109375" style="444" customWidth="1"/>
    <col min="14" max="14" width="12" style="444" customWidth="1"/>
    <col min="15" max="17" width="13.7109375" style="444" customWidth="1"/>
    <col min="18" max="18" width="15.85546875" style="444" customWidth="1"/>
    <col min="19" max="21" width="13.7109375" style="444" customWidth="1"/>
    <col min="22" max="22" width="24.28515625" style="444" customWidth="1"/>
    <col min="23" max="23" width="20.140625" style="444" customWidth="1"/>
    <col min="24" max="24" width="28.140625" style="444" customWidth="1"/>
    <col min="25" max="25" width="33.42578125" style="444" customWidth="1"/>
    <col min="26" max="16384" width="9.140625" style="444"/>
  </cols>
  <sheetData>
    <row r="1" spans="1:25" hidden="1">
      <c r="A1" s="916"/>
      <c r="B1" s="916"/>
      <c r="C1" s="916"/>
      <c r="D1" s="916"/>
      <c r="E1" s="916"/>
      <c r="F1" s="916"/>
      <c r="G1" s="916"/>
      <c r="H1" s="916"/>
      <c r="I1" s="916"/>
      <c r="J1" s="916"/>
      <c r="K1" s="916"/>
      <c r="L1" s="916"/>
      <c r="M1" s="916"/>
      <c r="N1" s="916"/>
      <c r="O1" s="917">
        <v>2022</v>
      </c>
      <c r="P1" s="917">
        <v>2022</v>
      </c>
      <c r="Q1" s="917">
        <v>2022</v>
      </c>
      <c r="R1" s="917">
        <v>2022</v>
      </c>
      <c r="S1" s="856">
        <v>2023</v>
      </c>
      <c r="T1" s="856">
        <v>2024</v>
      </c>
      <c r="U1" s="856">
        <v>2024</v>
      </c>
      <c r="V1" s="916"/>
      <c r="W1" s="916"/>
      <c r="X1" s="916"/>
      <c r="Y1" s="916"/>
    </row>
    <row r="2" spans="1:25" hidden="1">
      <c r="A2" s="916"/>
      <c r="B2" s="916"/>
      <c r="C2" s="916"/>
      <c r="D2" s="916"/>
      <c r="E2" s="916"/>
      <c r="F2" s="916"/>
      <c r="G2" s="916"/>
      <c r="H2" s="916"/>
      <c r="I2" s="916"/>
      <c r="J2" s="916"/>
      <c r="K2" s="916"/>
      <c r="L2" s="916"/>
      <c r="M2" s="916"/>
      <c r="N2" s="916"/>
      <c r="O2" s="856" t="s">
        <v>271</v>
      </c>
      <c r="P2" s="856" t="s">
        <v>309</v>
      </c>
      <c r="Q2" s="856" t="s">
        <v>289</v>
      </c>
      <c r="R2" s="856" t="s">
        <v>969</v>
      </c>
      <c r="S2" s="856" t="s">
        <v>271</v>
      </c>
      <c r="T2" s="856" t="s">
        <v>272</v>
      </c>
      <c r="U2" s="856" t="s">
        <v>271</v>
      </c>
      <c r="V2" s="916"/>
      <c r="W2" s="916"/>
      <c r="X2" s="916"/>
      <c r="Y2" s="916"/>
    </row>
    <row r="3" spans="1:25" hidden="1">
      <c r="A3" s="916"/>
      <c r="B3" s="916"/>
      <c r="C3" s="916"/>
      <c r="D3" s="916"/>
      <c r="E3" s="916"/>
      <c r="F3" s="916"/>
      <c r="G3" s="916"/>
      <c r="H3" s="916"/>
      <c r="I3" s="916"/>
      <c r="J3" s="916"/>
      <c r="K3" s="916"/>
      <c r="L3" s="916"/>
      <c r="M3" s="916"/>
      <c r="N3" s="916"/>
      <c r="O3" s="856" t="s">
        <v>3504</v>
      </c>
      <c r="P3" s="856" t="s">
        <v>3505</v>
      </c>
      <c r="Q3" s="856" t="s">
        <v>3506</v>
      </c>
      <c r="R3" s="856" t="s">
        <v>3517</v>
      </c>
      <c r="S3" s="856" t="s">
        <v>3508</v>
      </c>
      <c r="T3" s="856" t="s">
        <v>3509</v>
      </c>
      <c r="U3" s="856" t="s">
        <v>3510</v>
      </c>
      <c r="V3" s="916"/>
      <c r="W3" s="916"/>
      <c r="X3" s="916"/>
      <c r="Y3" s="916"/>
    </row>
    <row r="4" spans="1:25" hidden="1">
      <c r="A4" s="916"/>
      <c r="B4" s="916"/>
      <c r="C4" s="916"/>
      <c r="D4" s="916"/>
      <c r="E4" s="916"/>
      <c r="F4" s="916"/>
      <c r="G4" s="916"/>
      <c r="H4" s="916"/>
      <c r="I4" s="916"/>
      <c r="J4" s="916"/>
      <c r="K4" s="916"/>
      <c r="L4" s="916"/>
      <c r="M4" s="916"/>
      <c r="N4" s="916"/>
      <c r="O4" s="916"/>
      <c r="P4" s="916"/>
      <c r="Q4" s="916"/>
      <c r="R4" s="916"/>
      <c r="S4" s="916"/>
      <c r="T4" s="916"/>
      <c r="U4" s="916"/>
      <c r="V4" s="916"/>
      <c r="W4" s="916"/>
      <c r="X4" s="916"/>
      <c r="Y4" s="916"/>
    </row>
    <row r="5" spans="1:25" hidden="1">
      <c r="A5" s="916"/>
      <c r="B5" s="916"/>
      <c r="C5" s="916"/>
      <c r="D5" s="916"/>
      <c r="E5" s="916"/>
      <c r="F5" s="916"/>
      <c r="G5" s="916"/>
      <c r="H5" s="916"/>
      <c r="I5" s="916"/>
      <c r="J5" s="916"/>
      <c r="K5" s="916"/>
      <c r="L5" s="916"/>
      <c r="M5" s="916"/>
      <c r="N5" s="916"/>
      <c r="O5" s="916"/>
      <c r="P5" s="916"/>
      <c r="Q5" s="916"/>
      <c r="R5" s="916"/>
      <c r="S5" s="916"/>
      <c r="T5" s="916"/>
      <c r="U5" s="916"/>
      <c r="V5" s="916"/>
      <c r="W5" s="916"/>
      <c r="X5" s="916"/>
      <c r="Y5" s="916"/>
    </row>
    <row r="6" spans="1:25" hidden="1">
      <c r="A6" s="916"/>
      <c r="B6" s="916"/>
      <c r="C6" s="916"/>
      <c r="D6" s="916"/>
      <c r="E6" s="916"/>
      <c r="F6" s="916"/>
      <c r="G6" s="916"/>
      <c r="H6" s="916"/>
      <c r="I6" s="916"/>
      <c r="J6" s="916"/>
      <c r="K6" s="916"/>
      <c r="L6" s="916"/>
      <c r="M6" s="916"/>
      <c r="N6" s="916"/>
      <c r="O6" s="916"/>
      <c r="P6" s="916"/>
      <c r="Q6" s="916"/>
      <c r="R6" s="916"/>
      <c r="S6" s="916"/>
      <c r="T6" s="916"/>
      <c r="U6" s="916"/>
      <c r="V6" s="916"/>
      <c r="W6" s="916"/>
      <c r="X6" s="916"/>
      <c r="Y6" s="916"/>
    </row>
    <row r="7" spans="1:25" hidden="1">
      <c r="A7" s="916"/>
      <c r="B7" s="916"/>
      <c r="C7" s="916"/>
      <c r="D7" s="916"/>
      <c r="E7" s="916"/>
      <c r="F7" s="916"/>
      <c r="G7" s="916"/>
      <c r="H7" s="916"/>
      <c r="I7" s="916"/>
      <c r="J7" s="916"/>
      <c r="K7" s="916"/>
      <c r="L7" s="916"/>
      <c r="M7" s="916"/>
      <c r="N7" s="916"/>
      <c r="O7" s="676" t="b">
        <v>1</v>
      </c>
      <c r="P7" s="676" t="b">
        <v>1</v>
      </c>
      <c r="Q7" s="676" t="b">
        <v>1</v>
      </c>
      <c r="R7" s="676" t="b">
        <v>1</v>
      </c>
      <c r="S7" s="676" t="b">
        <v>1</v>
      </c>
      <c r="T7" s="708"/>
      <c r="U7" s="916"/>
      <c r="V7" s="916"/>
      <c r="W7" s="916"/>
      <c r="X7" s="916"/>
      <c r="Y7" s="916"/>
    </row>
    <row r="8" spans="1:25" hidden="1">
      <c r="A8" s="916"/>
      <c r="B8" s="916"/>
      <c r="C8" s="916"/>
      <c r="D8" s="916"/>
      <c r="E8" s="916"/>
      <c r="F8" s="916"/>
      <c r="G8" s="916"/>
      <c r="H8" s="916"/>
      <c r="I8" s="916"/>
      <c r="J8" s="916"/>
      <c r="K8" s="916"/>
      <c r="L8" s="916"/>
      <c r="M8" s="916"/>
      <c r="N8" s="916"/>
      <c r="O8" s="916"/>
      <c r="P8" s="916"/>
      <c r="Q8" s="916"/>
      <c r="R8" s="916"/>
      <c r="S8" s="916"/>
      <c r="T8" s="916"/>
      <c r="U8" s="916"/>
      <c r="V8" s="916"/>
      <c r="W8" s="916"/>
      <c r="X8" s="916"/>
      <c r="Y8" s="916"/>
    </row>
    <row r="9" spans="1:25" hidden="1">
      <c r="A9" s="916"/>
      <c r="B9" s="916"/>
      <c r="C9" s="916"/>
      <c r="D9" s="916"/>
      <c r="E9" s="916"/>
      <c r="F9" s="916"/>
      <c r="G9" s="916"/>
      <c r="H9" s="916"/>
      <c r="I9" s="916"/>
      <c r="J9" s="916"/>
      <c r="K9" s="916"/>
      <c r="L9" s="916"/>
      <c r="M9" s="916"/>
      <c r="N9" s="916"/>
      <c r="O9" s="916"/>
      <c r="P9" s="916"/>
      <c r="Q9" s="916"/>
      <c r="R9" s="916"/>
      <c r="S9" s="916"/>
      <c r="T9" s="916"/>
      <c r="U9" s="916"/>
      <c r="V9" s="916"/>
      <c r="W9" s="916"/>
      <c r="X9" s="916"/>
      <c r="Y9" s="916"/>
    </row>
    <row r="10" spans="1:25" hidden="1">
      <c r="A10" s="916"/>
      <c r="B10" s="916"/>
      <c r="C10" s="916"/>
      <c r="D10" s="916"/>
      <c r="E10" s="916"/>
      <c r="F10" s="916"/>
      <c r="G10" s="916"/>
      <c r="H10" s="916"/>
      <c r="I10" s="916"/>
      <c r="J10" s="916"/>
      <c r="K10" s="916"/>
      <c r="L10" s="916"/>
      <c r="M10" s="916"/>
      <c r="N10" s="916"/>
      <c r="O10" s="916"/>
      <c r="P10" s="916"/>
      <c r="Q10" s="916"/>
      <c r="R10" s="916"/>
      <c r="S10" s="916"/>
      <c r="T10" s="916"/>
      <c r="U10" s="916"/>
      <c r="V10" s="916"/>
      <c r="W10" s="916"/>
      <c r="X10" s="916"/>
      <c r="Y10" s="916"/>
    </row>
    <row r="11" spans="1:25" ht="15" hidden="1" customHeight="1">
      <c r="A11" s="916"/>
      <c r="B11" s="916"/>
      <c r="C11" s="916"/>
      <c r="D11" s="916"/>
      <c r="E11" s="916"/>
      <c r="F11" s="916"/>
      <c r="G11" s="916"/>
      <c r="H11" s="916"/>
      <c r="I11" s="916"/>
      <c r="J11" s="916"/>
      <c r="K11" s="916"/>
      <c r="L11" s="916"/>
      <c r="M11" s="653"/>
      <c r="N11" s="916"/>
      <c r="O11" s="916"/>
      <c r="P11" s="916"/>
      <c r="Q11" s="916"/>
      <c r="R11" s="916"/>
      <c r="S11" s="916"/>
      <c r="T11" s="916"/>
      <c r="U11" s="916"/>
      <c r="V11" s="916"/>
      <c r="W11" s="916"/>
      <c r="X11" s="916"/>
      <c r="Y11" s="916"/>
    </row>
    <row r="12" spans="1:25" ht="20.100000000000001" customHeight="1">
      <c r="A12" s="916"/>
      <c r="B12" s="916"/>
      <c r="C12" s="916"/>
      <c r="D12" s="916"/>
      <c r="E12" s="916"/>
      <c r="F12" s="916"/>
      <c r="G12" s="916"/>
      <c r="H12" s="916"/>
      <c r="I12" s="916"/>
      <c r="J12" s="916"/>
      <c r="K12" s="916"/>
      <c r="L12" s="918" t="s">
        <v>1115</v>
      </c>
      <c r="M12" s="919"/>
      <c r="N12" s="919"/>
      <c r="O12" s="919"/>
      <c r="P12" s="919"/>
      <c r="Q12" s="919"/>
      <c r="R12" s="919"/>
      <c r="S12" s="919"/>
      <c r="T12" s="919"/>
      <c r="U12" s="919"/>
      <c r="V12" s="919"/>
      <c r="W12" s="919"/>
      <c r="X12" s="919"/>
      <c r="Y12" s="919"/>
    </row>
    <row r="13" spans="1:25">
      <c r="A13" s="916"/>
      <c r="B13" s="916"/>
      <c r="C13" s="916"/>
      <c r="D13" s="916"/>
      <c r="E13" s="916"/>
      <c r="F13" s="916"/>
      <c r="G13" s="916"/>
      <c r="H13" s="916"/>
      <c r="I13" s="916"/>
      <c r="J13" s="916"/>
      <c r="K13" s="916"/>
      <c r="L13" s="920"/>
      <c r="M13" s="920"/>
      <c r="N13" s="920"/>
      <c r="O13" s="920"/>
      <c r="P13" s="920"/>
      <c r="Q13" s="920"/>
      <c r="R13" s="920"/>
      <c r="S13" s="920"/>
      <c r="T13" s="920"/>
      <c r="U13" s="920"/>
      <c r="V13" s="920"/>
      <c r="W13" s="920"/>
      <c r="X13" s="920"/>
      <c r="Y13" s="920"/>
    </row>
    <row r="14" spans="1:25" ht="26.25" customHeight="1">
      <c r="A14" s="916"/>
      <c r="B14" s="916"/>
      <c r="C14" s="916"/>
      <c r="D14" s="916"/>
      <c r="E14" s="916"/>
      <c r="F14" s="916"/>
      <c r="G14" s="916"/>
      <c r="H14" s="916"/>
      <c r="I14" s="916"/>
      <c r="J14" s="916"/>
      <c r="K14" s="916"/>
      <c r="L14" s="1152" t="s">
        <v>15</v>
      </c>
      <c r="M14" s="1152" t="s">
        <v>120</v>
      </c>
      <c r="N14" s="1152" t="s">
        <v>141</v>
      </c>
      <c r="O14" s="921" t="s">
        <v>3497</v>
      </c>
      <c r="P14" s="921" t="s">
        <v>3497</v>
      </c>
      <c r="Q14" s="921" t="s">
        <v>3497</v>
      </c>
      <c r="R14" s="921" t="s">
        <v>3497</v>
      </c>
      <c r="S14" s="922" t="s">
        <v>3498</v>
      </c>
      <c r="T14" s="923" t="s">
        <v>3499</v>
      </c>
      <c r="U14" s="921" t="s">
        <v>3499</v>
      </c>
      <c r="V14" s="1152" t="s">
        <v>1201</v>
      </c>
      <c r="W14" s="1153" t="s">
        <v>909</v>
      </c>
      <c r="X14" s="1156" t="s">
        <v>308</v>
      </c>
      <c r="Y14" s="1156" t="s">
        <v>915</v>
      </c>
    </row>
    <row r="15" spans="1:25" ht="79.5" customHeight="1">
      <c r="A15" s="916"/>
      <c r="B15" s="916"/>
      <c r="C15" s="916"/>
      <c r="D15" s="916"/>
      <c r="E15" s="916"/>
      <c r="F15" s="916"/>
      <c r="G15" s="916"/>
      <c r="H15" s="916"/>
      <c r="I15" s="916"/>
      <c r="J15" s="916"/>
      <c r="K15" s="916"/>
      <c r="L15" s="1152"/>
      <c r="M15" s="1152"/>
      <c r="N15" s="1152"/>
      <c r="O15" s="922" t="s">
        <v>271</v>
      </c>
      <c r="P15" s="922" t="s">
        <v>309</v>
      </c>
      <c r="Q15" s="922" t="s">
        <v>289</v>
      </c>
      <c r="R15" s="921" t="s">
        <v>969</v>
      </c>
      <c r="S15" s="922" t="s">
        <v>271</v>
      </c>
      <c r="T15" s="924" t="s">
        <v>272</v>
      </c>
      <c r="U15" s="921" t="s">
        <v>271</v>
      </c>
      <c r="V15" s="1152"/>
      <c r="W15" s="1153"/>
      <c r="X15" s="1156"/>
      <c r="Y15" s="1156"/>
    </row>
    <row r="16" spans="1:25">
      <c r="A16" s="763" t="s">
        <v>17</v>
      </c>
      <c r="B16" s="925" t="s">
        <v>822</v>
      </c>
      <c r="C16" s="916"/>
      <c r="D16" s="916"/>
      <c r="E16" s="916"/>
      <c r="F16" s="916"/>
      <c r="G16" s="916"/>
      <c r="H16" s="916"/>
      <c r="I16" s="916"/>
      <c r="J16" s="916"/>
      <c r="K16" s="916"/>
      <c r="L16" s="663" t="s">
        <v>3495</v>
      </c>
      <c r="M16" s="926"/>
      <c r="N16" s="926"/>
      <c r="O16" s="926"/>
      <c r="P16" s="926"/>
      <c r="Q16" s="926"/>
      <c r="R16" s="926"/>
      <c r="S16" s="926"/>
      <c r="T16" s="926"/>
      <c r="U16" s="926"/>
      <c r="V16" s="926"/>
      <c r="W16" s="926"/>
      <c r="X16" s="926"/>
      <c r="Y16" s="926"/>
    </row>
    <row r="17" spans="1:25">
      <c r="A17" s="927" t="s">
        <v>17</v>
      </c>
      <c r="B17" s="916"/>
      <c r="C17" s="916"/>
      <c r="D17" s="928" t="s">
        <v>1306</v>
      </c>
      <c r="E17" s="916"/>
      <c r="F17" s="916"/>
      <c r="G17" s="916"/>
      <c r="H17" s="916"/>
      <c r="I17" s="916"/>
      <c r="J17" s="916"/>
      <c r="K17" s="916"/>
      <c r="L17" s="929" t="s">
        <v>17</v>
      </c>
      <c r="M17" s="930" t="s">
        <v>452</v>
      </c>
      <c r="N17" s="921" t="s">
        <v>355</v>
      </c>
      <c r="O17" s="931">
        <v>0</v>
      </c>
      <c r="P17" s="931">
        <v>0</v>
      </c>
      <c r="Q17" s="931">
        <v>0</v>
      </c>
      <c r="R17" s="931">
        <v>0</v>
      </c>
      <c r="S17" s="931">
        <v>6262.28</v>
      </c>
      <c r="T17" s="931">
        <v>18775.573519999998</v>
      </c>
      <c r="U17" s="931">
        <v>6310.69</v>
      </c>
      <c r="V17" s="932">
        <v>0.77304112879015074</v>
      </c>
      <c r="W17" s="771"/>
      <c r="X17" s="771"/>
      <c r="Y17" s="771"/>
    </row>
    <row r="18" spans="1:25" s="464" customFormat="1" ht="22.5">
      <c r="A18" s="933" t="s">
        <v>17</v>
      </c>
      <c r="B18" s="934"/>
      <c r="C18" s="934"/>
      <c r="D18" s="935" t="s">
        <v>1352</v>
      </c>
      <c r="E18" s="934"/>
      <c r="F18" s="934"/>
      <c r="G18" s="934"/>
      <c r="H18" s="934"/>
      <c r="I18" s="934"/>
      <c r="J18" s="934"/>
      <c r="K18" s="934"/>
      <c r="L18" s="936" t="s">
        <v>154</v>
      </c>
      <c r="M18" s="937" t="s">
        <v>1116</v>
      </c>
      <c r="N18" s="938" t="s">
        <v>355</v>
      </c>
      <c r="O18" s="931">
        <v>0</v>
      </c>
      <c r="P18" s="931">
        <v>0</v>
      </c>
      <c r="Q18" s="931">
        <v>0</v>
      </c>
      <c r="R18" s="931">
        <v>0</v>
      </c>
      <c r="S18" s="931">
        <v>511.2</v>
      </c>
      <c r="T18" s="931">
        <v>287.50400000000002</v>
      </c>
      <c r="U18" s="931">
        <v>271.7</v>
      </c>
      <c r="V18" s="931">
        <v>-46.850547730829426</v>
      </c>
      <c r="W18" s="939"/>
      <c r="X18" s="939"/>
      <c r="Y18" s="939"/>
    </row>
    <row r="19" spans="1:25">
      <c r="A19" s="927" t="s">
        <v>17</v>
      </c>
      <c r="B19" s="916"/>
      <c r="C19" s="916"/>
      <c r="D19" s="928" t="s">
        <v>1418</v>
      </c>
      <c r="E19" s="916"/>
      <c r="F19" s="916"/>
      <c r="G19" s="916"/>
      <c r="H19" s="916"/>
      <c r="I19" s="916"/>
      <c r="J19" s="916"/>
      <c r="K19" s="916"/>
      <c r="L19" s="940" t="s">
        <v>397</v>
      </c>
      <c r="M19" s="941" t="s">
        <v>1117</v>
      </c>
      <c r="N19" s="921" t="s">
        <v>355</v>
      </c>
      <c r="O19" s="942">
        <v>0</v>
      </c>
      <c r="P19" s="942">
        <v>0</v>
      </c>
      <c r="Q19" s="942">
        <v>0</v>
      </c>
      <c r="R19" s="932">
        <v>0</v>
      </c>
      <c r="S19" s="942">
        <v>463.9</v>
      </c>
      <c r="T19" s="942">
        <v>200</v>
      </c>
      <c r="U19" s="942">
        <v>200</v>
      </c>
      <c r="V19" s="932">
        <v>-56.887260185384783</v>
      </c>
      <c r="W19" s="771"/>
      <c r="X19" s="771"/>
      <c r="Y19" s="771"/>
    </row>
    <row r="20" spans="1:25">
      <c r="A20" s="927" t="s">
        <v>17</v>
      </c>
      <c r="B20" s="916"/>
      <c r="C20" s="916"/>
      <c r="D20" s="928" t="s">
        <v>1419</v>
      </c>
      <c r="E20" s="916"/>
      <c r="F20" s="916"/>
      <c r="G20" s="916"/>
      <c r="H20" s="916"/>
      <c r="I20" s="916"/>
      <c r="J20" s="916"/>
      <c r="K20" s="916"/>
      <c r="L20" s="940" t="s">
        <v>399</v>
      </c>
      <c r="M20" s="941" t="s">
        <v>454</v>
      </c>
      <c r="N20" s="921" t="s">
        <v>355</v>
      </c>
      <c r="O20" s="943"/>
      <c r="P20" s="943"/>
      <c r="Q20" s="943"/>
      <c r="R20" s="932">
        <v>0</v>
      </c>
      <c r="S20" s="943">
        <v>17.3</v>
      </c>
      <c r="T20" s="943">
        <v>54.5</v>
      </c>
      <c r="U20" s="943">
        <v>38.700000000000003</v>
      </c>
      <c r="V20" s="932">
        <v>123.69942196531794</v>
      </c>
      <c r="W20" s="771"/>
      <c r="X20" s="771"/>
      <c r="Y20" s="771"/>
    </row>
    <row r="21" spans="1:25">
      <c r="A21" s="927" t="s">
        <v>17</v>
      </c>
      <c r="B21" s="916"/>
      <c r="C21" s="916"/>
      <c r="D21" s="928" t="s">
        <v>1421</v>
      </c>
      <c r="E21" s="916"/>
      <c r="F21" s="916"/>
      <c r="G21" s="916"/>
      <c r="H21" s="916"/>
      <c r="I21" s="916"/>
      <c r="J21" s="916"/>
      <c r="K21" s="916"/>
      <c r="L21" s="940" t="s">
        <v>882</v>
      </c>
      <c r="M21" s="941" t="s">
        <v>455</v>
      </c>
      <c r="N21" s="921" t="s">
        <v>355</v>
      </c>
      <c r="O21" s="943"/>
      <c r="P21" s="943"/>
      <c r="Q21" s="943"/>
      <c r="R21" s="932">
        <v>0</v>
      </c>
      <c r="S21" s="943">
        <v>30</v>
      </c>
      <c r="T21" s="943">
        <v>33.003999999999998</v>
      </c>
      <c r="U21" s="943">
        <v>33</v>
      </c>
      <c r="V21" s="932">
        <v>10</v>
      </c>
      <c r="W21" s="771"/>
      <c r="X21" s="771"/>
      <c r="Y21" s="771"/>
    </row>
    <row r="22" spans="1:25" s="464" customFormat="1" ht="22.5">
      <c r="A22" s="933" t="s">
        <v>17</v>
      </c>
      <c r="B22" s="934"/>
      <c r="C22" s="934"/>
      <c r="D22" s="935" t="s">
        <v>1353</v>
      </c>
      <c r="E22" s="934"/>
      <c r="F22" s="934"/>
      <c r="G22" s="934"/>
      <c r="H22" s="934"/>
      <c r="I22" s="934"/>
      <c r="J22" s="934"/>
      <c r="K22" s="934"/>
      <c r="L22" s="936" t="s">
        <v>155</v>
      </c>
      <c r="M22" s="937" t="s">
        <v>1118</v>
      </c>
      <c r="N22" s="938" t="s">
        <v>355</v>
      </c>
      <c r="O22" s="931">
        <v>0</v>
      </c>
      <c r="P22" s="931">
        <v>0</v>
      </c>
      <c r="Q22" s="931">
        <v>0</v>
      </c>
      <c r="R22" s="931">
        <v>0</v>
      </c>
      <c r="S22" s="931">
        <v>2090.19</v>
      </c>
      <c r="T22" s="931">
        <v>2279.37</v>
      </c>
      <c r="U22" s="931">
        <v>2240.6999999999998</v>
      </c>
      <c r="V22" s="931">
        <v>7.2007807902630745</v>
      </c>
      <c r="W22" s="939"/>
      <c r="X22" s="939"/>
      <c r="Y22" s="939"/>
    </row>
    <row r="23" spans="1:25">
      <c r="A23" s="927" t="s">
        <v>17</v>
      </c>
      <c r="B23" s="916"/>
      <c r="C23" s="916"/>
      <c r="D23" s="928" t="s">
        <v>1423</v>
      </c>
      <c r="E23" s="916"/>
      <c r="F23" s="916"/>
      <c r="G23" s="916"/>
      <c r="H23" s="916"/>
      <c r="I23" s="916"/>
      <c r="J23" s="916"/>
      <c r="K23" s="916"/>
      <c r="L23" s="940" t="s">
        <v>453</v>
      </c>
      <c r="M23" s="941" t="s">
        <v>1119</v>
      </c>
      <c r="N23" s="921" t="s">
        <v>355</v>
      </c>
      <c r="O23" s="942">
        <v>0</v>
      </c>
      <c r="P23" s="942">
        <v>0</v>
      </c>
      <c r="Q23" s="942">
        <v>0</v>
      </c>
      <c r="R23" s="932">
        <v>0</v>
      </c>
      <c r="S23" s="942">
        <v>2090.19</v>
      </c>
      <c r="T23" s="942">
        <v>2279.37</v>
      </c>
      <c r="U23" s="942">
        <v>2240.6999999999998</v>
      </c>
      <c r="V23" s="932">
        <v>7.2007807902630745</v>
      </c>
      <c r="W23" s="771"/>
      <c r="X23" s="771"/>
      <c r="Y23" s="771"/>
    </row>
    <row r="24" spans="1:25">
      <c r="A24" s="927" t="s">
        <v>17</v>
      </c>
      <c r="B24" s="916" t="s">
        <v>411</v>
      </c>
      <c r="C24" s="916"/>
      <c r="D24" s="928" t="s">
        <v>1424</v>
      </c>
      <c r="E24" s="916"/>
      <c r="F24" s="916"/>
      <c r="G24" s="916"/>
      <c r="H24" s="916"/>
      <c r="I24" s="916"/>
      <c r="J24" s="916"/>
      <c r="K24" s="916"/>
      <c r="L24" s="940" t="s">
        <v>456</v>
      </c>
      <c r="M24" s="941" t="s">
        <v>1120</v>
      </c>
      <c r="N24" s="921" t="s">
        <v>355</v>
      </c>
      <c r="O24" s="942">
        <v>0</v>
      </c>
      <c r="P24" s="942">
        <v>0</v>
      </c>
      <c r="Q24" s="942">
        <v>0</v>
      </c>
      <c r="R24" s="932">
        <v>0</v>
      </c>
      <c r="S24" s="942">
        <v>0</v>
      </c>
      <c r="T24" s="942">
        <v>0</v>
      </c>
      <c r="U24" s="942">
        <v>0</v>
      </c>
      <c r="V24" s="932">
        <v>0</v>
      </c>
      <c r="W24" s="771"/>
      <c r="X24" s="771"/>
      <c r="Y24" s="771"/>
    </row>
    <row r="25" spans="1:25">
      <c r="A25" s="927" t="s">
        <v>17</v>
      </c>
      <c r="B25" s="916" t="s">
        <v>412</v>
      </c>
      <c r="C25" s="916"/>
      <c r="D25" s="928" t="s">
        <v>1425</v>
      </c>
      <c r="E25" s="916"/>
      <c r="F25" s="916"/>
      <c r="G25" s="916"/>
      <c r="H25" s="916"/>
      <c r="I25" s="916"/>
      <c r="J25" s="916"/>
      <c r="K25" s="916"/>
      <c r="L25" s="940" t="s">
        <v>457</v>
      </c>
      <c r="M25" s="941" t="s">
        <v>1121</v>
      </c>
      <c r="N25" s="921" t="s">
        <v>355</v>
      </c>
      <c r="O25" s="942">
        <v>0</v>
      </c>
      <c r="P25" s="942">
        <v>0</v>
      </c>
      <c r="Q25" s="942">
        <v>0</v>
      </c>
      <c r="R25" s="932">
        <v>0</v>
      </c>
      <c r="S25" s="942">
        <v>0</v>
      </c>
      <c r="T25" s="942">
        <v>0</v>
      </c>
      <c r="U25" s="942">
        <v>0</v>
      </c>
      <c r="V25" s="932">
        <v>0</v>
      </c>
      <c r="W25" s="771"/>
      <c r="X25" s="771"/>
      <c r="Y25" s="771"/>
    </row>
    <row r="26" spans="1:25">
      <c r="A26" s="927" t="s">
        <v>17</v>
      </c>
      <c r="B26" s="916"/>
      <c r="C26" s="916"/>
      <c r="D26" s="928" t="s">
        <v>1456</v>
      </c>
      <c r="E26" s="916"/>
      <c r="F26" s="916"/>
      <c r="G26" s="916"/>
      <c r="H26" s="916"/>
      <c r="I26" s="916"/>
      <c r="J26" s="916"/>
      <c r="K26" s="916"/>
      <c r="L26" s="940" t="s">
        <v>458</v>
      </c>
      <c r="M26" s="941" t="s">
        <v>1122</v>
      </c>
      <c r="N26" s="921" t="s">
        <v>355</v>
      </c>
      <c r="O26" s="943"/>
      <c r="P26" s="943"/>
      <c r="Q26" s="943"/>
      <c r="R26" s="932">
        <v>0</v>
      </c>
      <c r="S26" s="943"/>
      <c r="T26" s="943"/>
      <c r="U26" s="943"/>
      <c r="V26" s="932">
        <v>0</v>
      </c>
      <c r="W26" s="771"/>
      <c r="X26" s="771"/>
      <c r="Y26" s="771"/>
    </row>
    <row r="27" spans="1:25">
      <c r="A27" s="927" t="s">
        <v>17</v>
      </c>
      <c r="B27" s="916" t="s">
        <v>405</v>
      </c>
      <c r="C27" s="916"/>
      <c r="D27" s="928" t="s">
        <v>1457</v>
      </c>
      <c r="E27" s="916"/>
      <c r="F27" s="916"/>
      <c r="G27" s="916"/>
      <c r="H27" s="916"/>
      <c r="I27" s="916"/>
      <c r="J27" s="916"/>
      <c r="K27" s="916"/>
      <c r="L27" s="940" t="s">
        <v>459</v>
      </c>
      <c r="M27" s="941" t="s">
        <v>1123</v>
      </c>
      <c r="N27" s="921" t="s">
        <v>355</v>
      </c>
      <c r="O27" s="942">
        <v>0</v>
      </c>
      <c r="P27" s="942">
        <v>0</v>
      </c>
      <c r="Q27" s="942">
        <v>0</v>
      </c>
      <c r="R27" s="932">
        <v>0</v>
      </c>
      <c r="S27" s="942">
        <v>0</v>
      </c>
      <c r="T27" s="942">
        <v>0</v>
      </c>
      <c r="U27" s="942">
        <v>0</v>
      </c>
      <c r="V27" s="932">
        <v>0</v>
      </c>
      <c r="W27" s="771"/>
      <c r="X27" s="771"/>
      <c r="Y27" s="771"/>
    </row>
    <row r="28" spans="1:25">
      <c r="A28" s="927" t="s">
        <v>17</v>
      </c>
      <c r="B28" s="916" t="s">
        <v>407</v>
      </c>
      <c r="C28" s="916"/>
      <c r="D28" s="928" t="s">
        <v>1458</v>
      </c>
      <c r="E28" s="916"/>
      <c r="F28" s="916"/>
      <c r="G28" s="916"/>
      <c r="H28" s="916"/>
      <c r="I28" s="916"/>
      <c r="J28" s="916"/>
      <c r="K28" s="916"/>
      <c r="L28" s="940" t="s">
        <v>1187</v>
      </c>
      <c r="M28" s="941" t="s">
        <v>1191</v>
      </c>
      <c r="N28" s="921" t="s">
        <v>355</v>
      </c>
      <c r="O28" s="942">
        <v>0</v>
      </c>
      <c r="P28" s="942">
        <v>0</v>
      </c>
      <c r="Q28" s="942">
        <v>0</v>
      </c>
      <c r="R28" s="932">
        <v>0</v>
      </c>
      <c r="S28" s="942">
        <v>0</v>
      </c>
      <c r="T28" s="942">
        <v>0</v>
      </c>
      <c r="U28" s="942">
        <v>0</v>
      </c>
      <c r="V28" s="932">
        <v>0</v>
      </c>
      <c r="W28" s="771"/>
      <c r="X28" s="771"/>
      <c r="Y28" s="771"/>
    </row>
    <row r="29" spans="1:25">
      <c r="A29" s="927" t="s">
        <v>17</v>
      </c>
      <c r="B29" s="916" t="s">
        <v>409</v>
      </c>
      <c r="C29" s="916"/>
      <c r="D29" s="928" t="s">
        <v>1459</v>
      </c>
      <c r="E29" s="916"/>
      <c r="F29" s="916"/>
      <c r="G29" s="916"/>
      <c r="H29" s="916"/>
      <c r="I29" s="916"/>
      <c r="J29" s="916"/>
      <c r="K29" s="916"/>
      <c r="L29" s="940" t="s">
        <v>1188</v>
      </c>
      <c r="M29" s="941" t="s">
        <v>1192</v>
      </c>
      <c r="N29" s="921" t="s">
        <v>355</v>
      </c>
      <c r="O29" s="942">
        <v>0</v>
      </c>
      <c r="P29" s="942">
        <v>0</v>
      </c>
      <c r="Q29" s="942">
        <v>0</v>
      </c>
      <c r="R29" s="932">
        <v>0</v>
      </c>
      <c r="S29" s="942">
        <v>0</v>
      </c>
      <c r="T29" s="942">
        <v>0</v>
      </c>
      <c r="U29" s="942">
        <v>0</v>
      </c>
      <c r="V29" s="932">
        <v>0</v>
      </c>
      <c r="W29" s="771"/>
      <c r="X29" s="771"/>
      <c r="Y29" s="771"/>
    </row>
    <row r="30" spans="1:25">
      <c r="A30" s="927" t="s">
        <v>17</v>
      </c>
      <c r="B30" s="916" t="s">
        <v>410</v>
      </c>
      <c r="C30" s="916"/>
      <c r="D30" s="928" t="s">
        <v>1460</v>
      </c>
      <c r="E30" s="916"/>
      <c r="F30" s="916"/>
      <c r="G30" s="916"/>
      <c r="H30" s="916"/>
      <c r="I30" s="916"/>
      <c r="J30" s="916"/>
      <c r="K30" s="916"/>
      <c r="L30" s="940" t="s">
        <v>1189</v>
      </c>
      <c r="M30" s="941" t="s">
        <v>1193</v>
      </c>
      <c r="N30" s="921" t="s">
        <v>355</v>
      </c>
      <c r="O30" s="942">
        <v>0</v>
      </c>
      <c r="P30" s="942">
        <v>0</v>
      </c>
      <c r="Q30" s="942">
        <v>0</v>
      </c>
      <c r="R30" s="932">
        <v>0</v>
      </c>
      <c r="S30" s="942">
        <v>0</v>
      </c>
      <c r="T30" s="942">
        <v>0</v>
      </c>
      <c r="U30" s="942">
        <v>0</v>
      </c>
      <c r="V30" s="932">
        <v>0</v>
      </c>
      <c r="W30" s="771"/>
      <c r="X30" s="771"/>
      <c r="Y30" s="771"/>
    </row>
    <row r="31" spans="1:25">
      <c r="A31" s="927" t="s">
        <v>17</v>
      </c>
      <c r="B31" s="944" t="s">
        <v>1070</v>
      </c>
      <c r="C31" s="916"/>
      <c r="D31" s="928" t="s">
        <v>1461</v>
      </c>
      <c r="E31" s="916"/>
      <c r="F31" s="916"/>
      <c r="G31" s="916"/>
      <c r="H31" s="916"/>
      <c r="I31" s="916"/>
      <c r="J31" s="916"/>
      <c r="K31" s="916"/>
      <c r="L31" s="940" t="s">
        <v>1190</v>
      </c>
      <c r="M31" s="941" t="s">
        <v>1194</v>
      </c>
      <c r="N31" s="921" t="s">
        <v>355</v>
      </c>
      <c r="O31" s="942">
        <v>0</v>
      </c>
      <c r="P31" s="942">
        <v>0</v>
      </c>
      <c r="Q31" s="942">
        <v>0</v>
      </c>
      <c r="R31" s="932">
        <v>0</v>
      </c>
      <c r="S31" s="942">
        <v>0</v>
      </c>
      <c r="T31" s="942">
        <v>0</v>
      </c>
      <c r="U31" s="942">
        <v>0</v>
      </c>
      <c r="V31" s="932">
        <v>0</v>
      </c>
      <c r="W31" s="771"/>
      <c r="X31" s="771"/>
      <c r="Y31" s="771"/>
    </row>
    <row r="32" spans="1:25" s="464" customFormat="1" ht="45">
      <c r="A32" s="933" t="s">
        <v>17</v>
      </c>
      <c r="B32" s="934"/>
      <c r="C32" s="934"/>
      <c r="D32" s="935" t="s">
        <v>1354</v>
      </c>
      <c r="E32" s="934"/>
      <c r="F32" s="934"/>
      <c r="G32" s="934"/>
      <c r="H32" s="934"/>
      <c r="I32" s="934"/>
      <c r="J32" s="934"/>
      <c r="K32" s="934"/>
      <c r="L32" s="936" t="s">
        <v>363</v>
      </c>
      <c r="M32" s="937" t="s">
        <v>1124</v>
      </c>
      <c r="N32" s="938" t="s">
        <v>355</v>
      </c>
      <c r="O32" s="945"/>
      <c r="P32" s="945"/>
      <c r="Q32" s="945"/>
      <c r="R32" s="931">
        <v>0</v>
      </c>
      <c r="S32" s="945"/>
      <c r="T32" s="945">
        <v>312</v>
      </c>
      <c r="U32" s="945"/>
      <c r="V32" s="931">
        <v>0</v>
      </c>
      <c r="W32" s="939"/>
      <c r="X32" s="939"/>
      <c r="Y32" s="939"/>
    </row>
    <row r="33" spans="1:25" s="464" customFormat="1" ht="45">
      <c r="A33" s="933" t="s">
        <v>17</v>
      </c>
      <c r="B33" s="934"/>
      <c r="C33" s="934"/>
      <c r="D33" s="935" t="s">
        <v>1355</v>
      </c>
      <c r="E33" s="934"/>
      <c r="F33" s="934"/>
      <c r="G33" s="934"/>
      <c r="H33" s="934"/>
      <c r="I33" s="934"/>
      <c r="J33" s="934"/>
      <c r="K33" s="934"/>
      <c r="L33" s="936" t="s">
        <v>365</v>
      </c>
      <c r="M33" s="937" t="s">
        <v>1297</v>
      </c>
      <c r="N33" s="938" t="s">
        <v>355</v>
      </c>
      <c r="O33" s="946">
        <v>0</v>
      </c>
      <c r="P33" s="946">
        <v>0</v>
      </c>
      <c r="Q33" s="946">
        <v>0</v>
      </c>
      <c r="R33" s="931">
        <v>0</v>
      </c>
      <c r="S33" s="946">
        <v>3517.07</v>
      </c>
      <c r="T33" s="946">
        <v>15761.69952</v>
      </c>
      <c r="U33" s="946">
        <v>3770.29</v>
      </c>
      <c r="V33" s="931">
        <v>7.1997429678681346</v>
      </c>
      <c r="W33" s="939"/>
      <c r="X33" s="939"/>
      <c r="Y33" s="939"/>
    </row>
    <row r="34" spans="1:25">
      <c r="A34" s="927" t="s">
        <v>17</v>
      </c>
      <c r="B34" s="840" t="s">
        <v>1163</v>
      </c>
      <c r="C34" s="916"/>
      <c r="D34" s="928" t="s">
        <v>1429</v>
      </c>
      <c r="E34" s="916"/>
      <c r="F34" s="916"/>
      <c r="G34" s="916"/>
      <c r="H34" s="916"/>
      <c r="I34" s="916"/>
      <c r="J34" s="916"/>
      <c r="K34" s="916"/>
      <c r="L34" s="940" t="s">
        <v>466</v>
      </c>
      <c r="M34" s="941" t="s">
        <v>1125</v>
      </c>
      <c r="N34" s="921" t="s">
        <v>355</v>
      </c>
      <c r="O34" s="942">
        <v>0</v>
      </c>
      <c r="P34" s="942">
        <v>0</v>
      </c>
      <c r="Q34" s="942">
        <v>0</v>
      </c>
      <c r="R34" s="932">
        <v>0</v>
      </c>
      <c r="S34" s="942">
        <v>2701.28</v>
      </c>
      <c r="T34" s="942">
        <v>12105.76</v>
      </c>
      <c r="U34" s="942">
        <v>2895.77</v>
      </c>
      <c r="V34" s="932">
        <v>7.1999200379079458</v>
      </c>
      <c r="W34" s="771"/>
      <c r="X34" s="771"/>
      <c r="Y34" s="771"/>
    </row>
    <row r="35" spans="1:25" ht="22.5">
      <c r="A35" s="927" t="s">
        <v>17</v>
      </c>
      <c r="B35" s="840" t="s">
        <v>1164</v>
      </c>
      <c r="C35" s="916"/>
      <c r="D35" s="928" t="s">
        <v>1430</v>
      </c>
      <c r="E35" s="916"/>
      <c r="F35" s="916"/>
      <c r="G35" s="916"/>
      <c r="H35" s="916"/>
      <c r="I35" s="916"/>
      <c r="J35" s="916"/>
      <c r="K35" s="916"/>
      <c r="L35" s="940" t="s">
        <v>473</v>
      </c>
      <c r="M35" s="941" t="s">
        <v>1298</v>
      </c>
      <c r="N35" s="921" t="s">
        <v>355</v>
      </c>
      <c r="O35" s="942">
        <v>0</v>
      </c>
      <c r="P35" s="942">
        <v>0</v>
      </c>
      <c r="Q35" s="942">
        <v>0</v>
      </c>
      <c r="R35" s="932">
        <v>0</v>
      </c>
      <c r="S35" s="942">
        <v>815.79</v>
      </c>
      <c r="T35" s="942">
        <v>3655.9395199999999</v>
      </c>
      <c r="U35" s="942">
        <v>874.52</v>
      </c>
      <c r="V35" s="932">
        <v>7.1991566457053926</v>
      </c>
      <c r="W35" s="771"/>
      <c r="X35" s="771"/>
      <c r="Y35" s="771"/>
    </row>
    <row r="36" spans="1:25" s="464" customFormat="1">
      <c r="A36" s="933" t="s">
        <v>17</v>
      </c>
      <c r="B36" s="934"/>
      <c r="C36" s="934"/>
      <c r="D36" s="935" t="s">
        <v>1408</v>
      </c>
      <c r="E36" s="934"/>
      <c r="F36" s="934"/>
      <c r="G36" s="934"/>
      <c r="H36" s="934"/>
      <c r="I36" s="934"/>
      <c r="J36" s="934"/>
      <c r="K36" s="934"/>
      <c r="L36" s="936" t="s">
        <v>367</v>
      </c>
      <c r="M36" s="937" t="s">
        <v>1126</v>
      </c>
      <c r="N36" s="938" t="s">
        <v>355</v>
      </c>
      <c r="O36" s="945"/>
      <c r="P36" s="945"/>
      <c r="Q36" s="945"/>
      <c r="R36" s="931">
        <v>0</v>
      </c>
      <c r="S36" s="945"/>
      <c r="T36" s="945"/>
      <c r="U36" s="945"/>
      <c r="V36" s="931">
        <v>0</v>
      </c>
      <c r="W36" s="939"/>
      <c r="X36" s="939"/>
      <c r="Y36" s="939"/>
    </row>
    <row r="37" spans="1:25" s="464" customFormat="1">
      <c r="A37" s="933" t="s">
        <v>17</v>
      </c>
      <c r="B37" s="934"/>
      <c r="C37" s="934"/>
      <c r="D37" s="935" t="s">
        <v>1462</v>
      </c>
      <c r="E37" s="934"/>
      <c r="F37" s="934"/>
      <c r="G37" s="934"/>
      <c r="H37" s="934"/>
      <c r="I37" s="934"/>
      <c r="J37" s="934"/>
      <c r="K37" s="934"/>
      <c r="L37" s="936" t="s">
        <v>1003</v>
      </c>
      <c r="M37" s="937" t="s">
        <v>1127</v>
      </c>
      <c r="N37" s="938" t="s">
        <v>355</v>
      </c>
      <c r="O37" s="945"/>
      <c r="P37" s="945"/>
      <c r="Q37" s="945"/>
      <c r="R37" s="931">
        <v>0</v>
      </c>
      <c r="S37" s="945"/>
      <c r="T37" s="945">
        <v>3</v>
      </c>
      <c r="U37" s="945"/>
      <c r="V37" s="931">
        <v>0</v>
      </c>
      <c r="W37" s="939"/>
      <c r="X37" s="939"/>
      <c r="Y37" s="939"/>
    </row>
    <row r="38" spans="1:25" s="464" customFormat="1">
      <c r="A38" s="933" t="s">
        <v>17</v>
      </c>
      <c r="B38" s="934"/>
      <c r="C38" s="934"/>
      <c r="D38" s="935" t="s">
        <v>1463</v>
      </c>
      <c r="E38" s="934"/>
      <c r="F38" s="934"/>
      <c r="G38" s="934"/>
      <c r="H38" s="934"/>
      <c r="I38" s="934"/>
      <c r="J38" s="934"/>
      <c r="K38" s="934"/>
      <c r="L38" s="936" t="s">
        <v>1128</v>
      </c>
      <c r="M38" s="937" t="s">
        <v>1129</v>
      </c>
      <c r="N38" s="938" t="s">
        <v>355</v>
      </c>
      <c r="O38" s="931">
        <v>0</v>
      </c>
      <c r="P38" s="931">
        <v>0</v>
      </c>
      <c r="Q38" s="931">
        <v>0</v>
      </c>
      <c r="R38" s="931">
        <v>0</v>
      </c>
      <c r="S38" s="931">
        <v>143.82</v>
      </c>
      <c r="T38" s="931">
        <v>132</v>
      </c>
      <c r="U38" s="931">
        <v>28</v>
      </c>
      <c r="V38" s="931">
        <v>-80.531219580030594</v>
      </c>
      <c r="W38" s="939"/>
      <c r="X38" s="939"/>
      <c r="Y38" s="939"/>
    </row>
    <row r="39" spans="1:25">
      <c r="A39" s="927" t="s">
        <v>17</v>
      </c>
      <c r="B39" s="916"/>
      <c r="C39" s="916"/>
      <c r="D39" s="928" t="s">
        <v>1463</v>
      </c>
      <c r="E39" s="916" t="s">
        <v>1131</v>
      </c>
      <c r="F39" s="916"/>
      <c r="G39" s="916"/>
      <c r="H39" s="916"/>
      <c r="I39" s="916"/>
      <c r="J39" s="916"/>
      <c r="K39" s="916"/>
      <c r="L39" s="940" t="s">
        <v>1130</v>
      </c>
      <c r="M39" s="941" t="s">
        <v>1131</v>
      </c>
      <c r="N39" s="921" t="s">
        <v>355</v>
      </c>
      <c r="O39" s="943"/>
      <c r="P39" s="943"/>
      <c r="Q39" s="943"/>
      <c r="R39" s="932">
        <v>0</v>
      </c>
      <c r="S39" s="943"/>
      <c r="T39" s="943"/>
      <c r="U39" s="943"/>
      <c r="V39" s="932">
        <v>0</v>
      </c>
      <c r="W39" s="771"/>
      <c r="X39" s="771"/>
      <c r="Y39" s="771"/>
    </row>
    <row r="40" spans="1:25">
      <c r="A40" s="927" t="s">
        <v>17</v>
      </c>
      <c r="B40" s="916"/>
      <c r="C40" s="916"/>
      <c r="D40" s="928" t="s">
        <v>1463</v>
      </c>
      <c r="E40" s="916" t="s">
        <v>1133</v>
      </c>
      <c r="F40" s="916"/>
      <c r="G40" s="916"/>
      <c r="H40" s="916"/>
      <c r="I40" s="916"/>
      <c r="J40" s="916"/>
      <c r="K40" s="916"/>
      <c r="L40" s="940" t="s">
        <v>1132</v>
      </c>
      <c r="M40" s="941" t="s">
        <v>1133</v>
      </c>
      <c r="N40" s="921" t="s">
        <v>355</v>
      </c>
      <c r="O40" s="943"/>
      <c r="P40" s="943"/>
      <c r="Q40" s="943"/>
      <c r="R40" s="932">
        <v>0</v>
      </c>
      <c r="S40" s="943"/>
      <c r="T40" s="943"/>
      <c r="U40" s="943"/>
      <c r="V40" s="932">
        <v>0</v>
      </c>
      <c r="W40" s="771"/>
      <c r="X40" s="771"/>
      <c r="Y40" s="771"/>
    </row>
    <row r="41" spans="1:25">
      <c r="A41" s="927" t="s">
        <v>17</v>
      </c>
      <c r="B41" s="916"/>
      <c r="C41" s="916"/>
      <c r="D41" s="928" t="s">
        <v>1463</v>
      </c>
      <c r="E41" s="916" t="s">
        <v>1135</v>
      </c>
      <c r="F41" s="916"/>
      <c r="G41" s="916"/>
      <c r="H41" s="916"/>
      <c r="I41" s="916"/>
      <c r="J41" s="916"/>
      <c r="K41" s="916"/>
      <c r="L41" s="940" t="s">
        <v>1134</v>
      </c>
      <c r="M41" s="941" t="s">
        <v>1135</v>
      </c>
      <c r="N41" s="921" t="s">
        <v>355</v>
      </c>
      <c r="O41" s="943"/>
      <c r="P41" s="943"/>
      <c r="Q41" s="943"/>
      <c r="R41" s="932">
        <v>0</v>
      </c>
      <c r="S41" s="943"/>
      <c r="T41" s="943"/>
      <c r="U41" s="943"/>
      <c r="V41" s="932">
        <v>0</v>
      </c>
      <c r="W41" s="771"/>
      <c r="X41" s="771"/>
      <c r="Y41" s="771"/>
    </row>
    <row r="42" spans="1:25">
      <c r="A42" s="927" t="s">
        <v>17</v>
      </c>
      <c r="B42" s="916"/>
      <c r="C42" s="916"/>
      <c r="D42" s="928" t="s">
        <v>1463</v>
      </c>
      <c r="E42" s="916" t="s">
        <v>460</v>
      </c>
      <c r="F42" s="916"/>
      <c r="G42" s="916"/>
      <c r="H42" s="916"/>
      <c r="I42" s="916"/>
      <c r="J42" s="916"/>
      <c r="K42" s="916"/>
      <c r="L42" s="940" t="s">
        <v>1136</v>
      </c>
      <c r="M42" s="941" t="s">
        <v>460</v>
      </c>
      <c r="N42" s="921" t="s">
        <v>355</v>
      </c>
      <c r="O42" s="943"/>
      <c r="P42" s="943"/>
      <c r="Q42" s="943"/>
      <c r="R42" s="932">
        <v>0</v>
      </c>
      <c r="S42" s="943">
        <v>116.93</v>
      </c>
      <c r="T42" s="943"/>
      <c r="U42" s="943"/>
      <c r="V42" s="932">
        <v>-100</v>
      </c>
      <c r="W42" s="771"/>
      <c r="X42" s="771"/>
      <c r="Y42" s="771"/>
    </row>
    <row r="43" spans="1:25">
      <c r="A43" s="925">
        <v>1</v>
      </c>
      <c r="B43" s="916"/>
      <c r="C43" s="916"/>
      <c r="D43" s="928" t="s">
        <v>1463</v>
      </c>
      <c r="E43" s="916" t="s">
        <v>3461</v>
      </c>
      <c r="F43" s="916"/>
      <c r="G43" s="916"/>
      <c r="H43" s="916"/>
      <c r="I43" s="916"/>
      <c r="J43" s="916"/>
      <c r="K43" s="639"/>
      <c r="L43" s="861" t="s">
        <v>3460</v>
      </c>
      <c r="M43" s="947" t="s">
        <v>3461</v>
      </c>
      <c r="N43" s="921" t="s">
        <v>355</v>
      </c>
      <c r="O43" s="943"/>
      <c r="P43" s="943"/>
      <c r="Q43" s="943"/>
      <c r="R43" s="932">
        <v>0</v>
      </c>
      <c r="S43" s="943">
        <v>26.89</v>
      </c>
      <c r="T43" s="943">
        <v>132</v>
      </c>
      <c r="U43" s="943">
        <v>28</v>
      </c>
      <c r="V43" s="932">
        <v>4.1279285979918168</v>
      </c>
      <c r="W43" s="771"/>
      <c r="X43" s="771"/>
      <c r="Y43" s="771"/>
    </row>
    <row r="44" spans="1:25" s="464" customFormat="1">
      <c r="A44" s="933" t="s">
        <v>17</v>
      </c>
      <c r="B44" s="934"/>
      <c r="C44" s="934"/>
      <c r="D44" s="935" t="s">
        <v>1307</v>
      </c>
      <c r="E44" s="934"/>
      <c r="F44" s="934"/>
      <c r="G44" s="934"/>
      <c r="H44" s="934"/>
      <c r="I44" s="934"/>
      <c r="J44" s="934"/>
      <c r="K44" s="934"/>
      <c r="L44" s="936" t="s">
        <v>101</v>
      </c>
      <c r="M44" s="930" t="s">
        <v>461</v>
      </c>
      <c r="N44" s="948" t="s">
        <v>355</v>
      </c>
      <c r="O44" s="931">
        <v>0</v>
      </c>
      <c r="P44" s="931">
        <v>0</v>
      </c>
      <c r="Q44" s="931">
        <v>0</v>
      </c>
      <c r="R44" s="931">
        <v>0</v>
      </c>
      <c r="S44" s="931">
        <v>0</v>
      </c>
      <c r="T44" s="931">
        <v>100</v>
      </c>
      <c r="U44" s="931">
        <v>0</v>
      </c>
      <c r="V44" s="931">
        <v>0</v>
      </c>
      <c r="W44" s="939"/>
      <c r="X44" s="939"/>
      <c r="Y44" s="939"/>
    </row>
    <row r="45" spans="1:25" ht="33.75">
      <c r="A45" s="927" t="s">
        <v>17</v>
      </c>
      <c r="B45" s="916"/>
      <c r="C45" s="916"/>
      <c r="D45" s="928" t="s">
        <v>1356</v>
      </c>
      <c r="E45" s="916"/>
      <c r="F45" s="916"/>
      <c r="G45" s="916"/>
      <c r="H45" s="916"/>
      <c r="I45" s="916"/>
      <c r="J45" s="916"/>
      <c r="K45" s="916"/>
      <c r="L45" s="940" t="s">
        <v>16</v>
      </c>
      <c r="M45" s="949" t="s">
        <v>1137</v>
      </c>
      <c r="N45" s="950" t="s">
        <v>355</v>
      </c>
      <c r="O45" s="943"/>
      <c r="P45" s="943"/>
      <c r="Q45" s="943"/>
      <c r="R45" s="932">
        <v>0</v>
      </c>
      <c r="S45" s="943"/>
      <c r="T45" s="943">
        <v>100</v>
      </c>
      <c r="U45" s="943"/>
      <c r="V45" s="932">
        <v>0</v>
      </c>
      <c r="W45" s="771"/>
      <c r="X45" s="771"/>
      <c r="Y45" s="771"/>
    </row>
    <row r="46" spans="1:25" ht="33.75">
      <c r="A46" s="927" t="s">
        <v>17</v>
      </c>
      <c r="B46" s="916"/>
      <c r="C46" s="916"/>
      <c r="D46" s="928" t="s">
        <v>1357</v>
      </c>
      <c r="E46" s="916"/>
      <c r="F46" s="916"/>
      <c r="G46" s="916"/>
      <c r="H46" s="916"/>
      <c r="I46" s="916"/>
      <c r="J46" s="916"/>
      <c r="K46" s="916"/>
      <c r="L46" s="940" t="s">
        <v>143</v>
      </c>
      <c r="M46" s="949" t="s">
        <v>1299</v>
      </c>
      <c r="N46" s="950" t="s">
        <v>355</v>
      </c>
      <c r="O46" s="932">
        <v>0</v>
      </c>
      <c r="P46" s="932">
        <v>0</v>
      </c>
      <c r="Q46" s="932">
        <v>0</v>
      </c>
      <c r="R46" s="932">
        <v>0</v>
      </c>
      <c r="S46" s="932">
        <v>0</v>
      </c>
      <c r="T46" s="932">
        <v>0</v>
      </c>
      <c r="U46" s="932">
        <v>0</v>
      </c>
      <c r="V46" s="932">
        <v>0</v>
      </c>
      <c r="W46" s="771"/>
      <c r="X46" s="771"/>
      <c r="Y46" s="771"/>
    </row>
    <row r="47" spans="1:25">
      <c r="A47" s="927" t="s">
        <v>17</v>
      </c>
      <c r="B47" s="916" t="s">
        <v>1165</v>
      </c>
      <c r="C47" s="916"/>
      <c r="D47" s="928" t="s">
        <v>1464</v>
      </c>
      <c r="E47" s="916"/>
      <c r="F47" s="916"/>
      <c r="G47" s="916"/>
      <c r="H47" s="916"/>
      <c r="I47" s="916"/>
      <c r="J47" s="916"/>
      <c r="K47" s="916"/>
      <c r="L47" s="940" t="s">
        <v>144</v>
      </c>
      <c r="M47" s="941" t="s">
        <v>465</v>
      </c>
      <c r="N47" s="950" t="s">
        <v>355</v>
      </c>
      <c r="O47" s="942">
        <v>0</v>
      </c>
      <c r="P47" s="942">
        <v>0</v>
      </c>
      <c r="Q47" s="942">
        <v>0</v>
      </c>
      <c r="R47" s="932">
        <v>0</v>
      </c>
      <c r="S47" s="942">
        <v>0</v>
      </c>
      <c r="T47" s="942">
        <v>0</v>
      </c>
      <c r="U47" s="942">
        <v>0</v>
      </c>
      <c r="V47" s="932">
        <v>0</v>
      </c>
      <c r="W47" s="771"/>
      <c r="X47" s="771"/>
      <c r="Y47" s="771"/>
    </row>
    <row r="48" spans="1:25" ht="22.5">
      <c r="A48" s="927" t="s">
        <v>17</v>
      </c>
      <c r="B48" s="916" t="s">
        <v>1166</v>
      </c>
      <c r="C48" s="916"/>
      <c r="D48" s="928" t="s">
        <v>1465</v>
      </c>
      <c r="E48" s="916"/>
      <c r="F48" s="916"/>
      <c r="G48" s="916"/>
      <c r="H48" s="916"/>
      <c r="I48" s="916"/>
      <c r="J48" s="916"/>
      <c r="K48" s="916"/>
      <c r="L48" s="940" t="s">
        <v>447</v>
      </c>
      <c r="M48" s="941" t="s">
        <v>1300</v>
      </c>
      <c r="N48" s="950" t="s">
        <v>355</v>
      </c>
      <c r="O48" s="942">
        <v>0</v>
      </c>
      <c r="P48" s="942">
        <v>0</v>
      </c>
      <c r="Q48" s="942">
        <v>0</v>
      </c>
      <c r="R48" s="932">
        <v>0</v>
      </c>
      <c r="S48" s="942">
        <v>0</v>
      </c>
      <c r="T48" s="942">
        <v>0</v>
      </c>
      <c r="U48" s="942">
        <v>0</v>
      </c>
      <c r="V48" s="932">
        <v>0</v>
      </c>
      <c r="W48" s="771"/>
      <c r="X48" s="771"/>
      <c r="Y48" s="771"/>
    </row>
    <row r="49" spans="1:25" s="464" customFormat="1">
      <c r="A49" s="927" t="s">
        <v>17</v>
      </c>
      <c r="B49" s="934"/>
      <c r="C49" s="934"/>
      <c r="D49" s="935" t="s">
        <v>1308</v>
      </c>
      <c r="E49" s="934"/>
      <c r="F49" s="934"/>
      <c r="G49" s="934"/>
      <c r="H49" s="934"/>
      <c r="I49" s="934"/>
      <c r="J49" s="934"/>
      <c r="K49" s="934"/>
      <c r="L49" s="936" t="s">
        <v>102</v>
      </c>
      <c r="M49" s="930" t="s">
        <v>1138</v>
      </c>
      <c r="N49" s="948" t="s">
        <v>355</v>
      </c>
      <c r="O49" s="946">
        <v>0</v>
      </c>
      <c r="P49" s="946">
        <v>0</v>
      </c>
      <c r="Q49" s="946">
        <v>0</v>
      </c>
      <c r="R49" s="931">
        <v>0</v>
      </c>
      <c r="S49" s="946">
        <v>205.3</v>
      </c>
      <c r="T49" s="946">
        <v>1999.4530032513198</v>
      </c>
      <c r="U49" s="946">
        <v>447.20000000000005</v>
      </c>
      <c r="V49" s="931">
        <v>117.82756941061862</v>
      </c>
      <c r="W49" s="939"/>
      <c r="X49" s="939"/>
      <c r="Y49" s="939"/>
    </row>
    <row r="50" spans="1:25" ht="22.5">
      <c r="A50" s="927" t="s">
        <v>17</v>
      </c>
      <c r="B50" s="916" t="s">
        <v>1169</v>
      </c>
      <c r="C50" s="916"/>
      <c r="D50" s="928" t="s">
        <v>1324</v>
      </c>
      <c r="E50" s="916"/>
      <c r="F50" s="916"/>
      <c r="G50" s="916"/>
      <c r="H50" s="916"/>
      <c r="I50" s="916"/>
      <c r="J50" s="916"/>
      <c r="K50" s="916"/>
      <c r="L50" s="940" t="s">
        <v>158</v>
      </c>
      <c r="M50" s="949" t="s">
        <v>1139</v>
      </c>
      <c r="N50" s="950" t="s">
        <v>355</v>
      </c>
      <c r="O50" s="942">
        <v>0</v>
      </c>
      <c r="P50" s="942">
        <v>0</v>
      </c>
      <c r="Q50" s="942">
        <v>0</v>
      </c>
      <c r="R50" s="932">
        <v>0</v>
      </c>
      <c r="S50" s="942">
        <v>10</v>
      </c>
      <c r="T50" s="942">
        <v>96.38</v>
      </c>
      <c r="U50" s="942">
        <v>0</v>
      </c>
      <c r="V50" s="932">
        <v>-100</v>
      </c>
      <c r="W50" s="771"/>
      <c r="X50" s="771"/>
      <c r="Y50" s="771"/>
    </row>
    <row r="51" spans="1:25" ht="33.75">
      <c r="A51" s="927" t="s">
        <v>17</v>
      </c>
      <c r="B51" s="916"/>
      <c r="C51" s="916"/>
      <c r="D51" s="928" t="s">
        <v>1325</v>
      </c>
      <c r="E51" s="916"/>
      <c r="F51" s="916"/>
      <c r="G51" s="916"/>
      <c r="H51" s="916"/>
      <c r="I51" s="916"/>
      <c r="J51" s="916"/>
      <c r="K51" s="916"/>
      <c r="L51" s="940" t="s">
        <v>159</v>
      </c>
      <c r="M51" s="949" t="s">
        <v>1301</v>
      </c>
      <c r="N51" s="950" t="s">
        <v>355</v>
      </c>
      <c r="O51" s="942">
        <v>0</v>
      </c>
      <c r="P51" s="942">
        <v>0</v>
      </c>
      <c r="Q51" s="942">
        <v>0</v>
      </c>
      <c r="R51" s="932">
        <v>0</v>
      </c>
      <c r="S51" s="942">
        <v>195.3</v>
      </c>
      <c r="T51" s="942">
        <v>1770.1130032513199</v>
      </c>
      <c r="U51" s="942">
        <v>447.20000000000005</v>
      </c>
      <c r="V51" s="932">
        <v>128.98105478750642</v>
      </c>
      <c r="W51" s="771"/>
      <c r="X51" s="771"/>
      <c r="Y51" s="771"/>
    </row>
    <row r="52" spans="1:25" ht="22.5">
      <c r="A52" s="927" t="s">
        <v>17</v>
      </c>
      <c r="B52" s="916"/>
      <c r="C52" s="916"/>
      <c r="D52" s="928" t="s">
        <v>1360</v>
      </c>
      <c r="E52" s="916"/>
      <c r="F52" s="916"/>
      <c r="G52" s="916"/>
      <c r="H52" s="916"/>
      <c r="I52" s="916"/>
      <c r="J52" s="916"/>
      <c r="K52" s="916"/>
      <c r="L52" s="940" t="s">
        <v>842</v>
      </c>
      <c r="M52" s="941" t="s">
        <v>1200</v>
      </c>
      <c r="N52" s="950" t="s">
        <v>355</v>
      </c>
      <c r="O52" s="942">
        <v>0</v>
      </c>
      <c r="P52" s="942">
        <v>0</v>
      </c>
      <c r="Q52" s="942">
        <v>0</v>
      </c>
      <c r="R52" s="932">
        <v>0</v>
      </c>
      <c r="S52" s="942">
        <v>150</v>
      </c>
      <c r="T52" s="942">
        <v>1359.53379666</v>
      </c>
      <c r="U52" s="942">
        <v>343.47</v>
      </c>
      <c r="V52" s="932">
        <v>128.98000000000002</v>
      </c>
      <c r="W52" s="771"/>
      <c r="X52" s="771"/>
      <c r="Y52" s="771"/>
    </row>
    <row r="53" spans="1:25" ht="33.75">
      <c r="A53" s="927" t="s">
        <v>17</v>
      </c>
      <c r="B53" s="916"/>
      <c r="C53" s="916"/>
      <c r="D53" s="928" t="s">
        <v>1361</v>
      </c>
      <c r="E53" s="916"/>
      <c r="F53" s="916"/>
      <c r="G53" s="916"/>
      <c r="H53" s="916"/>
      <c r="I53" s="916"/>
      <c r="J53" s="916"/>
      <c r="K53" s="916"/>
      <c r="L53" s="940" t="s">
        <v>843</v>
      </c>
      <c r="M53" s="941" t="s">
        <v>1302</v>
      </c>
      <c r="N53" s="950" t="s">
        <v>355</v>
      </c>
      <c r="O53" s="942">
        <v>0</v>
      </c>
      <c r="P53" s="942">
        <v>0</v>
      </c>
      <c r="Q53" s="942">
        <v>0</v>
      </c>
      <c r="R53" s="932">
        <v>0</v>
      </c>
      <c r="S53" s="942">
        <v>45.3</v>
      </c>
      <c r="T53" s="942">
        <v>410.57920659131997</v>
      </c>
      <c r="U53" s="942">
        <v>103.73</v>
      </c>
      <c r="V53" s="932">
        <v>128.98454746136866</v>
      </c>
      <c r="W53" s="771"/>
      <c r="X53" s="771"/>
      <c r="Y53" s="771"/>
    </row>
    <row r="54" spans="1:25" ht="33.75">
      <c r="A54" s="927" t="s">
        <v>17</v>
      </c>
      <c r="B54" s="916" t="s">
        <v>1170</v>
      </c>
      <c r="C54" s="916"/>
      <c r="D54" s="928" t="s">
        <v>1326</v>
      </c>
      <c r="E54" s="916"/>
      <c r="F54" s="916"/>
      <c r="G54" s="916"/>
      <c r="H54" s="916"/>
      <c r="I54" s="916"/>
      <c r="J54" s="916"/>
      <c r="K54" s="916"/>
      <c r="L54" s="940" t="s">
        <v>372</v>
      </c>
      <c r="M54" s="949" t="s">
        <v>1140</v>
      </c>
      <c r="N54" s="950" t="s">
        <v>355</v>
      </c>
      <c r="O54" s="942">
        <v>0</v>
      </c>
      <c r="P54" s="942">
        <v>0</v>
      </c>
      <c r="Q54" s="942">
        <v>0</v>
      </c>
      <c r="R54" s="932">
        <v>0</v>
      </c>
      <c r="S54" s="942">
        <v>0</v>
      </c>
      <c r="T54" s="942">
        <v>0</v>
      </c>
      <c r="U54" s="942">
        <v>0</v>
      </c>
      <c r="V54" s="932">
        <v>0</v>
      </c>
      <c r="W54" s="771"/>
      <c r="X54" s="771"/>
      <c r="Y54" s="771"/>
    </row>
    <row r="55" spans="1:25">
      <c r="A55" s="927" t="s">
        <v>17</v>
      </c>
      <c r="B55" s="916" t="s">
        <v>1171</v>
      </c>
      <c r="C55" s="916"/>
      <c r="D55" s="928" t="s">
        <v>1412</v>
      </c>
      <c r="E55" s="916"/>
      <c r="F55" s="916"/>
      <c r="G55" s="916"/>
      <c r="H55" s="916"/>
      <c r="I55" s="916"/>
      <c r="J55" s="916"/>
      <c r="K55" s="916"/>
      <c r="L55" s="940" t="s">
        <v>373</v>
      </c>
      <c r="M55" s="949" t="s">
        <v>1083</v>
      </c>
      <c r="N55" s="950" t="s">
        <v>355</v>
      </c>
      <c r="O55" s="942">
        <v>0</v>
      </c>
      <c r="P55" s="942">
        <v>0</v>
      </c>
      <c r="Q55" s="942">
        <v>0</v>
      </c>
      <c r="R55" s="932">
        <v>0</v>
      </c>
      <c r="S55" s="942">
        <v>0</v>
      </c>
      <c r="T55" s="942">
        <v>0</v>
      </c>
      <c r="U55" s="942">
        <v>0</v>
      </c>
      <c r="V55" s="932">
        <v>0</v>
      </c>
      <c r="W55" s="771"/>
      <c r="X55" s="771"/>
      <c r="Y55" s="771"/>
    </row>
    <row r="56" spans="1:25">
      <c r="A56" s="927" t="s">
        <v>17</v>
      </c>
      <c r="B56" s="916" t="s">
        <v>1172</v>
      </c>
      <c r="C56" s="916"/>
      <c r="D56" s="928" t="s">
        <v>1413</v>
      </c>
      <c r="E56" s="916"/>
      <c r="F56" s="916"/>
      <c r="G56" s="916"/>
      <c r="H56" s="916"/>
      <c r="I56" s="916"/>
      <c r="J56" s="916"/>
      <c r="K56" s="916"/>
      <c r="L56" s="940" t="s">
        <v>374</v>
      </c>
      <c r="M56" s="949" t="s">
        <v>1084</v>
      </c>
      <c r="N56" s="950" t="s">
        <v>355</v>
      </c>
      <c r="O56" s="942">
        <v>0</v>
      </c>
      <c r="P56" s="942">
        <v>0</v>
      </c>
      <c r="Q56" s="942">
        <v>0</v>
      </c>
      <c r="R56" s="932">
        <v>0</v>
      </c>
      <c r="S56" s="942">
        <v>0</v>
      </c>
      <c r="T56" s="942">
        <v>0</v>
      </c>
      <c r="U56" s="942">
        <v>0</v>
      </c>
      <c r="V56" s="932">
        <v>0</v>
      </c>
      <c r="W56" s="771"/>
      <c r="X56" s="771"/>
      <c r="Y56" s="771"/>
    </row>
    <row r="57" spans="1:25">
      <c r="A57" s="927" t="s">
        <v>17</v>
      </c>
      <c r="B57" s="916" t="s">
        <v>1173</v>
      </c>
      <c r="C57" s="916"/>
      <c r="D57" s="928" t="s">
        <v>1446</v>
      </c>
      <c r="E57" s="916"/>
      <c r="F57" s="916"/>
      <c r="G57" s="916"/>
      <c r="H57" s="916"/>
      <c r="I57" s="916"/>
      <c r="J57" s="916"/>
      <c r="K57" s="916"/>
      <c r="L57" s="940" t="s">
        <v>1080</v>
      </c>
      <c r="M57" s="949" t="s">
        <v>1085</v>
      </c>
      <c r="N57" s="950" t="s">
        <v>355</v>
      </c>
      <c r="O57" s="942">
        <v>0</v>
      </c>
      <c r="P57" s="942">
        <v>0</v>
      </c>
      <c r="Q57" s="942">
        <v>0</v>
      </c>
      <c r="R57" s="932">
        <v>0</v>
      </c>
      <c r="S57" s="942">
        <v>0</v>
      </c>
      <c r="T57" s="942">
        <v>0</v>
      </c>
      <c r="U57" s="942">
        <v>0</v>
      </c>
      <c r="V57" s="932">
        <v>0</v>
      </c>
      <c r="W57" s="771"/>
      <c r="X57" s="771"/>
      <c r="Y57" s="771"/>
    </row>
    <row r="58" spans="1:25">
      <c r="A58" s="927" t="s">
        <v>17</v>
      </c>
      <c r="B58" s="916" t="s">
        <v>1174</v>
      </c>
      <c r="C58" s="916"/>
      <c r="D58" s="928" t="s">
        <v>1447</v>
      </c>
      <c r="E58" s="916"/>
      <c r="F58" s="916"/>
      <c r="G58" s="916"/>
      <c r="H58" s="916"/>
      <c r="I58" s="916"/>
      <c r="J58" s="916"/>
      <c r="K58" s="916"/>
      <c r="L58" s="940" t="s">
        <v>1081</v>
      </c>
      <c r="M58" s="949" t="s">
        <v>1141</v>
      </c>
      <c r="N58" s="950" t="s">
        <v>355</v>
      </c>
      <c r="O58" s="942">
        <v>0</v>
      </c>
      <c r="P58" s="942">
        <v>0</v>
      </c>
      <c r="Q58" s="942">
        <v>0</v>
      </c>
      <c r="R58" s="932">
        <v>0</v>
      </c>
      <c r="S58" s="942">
        <v>0</v>
      </c>
      <c r="T58" s="942">
        <v>132.96</v>
      </c>
      <c r="U58" s="942">
        <v>0</v>
      </c>
      <c r="V58" s="932">
        <v>0</v>
      </c>
      <c r="W58" s="771"/>
      <c r="X58" s="771"/>
      <c r="Y58" s="771"/>
    </row>
    <row r="59" spans="1:25">
      <c r="A59" s="927" t="s">
        <v>17</v>
      </c>
      <c r="B59" s="916" t="s">
        <v>1175</v>
      </c>
      <c r="C59" s="916"/>
      <c r="D59" s="928" t="s">
        <v>1466</v>
      </c>
      <c r="E59" s="916"/>
      <c r="F59" s="916"/>
      <c r="G59" s="916"/>
      <c r="H59" s="916"/>
      <c r="I59" s="916"/>
      <c r="J59" s="916"/>
      <c r="K59" s="916"/>
      <c r="L59" s="940" t="s">
        <v>1142</v>
      </c>
      <c r="M59" s="941" t="s">
        <v>476</v>
      </c>
      <c r="N59" s="950" t="s">
        <v>355</v>
      </c>
      <c r="O59" s="942">
        <v>0</v>
      </c>
      <c r="P59" s="942">
        <v>0</v>
      </c>
      <c r="Q59" s="942">
        <v>0</v>
      </c>
      <c r="R59" s="932">
        <v>0</v>
      </c>
      <c r="S59" s="942">
        <v>0</v>
      </c>
      <c r="T59" s="942">
        <v>132.96</v>
      </c>
      <c r="U59" s="942">
        <v>0</v>
      </c>
      <c r="V59" s="932">
        <v>0</v>
      </c>
      <c r="W59" s="771"/>
      <c r="X59" s="771"/>
      <c r="Y59" s="771"/>
    </row>
    <row r="60" spans="1:25" ht="45">
      <c r="A60" s="927" t="s">
        <v>17</v>
      </c>
      <c r="B60" s="916" t="s">
        <v>1176</v>
      </c>
      <c r="C60" s="916"/>
      <c r="D60" s="928" t="s">
        <v>1467</v>
      </c>
      <c r="E60" s="916"/>
      <c r="F60" s="916"/>
      <c r="G60" s="916"/>
      <c r="H60" s="916"/>
      <c r="I60" s="916"/>
      <c r="J60" s="916"/>
      <c r="K60" s="916"/>
      <c r="L60" s="940" t="s">
        <v>1143</v>
      </c>
      <c r="M60" s="941" t="s">
        <v>1088</v>
      </c>
      <c r="N60" s="950" t="s">
        <v>355</v>
      </c>
      <c r="O60" s="942">
        <v>0</v>
      </c>
      <c r="P60" s="942">
        <v>0</v>
      </c>
      <c r="Q60" s="942">
        <v>0</v>
      </c>
      <c r="R60" s="932">
        <v>0</v>
      </c>
      <c r="S60" s="942">
        <v>0</v>
      </c>
      <c r="T60" s="942">
        <v>0</v>
      </c>
      <c r="U60" s="942">
        <v>0</v>
      </c>
      <c r="V60" s="932">
        <v>0</v>
      </c>
      <c r="W60" s="771"/>
      <c r="X60" s="771"/>
      <c r="Y60" s="771"/>
    </row>
    <row r="61" spans="1:25">
      <c r="A61" s="927" t="s">
        <v>17</v>
      </c>
      <c r="B61" s="916" t="s">
        <v>1288</v>
      </c>
      <c r="C61" s="916"/>
      <c r="D61" s="928" t="s">
        <v>1468</v>
      </c>
      <c r="E61" s="916"/>
      <c r="F61" s="916"/>
      <c r="G61" s="916"/>
      <c r="H61" s="916"/>
      <c r="I61" s="916"/>
      <c r="J61" s="916"/>
      <c r="K61" s="916"/>
      <c r="L61" s="940" t="s">
        <v>1290</v>
      </c>
      <c r="M61" s="941" t="s">
        <v>1289</v>
      </c>
      <c r="N61" s="950" t="s">
        <v>355</v>
      </c>
      <c r="O61" s="942">
        <v>0</v>
      </c>
      <c r="P61" s="942">
        <v>0</v>
      </c>
      <c r="Q61" s="942">
        <v>0</v>
      </c>
      <c r="R61" s="932">
        <v>0</v>
      </c>
      <c r="S61" s="942">
        <v>0</v>
      </c>
      <c r="T61" s="942">
        <v>0</v>
      </c>
      <c r="U61" s="942">
        <v>0</v>
      </c>
      <c r="V61" s="932">
        <v>0</v>
      </c>
      <c r="W61" s="771"/>
      <c r="X61" s="771"/>
      <c r="Y61" s="771"/>
    </row>
    <row r="62" spans="1:25" s="464" customFormat="1">
      <c r="A62" s="933" t="s">
        <v>17</v>
      </c>
      <c r="B62" s="934"/>
      <c r="C62" s="934"/>
      <c r="D62" s="935" t="s">
        <v>1362</v>
      </c>
      <c r="E62" s="934"/>
      <c r="F62" s="934"/>
      <c r="G62" s="934"/>
      <c r="H62" s="934"/>
      <c r="I62" s="934"/>
      <c r="J62" s="934"/>
      <c r="K62" s="934"/>
      <c r="L62" s="936" t="s">
        <v>103</v>
      </c>
      <c r="M62" s="930" t="s">
        <v>1144</v>
      </c>
      <c r="N62" s="948" t="s">
        <v>355</v>
      </c>
      <c r="O62" s="946">
        <v>0</v>
      </c>
      <c r="P62" s="946">
        <v>0</v>
      </c>
      <c r="Q62" s="946">
        <v>0</v>
      </c>
      <c r="R62" s="931">
        <v>0</v>
      </c>
      <c r="S62" s="946">
        <v>0</v>
      </c>
      <c r="T62" s="946">
        <v>0</v>
      </c>
      <c r="U62" s="946">
        <v>0</v>
      </c>
      <c r="V62" s="931">
        <v>0</v>
      </c>
      <c r="W62" s="939"/>
      <c r="X62" s="939"/>
      <c r="Y62" s="939"/>
    </row>
    <row r="63" spans="1:25" s="464" customFormat="1">
      <c r="A63" s="933" t="s">
        <v>17</v>
      </c>
      <c r="B63" s="934"/>
      <c r="C63" s="934"/>
      <c r="D63" s="935" t="s">
        <v>1311</v>
      </c>
      <c r="E63" s="934"/>
      <c r="F63" s="934"/>
      <c r="G63" s="934"/>
      <c r="H63" s="934"/>
      <c r="I63" s="934"/>
      <c r="J63" s="934"/>
      <c r="K63" s="934"/>
      <c r="L63" s="936" t="s">
        <v>119</v>
      </c>
      <c r="M63" s="951" t="s">
        <v>1145</v>
      </c>
      <c r="N63" s="948" t="s">
        <v>355</v>
      </c>
      <c r="O63" s="946">
        <v>0</v>
      </c>
      <c r="P63" s="946">
        <v>0</v>
      </c>
      <c r="Q63" s="946">
        <v>0</v>
      </c>
      <c r="R63" s="931">
        <v>0</v>
      </c>
      <c r="S63" s="946">
        <v>0</v>
      </c>
      <c r="T63" s="946">
        <v>0</v>
      </c>
      <c r="U63" s="946">
        <v>0</v>
      </c>
      <c r="V63" s="931">
        <v>0</v>
      </c>
      <c r="W63" s="939"/>
      <c r="X63" s="939"/>
      <c r="Y63" s="939"/>
    </row>
    <row r="64" spans="1:25" s="493" customFormat="1">
      <c r="A64" s="952" t="s">
        <v>17</v>
      </c>
      <c r="B64" s="953"/>
      <c r="C64" s="953"/>
      <c r="D64" s="928" t="s">
        <v>1337</v>
      </c>
      <c r="E64" s="953"/>
      <c r="F64" s="953"/>
      <c r="G64" s="953"/>
      <c r="H64" s="953"/>
      <c r="I64" s="953"/>
      <c r="J64" s="953"/>
      <c r="K64" s="953"/>
      <c r="L64" s="940" t="s">
        <v>121</v>
      </c>
      <c r="M64" s="949" t="s">
        <v>1000</v>
      </c>
      <c r="N64" s="950" t="s">
        <v>355</v>
      </c>
      <c r="O64" s="943">
        <v>0</v>
      </c>
      <c r="P64" s="943">
        <v>0</v>
      </c>
      <c r="Q64" s="943">
        <v>0</v>
      </c>
      <c r="R64" s="932">
        <v>0</v>
      </c>
      <c r="S64" s="943">
        <v>0</v>
      </c>
      <c r="T64" s="943">
        <v>0</v>
      </c>
      <c r="U64" s="943">
        <v>0</v>
      </c>
      <c r="V64" s="932">
        <v>0</v>
      </c>
      <c r="W64" s="771"/>
      <c r="X64" s="771"/>
      <c r="Y64" s="771"/>
    </row>
    <row r="65" spans="1:25" s="464" customFormat="1" ht="22.5">
      <c r="A65" s="933" t="s">
        <v>17</v>
      </c>
      <c r="B65" s="934"/>
      <c r="C65" s="934"/>
      <c r="D65" s="935" t="s">
        <v>1363</v>
      </c>
      <c r="E65" s="934"/>
      <c r="F65" s="934"/>
      <c r="G65" s="934"/>
      <c r="H65" s="934"/>
      <c r="I65" s="934"/>
      <c r="J65" s="934"/>
      <c r="K65" s="934"/>
      <c r="L65" s="936" t="s">
        <v>123</v>
      </c>
      <c r="M65" s="951" t="s">
        <v>1146</v>
      </c>
      <c r="N65" s="948" t="s">
        <v>355</v>
      </c>
      <c r="O65" s="946">
        <v>0</v>
      </c>
      <c r="P65" s="946">
        <v>0</v>
      </c>
      <c r="Q65" s="946">
        <v>0</v>
      </c>
      <c r="R65" s="931">
        <v>0</v>
      </c>
      <c r="S65" s="946">
        <v>0</v>
      </c>
      <c r="T65" s="946">
        <v>0</v>
      </c>
      <c r="U65" s="946">
        <v>0</v>
      </c>
      <c r="V65" s="931">
        <v>0</v>
      </c>
      <c r="W65" s="939"/>
      <c r="X65" s="939"/>
      <c r="Y65" s="939"/>
    </row>
    <row r="66" spans="1:25" s="464" customFormat="1">
      <c r="A66" s="933" t="s">
        <v>17</v>
      </c>
      <c r="B66" s="934"/>
      <c r="C66" s="934"/>
      <c r="D66" s="935" t="s">
        <v>1364</v>
      </c>
      <c r="E66" s="934"/>
      <c r="F66" s="934"/>
      <c r="G66" s="934"/>
      <c r="H66" s="934"/>
      <c r="I66" s="934"/>
      <c r="J66" s="934"/>
      <c r="K66" s="934"/>
      <c r="L66" s="936" t="s">
        <v>124</v>
      </c>
      <c r="M66" s="951" t="s">
        <v>1147</v>
      </c>
      <c r="N66" s="948" t="s">
        <v>355</v>
      </c>
      <c r="O66" s="946">
        <v>0</v>
      </c>
      <c r="P66" s="946">
        <v>0</v>
      </c>
      <c r="Q66" s="946">
        <v>0</v>
      </c>
      <c r="R66" s="931">
        <v>0</v>
      </c>
      <c r="S66" s="946">
        <v>1.8</v>
      </c>
      <c r="T66" s="946">
        <v>1.18</v>
      </c>
      <c r="U66" s="946">
        <v>1.18</v>
      </c>
      <c r="V66" s="931">
        <v>-34.44444444444445</v>
      </c>
      <c r="W66" s="939"/>
      <c r="X66" s="939"/>
      <c r="Y66" s="939"/>
    </row>
    <row r="67" spans="1:25" s="464" customFormat="1">
      <c r="A67" s="933" t="s">
        <v>17</v>
      </c>
      <c r="B67" s="934"/>
      <c r="C67" s="934"/>
      <c r="D67" s="935" t="s">
        <v>1365</v>
      </c>
      <c r="E67" s="934"/>
      <c r="F67" s="934"/>
      <c r="G67" s="934"/>
      <c r="H67" s="934"/>
      <c r="I67" s="934"/>
      <c r="J67" s="934"/>
      <c r="K67" s="934"/>
      <c r="L67" s="936" t="s">
        <v>125</v>
      </c>
      <c r="M67" s="954" t="s">
        <v>1177</v>
      </c>
      <c r="N67" s="955" t="s">
        <v>355</v>
      </c>
      <c r="O67" s="931">
        <v>0</v>
      </c>
      <c r="P67" s="931">
        <v>0</v>
      </c>
      <c r="Q67" s="931">
        <v>0</v>
      </c>
      <c r="R67" s="931">
        <v>0</v>
      </c>
      <c r="S67" s="931">
        <v>0</v>
      </c>
      <c r="T67" s="931">
        <v>0</v>
      </c>
      <c r="U67" s="931">
        <v>0</v>
      </c>
      <c r="V67" s="931">
        <v>0</v>
      </c>
      <c r="W67" s="939"/>
      <c r="X67" s="939"/>
      <c r="Y67" s="939"/>
    </row>
    <row r="68" spans="1:25">
      <c r="A68" s="927" t="s">
        <v>17</v>
      </c>
      <c r="B68" s="916"/>
      <c r="C68" s="916"/>
      <c r="D68" s="928" t="s">
        <v>1366</v>
      </c>
      <c r="E68" s="916"/>
      <c r="F68" s="916"/>
      <c r="G68" s="916"/>
      <c r="H68" s="916"/>
      <c r="I68" s="916"/>
      <c r="J68" s="916"/>
      <c r="K68" s="916"/>
      <c r="L68" s="940" t="s">
        <v>146</v>
      </c>
      <c r="M68" s="949" t="s">
        <v>1148</v>
      </c>
      <c r="N68" s="950" t="s">
        <v>355</v>
      </c>
      <c r="O68" s="943">
        <v>0</v>
      </c>
      <c r="P68" s="943">
        <v>0</v>
      </c>
      <c r="Q68" s="943">
        <v>0</v>
      </c>
      <c r="R68" s="932">
        <v>0</v>
      </c>
      <c r="S68" s="943">
        <v>0</v>
      </c>
      <c r="T68" s="943">
        <v>0</v>
      </c>
      <c r="U68" s="943">
        <v>0</v>
      </c>
      <c r="V68" s="932">
        <v>0</v>
      </c>
      <c r="W68" s="771"/>
      <c r="X68" s="771"/>
      <c r="Y68" s="771"/>
    </row>
    <row r="69" spans="1:25">
      <c r="A69" s="927" t="s">
        <v>17</v>
      </c>
      <c r="B69" s="916"/>
      <c r="C69" s="916"/>
      <c r="D69" s="928" t="s">
        <v>1367</v>
      </c>
      <c r="E69" s="916"/>
      <c r="F69" s="916"/>
      <c r="G69" s="916"/>
      <c r="H69" s="916"/>
      <c r="I69" s="916"/>
      <c r="J69" s="916"/>
      <c r="K69" s="916"/>
      <c r="L69" s="940" t="s">
        <v>187</v>
      </c>
      <c r="M69" s="949" t="s">
        <v>1149</v>
      </c>
      <c r="N69" s="950" t="s">
        <v>355</v>
      </c>
      <c r="O69" s="943">
        <v>0</v>
      </c>
      <c r="P69" s="943">
        <v>0</v>
      </c>
      <c r="Q69" s="943">
        <v>0</v>
      </c>
      <c r="R69" s="932">
        <v>0</v>
      </c>
      <c r="S69" s="943">
        <v>0</v>
      </c>
      <c r="T69" s="943">
        <v>0</v>
      </c>
      <c r="U69" s="943">
        <v>0</v>
      </c>
      <c r="V69" s="932">
        <v>0</v>
      </c>
      <c r="W69" s="771"/>
      <c r="X69" s="771"/>
      <c r="Y69" s="771"/>
    </row>
    <row r="70" spans="1:25" ht="22.5">
      <c r="A70" s="927" t="s">
        <v>17</v>
      </c>
      <c r="B70" s="916"/>
      <c r="C70" s="916"/>
      <c r="D70" s="928" t="s">
        <v>1368</v>
      </c>
      <c r="E70" s="916"/>
      <c r="F70" s="916"/>
      <c r="G70" s="916"/>
      <c r="H70" s="916"/>
      <c r="I70" s="916"/>
      <c r="J70" s="916"/>
      <c r="K70" s="916"/>
      <c r="L70" s="940" t="s">
        <v>393</v>
      </c>
      <c r="M70" s="949" t="s">
        <v>1150</v>
      </c>
      <c r="N70" s="950" t="s">
        <v>355</v>
      </c>
      <c r="O70" s="943"/>
      <c r="P70" s="943"/>
      <c r="Q70" s="943"/>
      <c r="R70" s="932"/>
      <c r="S70" s="943"/>
      <c r="T70" s="943"/>
      <c r="U70" s="943"/>
      <c r="V70" s="932">
        <v>0</v>
      </c>
      <c r="W70" s="771"/>
      <c r="X70" s="771"/>
      <c r="Y70" s="771"/>
    </row>
    <row r="71" spans="1:25" s="464" customFormat="1" ht="22.5">
      <c r="A71" s="933" t="s">
        <v>17</v>
      </c>
      <c r="B71" s="934"/>
      <c r="C71" s="934"/>
      <c r="D71" s="935" t="s">
        <v>1369</v>
      </c>
      <c r="E71" s="934"/>
      <c r="F71" s="934"/>
      <c r="G71" s="934"/>
      <c r="H71" s="934"/>
      <c r="I71" s="934"/>
      <c r="J71" s="934"/>
      <c r="K71" s="934"/>
      <c r="L71" s="936" t="s">
        <v>126</v>
      </c>
      <c r="M71" s="930" t="s">
        <v>478</v>
      </c>
      <c r="N71" s="948" t="s">
        <v>355</v>
      </c>
      <c r="O71" s="945"/>
      <c r="P71" s="945"/>
      <c r="Q71" s="945"/>
      <c r="R71" s="931">
        <v>0</v>
      </c>
      <c r="S71" s="945"/>
      <c r="T71" s="945"/>
      <c r="U71" s="945"/>
      <c r="V71" s="931">
        <v>0</v>
      </c>
      <c r="W71" s="939"/>
      <c r="X71" s="939"/>
      <c r="Y71" s="939"/>
    </row>
    <row r="72" spans="1:25">
      <c r="A72" s="927" t="s">
        <v>17</v>
      </c>
      <c r="B72" s="916"/>
      <c r="C72" s="916"/>
      <c r="D72" s="928" t="s">
        <v>1371</v>
      </c>
      <c r="E72" s="916"/>
      <c r="F72" s="916"/>
      <c r="G72" s="916"/>
      <c r="H72" s="916"/>
      <c r="I72" s="916"/>
      <c r="J72" s="916"/>
      <c r="K72" s="916"/>
      <c r="L72" s="940" t="s">
        <v>127</v>
      </c>
      <c r="M72" s="956" t="s">
        <v>477</v>
      </c>
      <c r="N72" s="950" t="s">
        <v>355</v>
      </c>
      <c r="O72" s="943"/>
      <c r="P72" s="943"/>
      <c r="Q72" s="943"/>
      <c r="R72" s="932"/>
      <c r="S72" s="932"/>
      <c r="T72" s="932"/>
      <c r="U72" s="932"/>
      <c r="V72" s="932">
        <v>0</v>
      </c>
      <c r="W72" s="771"/>
      <c r="X72" s="771"/>
      <c r="Y72" s="771"/>
    </row>
    <row r="73" spans="1:25" ht="101.25">
      <c r="A73" s="927" t="s">
        <v>17</v>
      </c>
      <c r="B73" s="916"/>
      <c r="C73" s="708" t="b">
        <v>1</v>
      </c>
      <c r="D73" s="928" t="s">
        <v>1400</v>
      </c>
      <c r="E73" s="916"/>
      <c r="F73" s="916"/>
      <c r="G73" s="916"/>
      <c r="H73" s="916"/>
      <c r="I73" s="916"/>
      <c r="J73" s="916"/>
      <c r="K73" s="916"/>
      <c r="L73" s="940" t="s">
        <v>128</v>
      </c>
      <c r="M73" s="957" t="s">
        <v>1304</v>
      </c>
      <c r="N73" s="921" t="s">
        <v>355</v>
      </c>
      <c r="O73" s="943"/>
      <c r="P73" s="943"/>
      <c r="Q73" s="943"/>
      <c r="R73" s="932">
        <v>0</v>
      </c>
      <c r="S73" s="943"/>
      <c r="T73" s="943"/>
      <c r="U73" s="792">
        <v>0</v>
      </c>
      <c r="V73" s="932">
        <v>0</v>
      </c>
      <c r="W73" s="771"/>
      <c r="X73" s="771"/>
      <c r="Y73" s="771"/>
    </row>
    <row r="74" spans="1:25" ht="67.5">
      <c r="A74" s="927" t="s">
        <v>17</v>
      </c>
      <c r="B74" s="916"/>
      <c r="C74" s="708" t="b">
        <v>1</v>
      </c>
      <c r="D74" s="928" t="s">
        <v>1401</v>
      </c>
      <c r="E74" s="916"/>
      <c r="F74" s="916"/>
      <c r="G74" s="916"/>
      <c r="H74" s="916"/>
      <c r="I74" s="916"/>
      <c r="J74" s="916"/>
      <c r="K74" s="916"/>
      <c r="L74" s="940" t="s">
        <v>129</v>
      </c>
      <c r="M74" s="958" t="s">
        <v>1305</v>
      </c>
      <c r="N74" s="921" t="s">
        <v>355</v>
      </c>
      <c r="O74" s="943"/>
      <c r="P74" s="943"/>
      <c r="Q74" s="943"/>
      <c r="R74" s="932">
        <v>0</v>
      </c>
      <c r="S74" s="943"/>
      <c r="T74" s="943"/>
      <c r="U74" s="792">
        <v>0</v>
      </c>
      <c r="V74" s="932">
        <v>0</v>
      </c>
      <c r="W74" s="771"/>
      <c r="X74" s="771"/>
      <c r="Y74" s="771"/>
    </row>
    <row r="75" spans="1:25">
      <c r="A75" s="927" t="s">
        <v>17</v>
      </c>
      <c r="B75" s="916"/>
      <c r="C75" s="916"/>
      <c r="D75" s="928" t="s">
        <v>1448</v>
      </c>
      <c r="E75" s="916"/>
      <c r="F75" s="916"/>
      <c r="G75" s="916"/>
      <c r="H75" s="916"/>
      <c r="I75" s="916"/>
      <c r="J75" s="916"/>
      <c r="K75" s="916"/>
      <c r="L75" s="940" t="s">
        <v>130</v>
      </c>
      <c r="M75" s="959" t="s">
        <v>1151</v>
      </c>
      <c r="N75" s="950" t="s">
        <v>355</v>
      </c>
      <c r="O75" s="943"/>
      <c r="P75" s="943"/>
      <c r="Q75" s="943"/>
      <c r="R75" s="932">
        <v>0</v>
      </c>
      <c r="S75" s="943"/>
      <c r="T75" s="943"/>
      <c r="U75" s="943"/>
      <c r="V75" s="932">
        <v>0</v>
      </c>
      <c r="W75" s="771"/>
      <c r="X75" s="771"/>
      <c r="Y75" s="771"/>
    </row>
    <row r="76" spans="1:25" s="464" customFormat="1" ht="22.5">
      <c r="A76" s="933" t="s">
        <v>17</v>
      </c>
      <c r="B76" s="934"/>
      <c r="C76" s="934"/>
      <c r="D76" s="935" t="s">
        <v>1449</v>
      </c>
      <c r="E76" s="934"/>
      <c r="F76" s="934"/>
      <c r="G76" s="934"/>
      <c r="H76" s="934"/>
      <c r="I76" s="934"/>
      <c r="J76" s="934"/>
      <c r="K76" s="934"/>
      <c r="L76" s="936" t="s">
        <v>131</v>
      </c>
      <c r="M76" s="954" t="s">
        <v>1152</v>
      </c>
      <c r="N76" s="948" t="s">
        <v>355</v>
      </c>
      <c r="O76" s="931">
        <v>0</v>
      </c>
      <c r="P76" s="931">
        <v>0</v>
      </c>
      <c r="Q76" s="931">
        <v>0</v>
      </c>
      <c r="R76" s="931">
        <v>0</v>
      </c>
      <c r="S76" s="931">
        <v>0</v>
      </c>
      <c r="T76" s="931">
        <v>0</v>
      </c>
      <c r="U76" s="931">
        <v>0</v>
      </c>
      <c r="V76" s="931">
        <v>0</v>
      </c>
      <c r="W76" s="939"/>
      <c r="X76" s="939"/>
      <c r="Y76" s="939"/>
    </row>
    <row r="77" spans="1:25" ht="22.5">
      <c r="A77" s="927" t="s">
        <v>17</v>
      </c>
      <c r="B77" s="916"/>
      <c r="C77" s="916"/>
      <c r="D77" s="928" t="s">
        <v>1469</v>
      </c>
      <c r="E77" s="916"/>
      <c r="F77" s="916"/>
      <c r="G77" s="916"/>
      <c r="H77" s="916"/>
      <c r="I77" s="916"/>
      <c r="J77" s="916"/>
      <c r="K77" s="916"/>
      <c r="L77" s="940" t="s">
        <v>1153</v>
      </c>
      <c r="M77" s="949" t="s">
        <v>479</v>
      </c>
      <c r="N77" s="950" t="s">
        <v>355</v>
      </c>
      <c r="O77" s="943"/>
      <c r="P77" s="943"/>
      <c r="Q77" s="943"/>
      <c r="R77" s="932">
        <v>0</v>
      </c>
      <c r="S77" s="943"/>
      <c r="T77" s="943"/>
      <c r="U77" s="943"/>
      <c r="V77" s="932">
        <v>0</v>
      </c>
      <c r="W77" s="771"/>
      <c r="X77" s="771"/>
      <c r="Y77" s="771"/>
    </row>
    <row r="78" spans="1:25" ht="22.5">
      <c r="A78" s="927" t="s">
        <v>17</v>
      </c>
      <c r="B78" s="916"/>
      <c r="C78" s="916"/>
      <c r="D78" s="928" t="s">
        <v>1470</v>
      </c>
      <c r="E78" s="916"/>
      <c r="F78" s="916"/>
      <c r="G78" s="916"/>
      <c r="H78" s="916"/>
      <c r="I78" s="916"/>
      <c r="J78" s="916"/>
      <c r="K78" s="916"/>
      <c r="L78" s="940" t="s">
        <v>1154</v>
      </c>
      <c r="M78" s="949" t="s">
        <v>480</v>
      </c>
      <c r="N78" s="950" t="s">
        <v>355</v>
      </c>
      <c r="O78" s="943"/>
      <c r="P78" s="943"/>
      <c r="Q78" s="943"/>
      <c r="R78" s="932">
        <v>0</v>
      </c>
      <c r="S78" s="943"/>
      <c r="T78" s="943"/>
      <c r="U78" s="943"/>
      <c r="V78" s="932">
        <v>0</v>
      </c>
      <c r="W78" s="771"/>
      <c r="X78" s="771"/>
      <c r="Y78" s="771"/>
    </row>
    <row r="79" spans="1:25" ht="22.5">
      <c r="A79" s="927" t="s">
        <v>17</v>
      </c>
      <c r="B79" s="916"/>
      <c r="C79" s="916"/>
      <c r="D79" s="928" t="s">
        <v>1450</v>
      </c>
      <c r="E79" s="916"/>
      <c r="F79" s="916"/>
      <c r="G79" s="916"/>
      <c r="H79" s="916"/>
      <c r="I79" s="916"/>
      <c r="J79" s="916"/>
      <c r="K79" s="916"/>
      <c r="L79" s="940" t="s">
        <v>132</v>
      </c>
      <c r="M79" s="959" t="s">
        <v>481</v>
      </c>
      <c r="N79" s="950" t="s">
        <v>355</v>
      </c>
      <c r="O79" s="943"/>
      <c r="P79" s="943"/>
      <c r="Q79" s="943"/>
      <c r="R79" s="932">
        <v>0</v>
      </c>
      <c r="S79" s="943"/>
      <c r="T79" s="943"/>
      <c r="U79" s="943"/>
      <c r="V79" s="932">
        <v>0</v>
      </c>
      <c r="W79" s="771"/>
      <c r="X79" s="771"/>
      <c r="Y79" s="771"/>
    </row>
    <row r="80" spans="1:25">
      <c r="A80" s="927" t="s">
        <v>17</v>
      </c>
      <c r="B80" s="916"/>
      <c r="C80" s="916"/>
      <c r="D80" s="928" t="s">
        <v>1451</v>
      </c>
      <c r="E80" s="916"/>
      <c r="F80" s="916"/>
      <c r="G80" s="916"/>
      <c r="H80" s="916"/>
      <c r="I80" s="916"/>
      <c r="J80" s="916"/>
      <c r="K80" s="916"/>
      <c r="L80" s="940" t="s">
        <v>133</v>
      </c>
      <c r="M80" s="959" t="s">
        <v>482</v>
      </c>
      <c r="N80" s="950" t="s">
        <v>355</v>
      </c>
      <c r="O80" s="943"/>
      <c r="P80" s="943"/>
      <c r="Q80" s="943"/>
      <c r="R80" s="932">
        <v>0</v>
      </c>
      <c r="S80" s="943"/>
      <c r="T80" s="943"/>
      <c r="U80" s="943"/>
      <c r="V80" s="932">
        <v>0</v>
      </c>
      <c r="W80" s="771"/>
      <c r="X80" s="771"/>
      <c r="Y80" s="771"/>
    </row>
    <row r="81" spans="1:25" s="464" customFormat="1">
      <c r="A81" s="927" t="s">
        <v>17</v>
      </c>
      <c r="B81" s="934"/>
      <c r="C81" s="934"/>
      <c r="D81" s="935" t="s">
        <v>1452</v>
      </c>
      <c r="E81" s="934"/>
      <c r="F81" s="934"/>
      <c r="G81" s="934"/>
      <c r="H81" s="934"/>
      <c r="I81" s="934"/>
      <c r="J81" s="934"/>
      <c r="K81" s="934"/>
      <c r="L81" s="936" t="s">
        <v>134</v>
      </c>
      <c r="M81" s="960" t="s">
        <v>1195</v>
      </c>
      <c r="N81" s="948" t="s">
        <v>355</v>
      </c>
      <c r="O81" s="931">
        <v>0</v>
      </c>
      <c r="P81" s="931">
        <v>0</v>
      </c>
      <c r="Q81" s="931">
        <v>0</v>
      </c>
      <c r="R81" s="931">
        <v>0</v>
      </c>
      <c r="S81" s="931">
        <v>6469.38</v>
      </c>
      <c r="T81" s="931">
        <v>20876.20652325132</v>
      </c>
      <c r="U81" s="931">
        <v>6759.07</v>
      </c>
      <c r="V81" s="931">
        <v>4.4778634119498246</v>
      </c>
      <c r="W81" s="939"/>
      <c r="X81" s="939"/>
      <c r="Y81" s="939"/>
    </row>
    <row r="82" spans="1:25">
      <c r="A82" s="927" t="s">
        <v>17</v>
      </c>
      <c r="B82" s="916"/>
      <c r="C82" s="916" t="b">
        <v>0</v>
      </c>
      <c r="D82" s="928" t="s">
        <v>1471</v>
      </c>
      <c r="E82" s="916"/>
      <c r="F82" s="916"/>
      <c r="G82" s="916"/>
      <c r="H82" s="916"/>
      <c r="I82" s="916"/>
      <c r="J82" s="916"/>
      <c r="K82" s="916"/>
      <c r="L82" s="940" t="s">
        <v>1196</v>
      </c>
      <c r="M82" s="961" t="s">
        <v>1198</v>
      </c>
      <c r="N82" s="950" t="s">
        <v>355</v>
      </c>
      <c r="O82" s="943"/>
      <c r="P82" s="943"/>
      <c r="Q82" s="943"/>
      <c r="R82" s="932">
        <v>0</v>
      </c>
      <c r="S82" s="943"/>
      <c r="T82" s="943"/>
      <c r="U82" s="943"/>
      <c r="V82" s="932">
        <v>0</v>
      </c>
      <c r="W82" s="771"/>
      <c r="X82" s="771"/>
      <c r="Y82" s="771"/>
    </row>
    <row r="83" spans="1:25">
      <c r="A83" s="927" t="s">
        <v>17</v>
      </c>
      <c r="B83" s="916"/>
      <c r="C83" s="916" t="b">
        <v>0</v>
      </c>
      <c r="D83" s="928" t="s">
        <v>1472</v>
      </c>
      <c r="E83" s="916"/>
      <c r="F83" s="916"/>
      <c r="G83" s="916"/>
      <c r="H83" s="916"/>
      <c r="I83" s="916"/>
      <c r="J83" s="916"/>
      <c r="K83" s="916"/>
      <c r="L83" s="940" t="s">
        <v>1197</v>
      </c>
      <c r="M83" s="961" t="s">
        <v>1199</v>
      </c>
      <c r="N83" s="950" t="s">
        <v>355</v>
      </c>
      <c r="O83" s="943"/>
      <c r="P83" s="943"/>
      <c r="Q83" s="943"/>
      <c r="R83" s="932">
        <v>0</v>
      </c>
      <c r="S83" s="943"/>
      <c r="T83" s="943"/>
      <c r="U83" s="943"/>
      <c r="V83" s="932">
        <v>0</v>
      </c>
      <c r="W83" s="771"/>
      <c r="X83" s="771"/>
      <c r="Y83" s="771"/>
    </row>
    <row r="84" spans="1:25" s="464" customFormat="1">
      <c r="A84" s="927" t="s">
        <v>17</v>
      </c>
      <c r="B84" s="962" t="s">
        <v>985</v>
      </c>
      <c r="C84" s="934"/>
      <c r="D84" s="935" t="s">
        <v>1453</v>
      </c>
      <c r="E84" s="934"/>
      <c r="F84" s="934"/>
      <c r="G84" s="934"/>
      <c r="H84" s="934"/>
      <c r="I84" s="934"/>
      <c r="J84" s="934"/>
      <c r="K84" s="934"/>
      <c r="L84" s="936" t="s">
        <v>137</v>
      </c>
      <c r="M84" s="954" t="s">
        <v>483</v>
      </c>
      <c r="N84" s="948" t="s">
        <v>314</v>
      </c>
      <c r="O84" s="963">
        <v>0</v>
      </c>
      <c r="P84" s="963">
        <v>0</v>
      </c>
      <c r="Q84" s="963">
        <v>0</v>
      </c>
      <c r="R84" s="963">
        <v>0</v>
      </c>
      <c r="S84" s="963">
        <v>209.82</v>
      </c>
      <c r="T84" s="963">
        <v>209.82</v>
      </c>
      <c r="U84" s="963">
        <v>209.82</v>
      </c>
      <c r="V84" s="931"/>
      <c r="W84" s="939"/>
      <c r="X84" s="939"/>
      <c r="Y84" s="939"/>
    </row>
    <row r="85" spans="1:25">
      <c r="A85" s="927" t="s">
        <v>17</v>
      </c>
      <c r="B85" s="962" t="s">
        <v>981</v>
      </c>
      <c r="C85" s="916"/>
      <c r="D85" s="928" t="s">
        <v>1473</v>
      </c>
      <c r="E85" s="916"/>
      <c r="F85" s="916"/>
      <c r="G85" s="916"/>
      <c r="H85" s="916"/>
      <c r="I85" s="916"/>
      <c r="J85" s="916"/>
      <c r="K85" s="916"/>
      <c r="L85" s="940" t="s">
        <v>1001</v>
      </c>
      <c r="M85" s="949" t="s">
        <v>922</v>
      </c>
      <c r="N85" s="950" t="s">
        <v>314</v>
      </c>
      <c r="O85" s="964">
        <v>0</v>
      </c>
      <c r="P85" s="964">
        <v>0</v>
      </c>
      <c r="Q85" s="964">
        <v>0</v>
      </c>
      <c r="R85" s="965">
        <v>0</v>
      </c>
      <c r="S85" s="964">
        <v>104.91</v>
      </c>
      <c r="T85" s="964">
        <v>104.91</v>
      </c>
      <c r="U85" s="964">
        <v>104.91</v>
      </c>
      <c r="V85" s="932"/>
      <c r="W85" s="771"/>
      <c r="X85" s="771"/>
      <c r="Y85" s="771"/>
    </row>
    <row r="86" spans="1:25">
      <c r="A86" s="927" t="s">
        <v>17</v>
      </c>
      <c r="B86" s="962" t="s">
        <v>976</v>
      </c>
      <c r="C86" s="916"/>
      <c r="D86" s="928" t="s">
        <v>1474</v>
      </c>
      <c r="E86" s="916"/>
      <c r="F86" s="916"/>
      <c r="G86" s="916"/>
      <c r="H86" s="916"/>
      <c r="I86" s="916"/>
      <c r="J86" s="916"/>
      <c r="K86" s="916"/>
      <c r="L86" s="940" t="s">
        <v>1002</v>
      </c>
      <c r="M86" s="949" t="s">
        <v>921</v>
      </c>
      <c r="N86" s="950" t="s">
        <v>484</v>
      </c>
      <c r="O86" s="943"/>
      <c r="P86" s="943"/>
      <c r="Q86" s="943"/>
      <c r="R86" s="932">
        <v>0</v>
      </c>
      <c r="S86" s="943">
        <v>30.82</v>
      </c>
      <c r="T86" s="943">
        <v>99.504000000000005</v>
      </c>
      <c r="U86" s="943">
        <v>30.83</v>
      </c>
      <c r="V86" s="932"/>
      <c r="W86" s="771"/>
      <c r="X86" s="771"/>
      <c r="Y86" s="771"/>
    </row>
    <row r="87" spans="1:25">
      <c r="A87" s="927" t="s">
        <v>17</v>
      </c>
      <c r="B87" s="962" t="s">
        <v>982</v>
      </c>
      <c r="C87" s="916"/>
      <c r="D87" s="928" t="s">
        <v>1475</v>
      </c>
      <c r="E87" s="916"/>
      <c r="F87" s="916"/>
      <c r="G87" s="916"/>
      <c r="H87" s="916"/>
      <c r="I87" s="916"/>
      <c r="J87" s="916"/>
      <c r="K87" s="916"/>
      <c r="L87" s="940" t="s">
        <v>1155</v>
      </c>
      <c r="M87" s="949" t="s">
        <v>923</v>
      </c>
      <c r="N87" s="950" t="s">
        <v>314</v>
      </c>
      <c r="O87" s="965">
        <v>0</v>
      </c>
      <c r="P87" s="965">
        <v>0</v>
      </c>
      <c r="Q87" s="965">
        <v>0</v>
      </c>
      <c r="R87" s="965">
        <v>0</v>
      </c>
      <c r="S87" s="965">
        <v>104.91</v>
      </c>
      <c r="T87" s="965">
        <v>104.91</v>
      </c>
      <c r="U87" s="965">
        <v>104.91</v>
      </c>
      <c r="V87" s="932"/>
      <c r="W87" s="771"/>
      <c r="X87" s="771"/>
      <c r="Y87" s="771"/>
    </row>
    <row r="88" spans="1:25">
      <c r="A88" s="927" t="s">
        <v>17</v>
      </c>
      <c r="B88" s="962" t="s">
        <v>977</v>
      </c>
      <c r="C88" s="916"/>
      <c r="D88" s="928" t="s">
        <v>1476</v>
      </c>
      <c r="E88" s="916"/>
      <c r="F88" s="916"/>
      <c r="G88" s="916"/>
      <c r="H88" s="916"/>
      <c r="I88" s="916"/>
      <c r="J88" s="916"/>
      <c r="K88" s="916"/>
      <c r="L88" s="940" t="s">
        <v>1156</v>
      </c>
      <c r="M88" s="949" t="s">
        <v>924</v>
      </c>
      <c r="N88" s="950" t="s">
        <v>484</v>
      </c>
      <c r="O88" s="943">
        <v>0</v>
      </c>
      <c r="P88" s="943">
        <v>0</v>
      </c>
      <c r="Q88" s="943">
        <v>0</v>
      </c>
      <c r="R88" s="932">
        <v>0</v>
      </c>
      <c r="S88" s="943">
        <v>30.845999428081214</v>
      </c>
      <c r="T88" s="943">
        <v>99.487578717484695</v>
      </c>
      <c r="U88" s="943">
        <v>33.597318654084454</v>
      </c>
      <c r="V88" s="932"/>
      <c r="W88" s="771"/>
      <c r="X88" s="771"/>
      <c r="Y88" s="771"/>
    </row>
    <row r="89" spans="1:25">
      <c r="A89" s="927" t="s">
        <v>17</v>
      </c>
      <c r="B89" s="962"/>
      <c r="C89" s="916"/>
      <c r="D89" s="928" t="s">
        <v>1477</v>
      </c>
      <c r="E89" s="916"/>
      <c r="F89" s="916"/>
      <c r="G89" s="916"/>
      <c r="H89" s="916"/>
      <c r="I89" s="916"/>
      <c r="J89" s="916"/>
      <c r="K89" s="916"/>
      <c r="L89" s="940" t="s">
        <v>1157</v>
      </c>
      <c r="M89" s="949" t="s">
        <v>485</v>
      </c>
      <c r="N89" s="950" t="s">
        <v>142</v>
      </c>
      <c r="O89" s="932">
        <v>0</v>
      </c>
      <c r="P89" s="932">
        <v>0</v>
      </c>
      <c r="Q89" s="932">
        <v>0</v>
      </c>
      <c r="R89" s="932"/>
      <c r="S89" s="932">
        <v>100.0843589489981</v>
      </c>
      <c r="T89" s="932">
        <v>99.983496861919804</v>
      </c>
      <c r="U89" s="932">
        <v>108.97605791139947</v>
      </c>
      <c r="V89" s="932"/>
      <c r="W89" s="771"/>
      <c r="X89" s="771"/>
      <c r="Y89" s="771"/>
    </row>
    <row r="90" spans="1:25">
      <c r="A90" s="927" t="s">
        <v>17</v>
      </c>
      <c r="B90" s="962"/>
      <c r="C90" s="916"/>
      <c r="D90" s="928" t="s">
        <v>1478</v>
      </c>
      <c r="E90" s="916"/>
      <c r="F90" s="916"/>
      <c r="G90" s="916"/>
      <c r="H90" s="916"/>
      <c r="I90" s="916"/>
      <c r="J90" s="916"/>
      <c r="K90" s="916"/>
      <c r="L90" s="940" t="s">
        <v>1158</v>
      </c>
      <c r="M90" s="949" t="s">
        <v>486</v>
      </c>
      <c r="N90" s="950" t="s">
        <v>484</v>
      </c>
      <c r="O90" s="943">
        <v>0</v>
      </c>
      <c r="P90" s="943">
        <v>0</v>
      </c>
      <c r="Q90" s="943">
        <v>0</v>
      </c>
      <c r="R90" s="932">
        <v>0</v>
      </c>
      <c r="S90" s="943">
        <v>30.832999714040607</v>
      </c>
      <c r="T90" s="943">
        <v>99.495789358742357</v>
      </c>
      <c r="U90" s="943">
        <v>32.21365932704223</v>
      </c>
      <c r="V90" s="932"/>
      <c r="W90" s="771"/>
      <c r="X90" s="771"/>
      <c r="Y90" s="771"/>
    </row>
    <row r="91" spans="1:25" s="464" customFormat="1">
      <c r="A91" s="933" t="s">
        <v>17</v>
      </c>
      <c r="B91" s="966"/>
      <c r="C91" s="934"/>
      <c r="D91" s="935" t="s">
        <v>1454</v>
      </c>
      <c r="E91" s="934"/>
      <c r="F91" s="934"/>
      <c r="G91" s="934"/>
      <c r="H91" s="934"/>
      <c r="I91" s="934"/>
      <c r="J91" s="934"/>
      <c r="K91" s="934"/>
      <c r="L91" s="936" t="s">
        <v>138</v>
      </c>
      <c r="M91" s="954" t="s">
        <v>1208</v>
      </c>
      <c r="N91" s="948" t="s">
        <v>355</v>
      </c>
      <c r="O91" s="931">
        <v>0</v>
      </c>
      <c r="P91" s="931">
        <v>0</v>
      </c>
      <c r="Q91" s="931">
        <v>0</v>
      </c>
      <c r="R91" s="931">
        <v>0</v>
      </c>
      <c r="S91" s="931">
        <v>0</v>
      </c>
      <c r="T91" s="931">
        <v>0</v>
      </c>
      <c r="U91" s="931">
        <v>0</v>
      </c>
      <c r="V91" s="931">
        <v>0</v>
      </c>
      <c r="W91" s="939"/>
      <c r="X91" s="939"/>
      <c r="Y91" s="939"/>
    </row>
    <row r="92" spans="1:25" s="464" customFormat="1">
      <c r="A92" s="933" t="s">
        <v>17</v>
      </c>
      <c r="B92" s="962" t="s">
        <v>986</v>
      </c>
      <c r="C92" s="934"/>
      <c r="D92" s="935" t="s">
        <v>1455</v>
      </c>
      <c r="E92" s="934"/>
      <c r="F92" s="934"/>
      <c r="G92" s="934"/>
      <c r="H92" s="934"/>
      <c r="I92" s="934"/>
      <c r="J92" s="934"/>
      <c r="K92" s="934"/>
      <c r="L92" s="936" t="s">
        <v>139</v>
      </c>
      <c r="M92" s="954" t="s">
        <v>487</v>
      </c>
      <c r="N92" s="948" t="s">
        <v>314</v>
      </c>
      <c r="O92" s="963">
        <v>0</v>
      </c>
      <c r="P92" s="963">
        <v>0</v>
      </c>
      <c r="Q92" s="963">
        <v>0</v>
      </c>
      <c r="R92" s="963">
        <v>0</v>
      </c>
      <c r="S92" s="963">
        <v>0</v>
      </c>
      <c r="T92" s="963">
        <v>0</v>
      </c>
      <c r="U92" s="963">
        <v>0</v>
      </c>
      <c r="V92" s="931"/>
      <c r="W92" s="939"/>
      <c r="X92" s="939"/>
      <c r="Y92" s="939"/>
    </row>
    <row r="93" spans="1:25">
      <c r="A93" s="927" t="s">
        <v>17</v>
      </c>
      <c r="B93" s="962" t="s">
        <v>983</v>
      </c>
      <c r="C93" s="916"/>
      <c r="D93" s="928" t="s">
        <v>1479</v>
      </c>
      <c r="E93" s="916"/>
      <c r="F93" s="916"/>
      <c r="G93" s="916"/>
      <c r="H93" s="916"/>
      <c r="I93" s="916"/>
      <c r="J93" s="916"/>
      <c r="K93" s="916"/>
      <c r="L93" s="940" t="s">
        <v>1159</v>
      </c>
      <c r="M93" s="949" t="s">
        <v>971</v>
      </c>
      <c r="N93" s="950" t="s">
        <v>314</v>
      </c>
      <c r="O93" s="964">
        <v>0</v>
      </c>
      <c r="P93" s="964">
        <v>0</v>
      </c>
      <c r="Q93" s="964">
        <v>0</v>
      </c>
      <c r="R93" s="965">
        <v>0</v>
      </c>
      <c r="S93" s="964">
        <v>0</v>
      </c>
      <c r="T93" s="964">
        <v>0</v>
      </c>
      <c r="U93" s="964">
        <v>0</v>
      </c>
      <c r="V93" s="932"/>
      <c r="W93" s="771"/>
      <c r="X93" s="771"/>
      <c r="Y93" s="771"/>
    </row>
    <row r="94" spans="1:25">
      <c r="A94" s="927" t="s">
        <v>17</v>
      </c>
      <c r="B94" s="962" t="s">
        <v>979</v>
      </c>
      <c r="C94" s="916"/>
      <c r="D94" s="928" t="s">
        <v>1480</v>
      </c>
      <c r="E94" s="916"/>
      <c r="F94" s="916"/>
      <c r="G94" s="916"/>
      <c r="H94" s="916"/>
      <c r="I94" s="916"/>
      <c r="J94" s="916"/>
      <c r="K94" s="916"/>
      <c r="L94" s="940" t="s">
        <v>1160</v>
      </c>
      <c r="M94" s="949" t="s">
        <v>972</v>
      </c>
      <c r="N94" s="950" t="s">
        <v>484</v>
      </c>
      <c r="O94" s="943">
        <v>0</v>
      </c>
      <c r="P94" s="943">
        <v>0</v>
      </c>
      <c r="Q94" s="943">
        <v>0</v>
      </c>
      <c r="R94" s="932">
        <v>0</v>
      </c>
      <c r="S94" s="943">
        <v>0</v>
      </c>
      <c r="T94" s="943">
        <v>0</v>
      </c>
      <c r="U94" s="943">
        <v>0</v>
      </c>
      <c r="V94" s="932"/>
      <c r="W94" s="771"/>
      <c r="X94" s="771"/>
      <c r="Y94" s="771"/>
    </row>
    <row r="95" spans="1:25">
      <c r="A95" s="927" t="s">
        <v>17</v>
      </c>
      <c r="B95" s="962" t="s">
        <v>984</v>
      </c>
      <c r="C95" s="916"/>
      <c r="D95" s="928" t="s">
        <v>1481</v>
      </c>
      <c r="E95" s="916"/>
      <c r="F95" s="916"/>
      <c r="G95" s="916"/>
      <c r="H95" s="916"/>
      <c r="I95" s="916"/>
      <c r="J95" s="916"/>
      <c r="K95" s="916"/>
      <c r="L95" s="940" t="s">
        <v>1161</v>
      </c>
      <c r="M95" s="949" t="s">
        <v>973</v>
      </c>
      <c r="N95" s="950" t="s">
        <v>314</v>
      </c>
      <c r="O95" s="965">
        <v>0</v>
      </c>
      <c r="P95" s="965">
        <v>0</v>
      </c>
      <c r="Q95" s="965">
        <v>0</v>
      </c>
      <c r="R95" s="965">
        <v>0</v>
      </c>
      <c r="S95" s="965">
        <v>0</v>
      </c>
      <c r="T95" s="965">
        <v>0</v>
      </c>
      <c r="U95" s="965">
        <v>0</v>
      </c>
      <c r="V95" s="932"/>
      <c r="W95" s="771"/>
      <c r="X95" s="771"/>
      <c r="Y95" s="771"/>
    </row>
    <row r="96" spans="1:25">
      <c r="A96" s="927" t="s">
        <v>17</v>
      </c>
      <c r="B96" s="962" t="s">
        <v>978</v>
      </c>
      <c r="C96" s="916"/>
      <c r="D96" s="928" t="s">
        <v>1482</v>
      </c>
      <c r="E96" s="916"/>
      <c r="F96" s="916"/>
      <c r="G96" s="916"/>
      <c r="H96" s="916"/>
      <c r="I96" s="916"/>
      <c r="J96" s="916"/>
      <c r="K96" s="916"/>
      <c r="L96" s="940" t="s">
        <v>1162</v>
      </c>
      <c r="M96" s="949" t="s">
        <v>974</v>
      </c>
      <c r="N96" s="950" t="s">
        <v>484</v>
      </c>
      <c r="O96" s="943">
        <v>0</v>
      </c>
      <c r="P96" s="943">
        <v>0</v>
      </c>
      <c r="Q96" s="943">
        <v>0</v>
      </c>
      <c r="R96" s="932">
        <v>0</v>
      </c>
      <c r="S96" s="943">
        <v>0</v>
      </c>
      <c r="T96" s="943">
        <v>0</v>
      </c>
      <c r="U96" s="943">
        <v>0</v>
      </c>
      <c r="V96" s="932"/>
      <c r="W96" s="771"/>
      <c r="X96" s="771"/>
      <c r="Y96" s="771"/>
    </row>
    <row r="97" spans="1:25">
      <c r="A97" s="967"/>
      <c r="B97" s="916"/>
      <c r="C97" s="916"/>
      <c r="D97" s="916"/>
      <c r="E97" s="916"/>
      <c r="F97" s="916"/>
      <c r="G97" s="916"/>
      <c r="H97" s="916"/>
      <c r="I97" s="916"/>
      <c r="J97" s="916"/>
      <c r="K97" s="916"/>
      <c r="L97" s="968"/>
      <c r="M97" s="969"/>
      <c r="N97" s="968"/>
      <c r="O97" s="917"/>
      <c r="P97" s="917"/>
      <c r="Q97" s="917"/>
      <c r="R97" s="917"/>
      <c r="S97" s="917"/>
      <c r="T97" s="917"/>
      <c r="U97" s="917"/>
      <c r="V97" s="917"/>
      <c r="W97" s="917"/>
      <c r="X97" s="917"/>
      <c r="Y97" s="917"/>
    </row>
    <row r="98" spans="1:25">
      <c r="A98" s="916"/>
      <c r="B98" s="916"/>
      <c r="C98" s="916"/>
      <c r="D98" s="916"/>
      <c r="E98" s="916"/>
      <c r="F98" s="916"/>
      <c r="G98" s="916"/>
      <c r="H98" s="916"/>
      <c r="I98" s="916"/>
      <c r="J98" s="916"/>
      <c r="K98" s="916"/>
      <c r="L98" s="1152" t="s">
        <v>1255</v>
      </c>
      <c r="M98" s="1152"/>
      <c r="N98" s="1152"/>
      <c r="O98" s="1152"/>
      <c r="P98" s="1152"/>
      <c r="Q98" s="1152"/>
      <c r="R98" s="1152"/>
      <c r="S98" s="1152"/>
      <c r="T98" s="1152"/>
      <c r="U98" s="1152"/>
      <c r="V98" s="1152"/>
      <c r="W98" s="1152"/>
      <c r="X98" s="1152"/>
      <c r="Y98" s="1152"/>
    </row>
    <row r="99" spans="1:25" ht="27" customHeight="1">
      <c r="A99" s="916"/>
      <c r="B99" s="916"/>
      <c r="C99" s="916"/>
      <c r="D99" s="916"/>
      <c r="E99" s="916"/>
      <c r="F99" s="916"/>
      <c r="G99" s="916"/>
      <c r="H99" s="916"/>
      <c r="I99" s="916"/>
      <c r="J99" s="916"/>
      <c r="K99" s="639"/>
      <c r="L99" s="1154" t="s">
        <v>3473</v>
      </c>
      <c r="M99" s="1155"/>
      <c r="N99" s="1155"/>
      <c r="O99" s="1155"/>
      <c r="P99" s="1155"/>
      <c r="Q99" s="1155"/>
      <c r="R99" s="1155"/>
      <c r="S99" s="1155"/>
      <c r="T99" s="1155"/>
      <c r="U99" s="1155"/>
      <c r="V99" s="1155"/>
      <c r="W99" s="1155"/>
      <c r="X99" s="1155"/>
      <c r="Y99" s="1155"/>
    </row>
    <row r="100" spans="1:25" ht="42.75" customHeight="1">
      <c r="A100" s="916"/>
      <c r="B100" s="916"/>
      <c r="C100" s="916"/>
      <c r="D100" s="916"/>
      <c r="E100" s="916"/>
      <c r="F100" s="916"/>
      <c r="G100" s="916"/>
      <c r="H100" s="916"/>
      <c r="I100" s="916"/>
      <c r="J100" s="916"/>
      <c r="K100" s="639" t="s">
        <v>3516</v>
      </c>
      <c r="L100" s="1154" t="s">
        <v>3474</v>
      </c>
      <c r="M100" s="1155"/>
      <c r="N100" s="1155"/>
      <c r="O100" s="1155"/>
      <c r="P100" s="1155"/>
      <c r="Q100" s="1155"/>
      <c r="R100" s="1155"/>
      <c r="S100" s="1155"/>
      <c r="T100" s="1155"/>
      <c r="U100" s="1155"/>
      <c r="V100" s="1155"/>
      <c r="W100" s="1155"/>
      <c r="X100" s="1155"/>
      <c r="Y100" s="1155"/>
    </row>
  </sheetData>
  <sheetProtection formatColumns="0" formatRows="0" autoFilter="0"/>
  <mergeCells count="10">
    <mergeCell ref="L14:L15"/>
    <mergeCell ref="M14:M15"/>
    <mergeCell ref="N14:N15"/>
    <mergeCell ref="W14:W15"/>
    <mergeCell ref="L100:Y100"/>
    <mergeCell ref="X14:X15"/>
    <mergeCell ref="Y14:Y15"/>
    <mergeCell ref="L98:Y98"/>
    <mergeCell ref="L99:Y99"/>
    <mergeCell ref="V14:V15"/>
  </mergeCells>
  <dataValidations count="2">
    <dataValidation type="textLength" operator="lessThanOrEqual" allowBlank="1" showInputMessage="1" showErrorMessage="1" errorTitle="Ошибка" error="Допускается ввод не более 900 символов!" sqref="W44:Y96 W17:Y43">
      <formula1>900</formula1>
    </dataValidation>
    <dataValidation type="decimal" allowBlank="1" showErrorMessage="1" errorTitle="Ошибка" error="Допускается ввод только действительных чисел!" sqref="S85:U90 S32:U33 O70:Q80 S46:U46 S51:U51 O46:Q46 O32:Q33 O93:Q96 O20:Q22 O26:Q26 S26:U26 O85:Q90 S20:U22 O82:Q83 S82:U83 O51:Q51 S70:U80 S93:U96">
      <formula1>-9.99999999999999E+23</formula1>
      <formula2>9.99999999999999E+23</formula2>
    </dataValidation>
  </dataValidations>
  <pageMargins left="0.7" right="0.7" top="0.75" bottom="0.47222222222222221" header="0.3" footer="0.3"/>
  <pageSetup paperSize="9" fitToWidth="0" orientation="landscape" r:id="rId1"/>
  <headerFooter>
    <oddFooter>&amp;C&amp;A
&amp;P из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AE61"/>
  <sheetViews>
    <sheetView showGridLines="0" view="pageBreakPreview" topLeftCell="L12" zoomScale="70" zoomScaleNormal="100" zoomScaleSheetLayoutView="70" workbookViewId="0">
      <selection activeCell="S28" sqref="S28"/>
    </sheetView>
  </sheetViews>
  <sheetFormatPr defaultColWidth="9.140625" defaultRowHeight="11.25"/>
  <cols>
    <col min="1" max="5" width="2.7109375" style="271" hidden="1" customWidth="1"/>
    <col min="6" max="6" width="8.42578125" style="271" hidden="1" customWidth="1"/>
    <col min="7" max="7" width="12.85546875" style="271" hidden="1" customWidth="1"/>
    <col min="8" max="10" width="2.7109375" style="271" hidden="1" customWidth="1"/>
    <col min="11" max="11" width="3.7109375" style="271" hidden="1" customWidth="1"/>
    <col min="12" max="12" width="56.7109375" style="270" customWidth="1"/>
    <col min="13" max="13" width="13.28515625" style="273" customWidth="1"/>
    <col min="14" max="17" width="14.85546875" style="271" customWidth="1"/>
    <col min="18" max="16384" width="9.140625" style="271"/>
  </cols>
  <sheetData>
    <row r="1" spans="1:31" hidden="1">
      <c r="A1" s="925"/>
      <c r="B1" s="925"/>
      <c r="C1" s="925"/>
      <c r="D1" s="925"/>
      <c r="E1" s="925"/>
      <c r="F1" s="925"/>
      <c r="G1" s="925"/>
      <c r="H1" s="925"/>
      <c r="I1" s="925"/>
      <c r="J1" s="925"/>
      <c r="K1" s="925"/>
      <c r="L1" s="970"/>
      <c r="M1" s="971"/>
      <c r="N1" s="925">
        <v>2024</v>
      </c>
      <c r="O1" s="925">
        <v>2024</v>
      </c>
      <c r="P1" s="925">
        <v>2024</v>
      </c>
      <c r="Q1" s="925"/>
      <c r="R1" s="925"/>
      <c r="S1" s="925"/>
      <c r="T1" s="925"/>
      <c r="U1" s="925"/>
      <c r="V1" s="925"/>
      <c r="W1" s="925"/>
      <c r="X1" s="925"/>
      <c r="Y1" s="925"/>
      <c r="Z1" s="925"/>
      <c r="AA1" s="925"/>
      <c r="AB1" s="925"/>
      <c r="AC1" s="925"/>
      <c r="AD1" s="925"/>
      <c r="AE1" s="925"/>
    </row>
    <row r="2" spans="1:31" hidden="1">
      <c r="A2" s="925"/>
      <c r="B2" s="925"/>
      <c r="C2" s="925"/>
      <c r="D2" s="925"/>
      <c r="E2" s="925"/>
      <c r="F2" s="925"/>
      <c r="G2" s="925"/>
      <c r="H2" s="925"/>
      <c r="I2" s="925"/>
      <c r="J2" s="925"/>
      <c r="K2" s="925"/>
      <c r="L2" s="970"/>
      <c r="M2" s="971"/>
      <c r="N2" s="925" t="s">
        <v>272</v>
      </c>
      <c r="O2" s="925" t="s">
        <v>271</v>
      </c>
      <c r="P2" s="925" t="s">
        <v>1202</v>
      </c>
      <c r="Q2" s="925"/>
      <c r="R2" s="925"/>
      <c r="S2" s="925"/>
      <c r="T2" s="925"/>
      <c r="U2" s="925"/>
      <c r="V2" s="925"/>
      <c r="W2" s="925"/>
      <c r="X2" s="925"/>
      <c r="Y2" s="925"/>
      <c r="Z2" s="925"/>
      <c r="AA2" s="925"/>
      <c r="AB2" s="925"/>
      <c r="AC2" s="925"/>
      <c r="AD2" s="925"/>
      <c r="AE2" s="925"/>
    </row>
    <row r="3" spans="1:31" hidden="1">
      <c r="A3" s="925"/>
      <c r="B3" s="925"/>
      <c r="C3" s="925"/>
      <c r="D3" s="925"/>
      <c r="E3" s="925"/>
      <c r="F3" s="925"/>
      <c r="G3" s="925"/>
      <c r="H3" s="925"/>
      <c r="I3" s="925"/>
      <c r="J3" s="925"/>
      <c r="K3" s="925"/>
      <c r="L3" s="970"/>
      <c r="M3" s="971"/>
      <c r="N3" s="925" t="s">
        <v>3509</v>
      </c>
      <c r="O3" s="925" t="s">
        <v>3510</v>
      </c>
      <c r="P3" s="925" t="s">
        <v>3518</v>
      </c>
      <c r="Q3" s="925"/>
      <c r="R3" s="925"/>
      <c r="S3" s="925"/>
      <c r="T3" s="925"/>
      <c r="U3" s="925"/>
      <c r="V3" s="925"/>
      <c r="W3" s="925"/>
      <c r="X3" s="925"/>
      <c r="Y3" s="925"/>
      <c r="Z3" s="925"/>
      <c r="AA3" s="925"/>
      <c r="AB3" s="925"/>
      <c r="AC3" s="925"/>
      <c r="AD3" s="925"/>
      <c r="AE3" s="925"/>
    </row>
    <row r="4" spans="1:31" hidden="1">
      <c r="A4" s="925"/>
      <c r="B4" s="925"/>
      <c r="C4" s="925"/>
      <c r="D4" s="925"/>
      <c r="E4" s="925"/>
      <c r="F4" s="925"/>
      <c r="G4" s="925"/>
      <c r="H4" s="925"/>
      <c r="I4" s="925"/>
      <c r="J4" s="925"/>
      <c r="K4" s="925"/>
      <c r="L4" s="970"/>
      <c r="M4" s="971"/>
      <c r="N4" s="925"/>
      <c r="O4" s="925"/>
      <c r="P4" s="925"/>
      <c r="Q4" s="925"/>
      <c r="R4" s="925"/>
      <c r="S4" s="925"/>
      <c r="T4" s="925"/>
      <c r="U4" s="925"/>
      <c r="V4" s="925"/>
      <c r="W4" s="925"/>
      <c r="X4" s="925"/>
      <c r="Y4" s="925"/>
      <c r="Z4" s="925"/>
      <c r="AA4" s="925"/>
      <c r="AB4" s="925"/>
      <c r="AC4" s="925"/>
      <c r="AD4" s="925"/>
      <c r="AE4" s="925"/>
    </row>
    <row r="5" spans="1:31" hidden="1">
      <c r="A5" s="925"/>
      <c r="B5" s="925"/>
      <c r="C5" s="925"/>
      <c r="D5" s="925"/>
      <c r="E5" s="925"/>
      <c r="F5" s="925"/>
      <c r="G5" s="925"/>
      <c r="H5" s="925"/>
      <c r="I5" s="925"/>
      <c r="J5" s="925"/>
      <c r="K5" s="925"/>
      <c r="L5" s="970"/>
      <c r="M5" s="971"/>
      <c r="N5" s="925"/>
      <c r="O5" s="925"/>
      <c r="P5" s="925"/>
      <c r="Q5" s="925"/>
      <c r="R5" s="925"/>
      <c r="S5" s="925"/>
      <c r="T5" s="925"/>
      <c r="U5" s="925"/>
      <c r="V5" s="925"/>
      <c r="W5" s="925"/>
      <c r="X5" s="925"/>
      <c r="Y5" s="925"/>
      <c r="Z5" s="925"/>
      <c r="AA5" s="925"/>
      <c r="AB5" s="925"/>
      <c r="AC5" s="925"/>
      <c r="AD5" s="925"/>
      <c r="AE5" s="925"/>
    </row>
    <row r="6" spans="1:31" hidden="1">
      <c r="A6" s="925"/>
      <c r="B6" s="925"/>
      <c r="C6" s="925"/>
      <c r="D6" s="925"/>
      <c r="E6" s="925"/>
      <c r="F6" s="925"/>
      <c r="G6" s="925"/>
      <c r="H6" s="925"/>
      <c r="I6" s="925"/>
      <c r="J6" s="925"/>
      <c r="K6" s="925"/>
      <c r="L6" s="970"/>
      <c r="M6" s="971"/>
      <c r="N6" s="925"/>
      <c r="O6" s="925"/>
      <c r="P6" s="925"/>
      <c r="Q6" s="925"/>
      <c r="R6" s="925"/>
      <c r="S6" s="925"/>
      <c r="T6" s="925"/>
      <c r="U6" s="925"/>
      <c r="V6" s="925"/>
      <c r="W6" s="925"/>
      <c r="X6" s="925"/>
      <c r="Y6" s="925"/>
      <c r="Z6" s="925"/>
      <c r="AA6" s="925"/>
      <c r="AB6" s="925"/>
      <c r="AC6" s="925"/>
      <c r="AD6" s="925"/>
      <c r="AE6" s="925"/>
    </row>
    <row r="7" spans="1:31" hidden="1">
      <c r="A7" s="925"/>
      <c r="B7" s="925"/>
      <c r="C7" s="925"/>
      <c r="D7" s="925"/>
      <c r="E7" s="925"/>
      <c r="F7" s="925"/>
      <c r="G7" s="925"/>
      <c r="H7" s="925"/>
      <c r="I7" s="925"/>
      <c r="J7" s="925"/>
      <c r="K7" s="925"/>
      <c r="L7" s="970"/>
      <c r="M7" s="971"/>
      <c r="N7" s="925"/>
      <c r="O7" s="925"/>
      <c r="P7" s="925"/>
      <c r="Q7" s="925"/>
      <c r="R7" s="925"/>
      <c r="S7" s="925"/>
      <c r="T7" s="925"/>
      <c r="U7" s="925"/>
      <c r="V7" s="925"/>
      <c r="W7" s="925"/>
      <c r="X7" s="925"/>
      <c r="Y7" s="925"/>
      <c r="Z7" s="925"/>
      <c r="AA7" s="925"/>
      <c r="AB7" s="925"/>
      <c r="AC7" s="925"/>
      <c r="AD7" s="925"/>
      <c r="AE7" s="925"/>
    </row>
    <row r="8" spans="1:31" hidden="1">
      <c r="A8" s="925"/>
      <c r="B8" s="925"/>
      <c r="C8" s="925"/>
      <c r="D8" s="925"/>
      <c r="E8" s="925"/>
      <c r="F8" s="925"/>
      <c r="G8" s="925"/>
      <c r="H8" s="925"/>
      <c r="I8" s="925"/>
      <c r="J8" s="925"/>
      <c r="K8" s="925"/>
      <c r="L8" s="970"/>
      <c r="M8" s="971"/>
      <c r="N8" s="925"/>
      <c r="O8" s="925"/>
      <c r="P8" s="925"/>
      <c r="Q8" s="925"/>
      <c r="R8" s="925"/>
      <c r="S8" s="925"/>
      <c r="T8" s="925"/>
      <c r="U8" s="925"/>
      <c r="V8" s="925"/>
      <c r="W8" s="925"/>
      <c r="X8" s="925"/>
      <c r="Y8" s="925"/>
      <c r="Z8" s="925"/>
      <c r="AA8" s="925"/>
      <c r="AB8" s="925"/>
      <c r="AC8" s="925"/>
      <c r="AD8" s="925"/>
      <c r="AE8" s="925"/>
    </row>
    <row r="9" spans="1:31" hidden="1">
      <c r="A9" s="925"/>
      <c r="B9" s="925"/>
      <c r="C9" s="925"/>
      <c r="D9" s="925"/>
      <c r="E9" s="925"/>
      <c r="F9" s="925"/>
      <c r="G9" s="925"/>
      <c r="H9" s="925"/>
      <c r="I9" s="925"/>
      <c r="J9" s="925"/>
      <c r="K9" s="925"/>
      <c r="L9" s="970"/>
      <c r="M9" s="971"/>
      <c r="N9" s="925"/>
      <c r="O9" s="925"/>
      <c r="P9" s="925"/>
      <c r="Q9" s="925"/>
      <c r="R9" s="925"/>
      <c r="S9" s="925"/>
      <c r="T9" s="925"/>
      <c r="U9" s="925"/>
      <c r="V9" s="925"/>
      <c r="W9" s="925"/>
      <c r="X9" s="925"/>
      <c r="Y9" s="925"/>
      <c r="Z9" s="925"/>
      <c r="AA9" s="925"/>
      <c r="AB9" s="925"/>
      <c r="AC9" s="925"/>
      <c r="AD9" s="925"/>
      <c r="AE9" s="925"/>
    </row>
    <row r="10" spans="1:31" hidden="1">
      <c r="A10" s="925"/>
      <c r="B10" s="925"/>
      <c r="C10" s="925"/>
      <c r="D10" s="925"/>
      <c r="E10" s="925"/>
      <c r="F10" s="925"/>
      <c r="G10" s="925"/>
      <c r="H10" s="925"/>
      <c r="I10" s="925"/>
      <c r="J10" s="925"/>
      <c r="K10" s="925"/>
      <c r="L10" s="970"/>
      <c r="M10" s="971"/>
      <c r="N10" s="925"/>
      <c r="O10" s="925"/>
      <c r="P10" s="925"/>
      <c r="Q10" s="925"/>
      <c r="R10" s="925"/>
      <c r="S10" s="925"/>
      <c r="T10" s="925"/>
      <c r="U10" s="925"/>
      <c r="V10" s="925"/>
      <c r="W10" s="925"/>
      <c r="X10" s="925"/>
      <c r="Y10" s="925"/>
      <c r="Z10" s="925"/>
      <c r="AA10" s="925"/>
      <c r="AB10" s="925"/>
      <c r="AC10" s="925"/>
      <c r="AD10" s="925"/>
      <c r="AE10" s="925"/>
    </row>
    <row r="11" spans="1:31" ht="15" hidden="1" customHeight="1">
      <c r="A11" s="925"/>
      <c r="B11" s="925"/>
      <c r="C11" s="925"/>
      <c r="D11" s="925"/>
      <c r="E11" s="925"/>
      <c r="F11" s="925"/>
      <c r="G11" s="925"/>
      <c r="H11" s="925"/>
      <c r="I11" s="925"/>
      <c r="J11" s="925"/>
      <c r="K11" s="925"/>
      <c r="L11" s="972"/>
      <c r="M11" s="971"/>
      <c r="N11" s="925"/>
      <c r="O11" s="925"/>
      <c r="P11" s="925"/>
      <c r="Q11" s="925"/>
      <c r="R11" s="925"/>
      <c r="S11" s="925"/>
      <c r="T11" s="925"/>
      <c r="U11" s="925"/>
      <c r="V11" s="925"/>
      <c r="W11" s="925"/>
      <c r="X11" s="925"/>
      <c r="Y11" s="925"/>
      <c r="Z11" s="925"/>
      <c r="AA11" s="925"/>
      <c r="AB11" s="925"/>
      <c r="AC11" s="925"/>
      <c r="AD11" s="925"/>
      <c r="AE11" s="925"/>
    </row>
    <row r="12" spans="1:31" s="272" customFormat="1" ht="24" customHeight="1">
      <c r="A12" s="841"/>
      <c r="B12" s="841"/>
      <c r="C12" s="841"/>
      <c r="D12" s="841"/>
      <c r="E12" s="841"/>
      <c r="F12" s="841"/>
      <c r="G12" s="841"/>
      <c r="H12" s="841"/>
      <c r="I12" s="841"/>
      <c r="J12" s="841"/>
      <c r="K12" s="841"/>
      <c r="L12" s="358" t="s">
        <v>1179</v>
      </c>
      <c r="M12" s="319"/>
      <c r="N12" s="319"/>
      <c r="O12" s="319"/>
      <c r="P12" s="319"/>
      <c r="Q12" s="841"/>
      <c r="R12" s="841"/>
      <c r="S12" s="841"/>
      <c r="T12" s="841"/>
      <c r="U12" s="841"/>
      <c r="V12" s="841"/>
      <c r="W12" s="841"/>
      <c r="X12" s="841"/>
      <c r="Y12" s="841"/>
      <c r="Z12" s="841"/>
      <c r="AA12" s="841"/>
      <c r="AB12" s="841"/>
      <c r="AC12" s="841"/>
      <c r="AD12" s="841"/>
      <c r="AE12" s="841"/>
    </row>
    <row r="13" spans="1:31">
      <c r="A13" s="925"/>
      <c r="B13" s="925"/>
      <c r="C13" s="925"/>
      <c r="D13" s="925"/>
      <c r="E13" s="925"/>
      <c r="F13" s="925"/>
      <c r="G13" s="925"/>
      <c r="H13" s="925"/>
      <c r="I13" s="925"/>
      <c r="J13" s="925"/>
      <c r="K13" s="925"/>
      <c r="L13" s="971"/>
      <c r="M13" s="971"/>
      <c r="N13" s="971"/>
      <c r="O13" s="925"/>
      <c r="P13" s="925"/>
      <c r="Q13" s="925"/>
      <c r="R13" s="925"/>
      <c r="S13" s="925"/>
      <c r="T13" s="925"/>
      <c r="U13" s="925"/>
      <c r="V13" s="925"/>
      <c r="W13" s="925"/>
      <c r="X13" s="925"/>
      <c r="Y13" s="925"/>
      <c r="Z13" s="925"/>
      <c r="AA13" s="925"/>
      <c r="AB13" s="925"/>
      <c r="AC13" s="925"/>
      <c r="AD13" s="925"/>
      <c r="AE13" s="971"/>
    </row>
    <row r="14" spans="1:31" s="272" customFormat="1" ht="19.5">
      <c r="A14" s="841"/>
      <c r="B14" s="841"/>
      <c r="C14" s="841"/>
      <c r="D14" s="841"/>
      <c r="E14" s="841"/>
      <c r="F14" s="841"/>
      <c r="G14" s="841" t="b">
        <v>1</v>
      </c>
      <c r="H14" s="841"/>
      <c r="I14" s="841"/>
      <c r="J14" s="841"/>
      <c r="K14" s="973"/>
      <c r="L14" s="974" t="s">
        <v>1180</v>
      </c>
      <c r="M14" s="975"/>
      <c r="N14" s="975"/>
      <c r="O14" s="975"/>
      <c r="P14" s="975"/>
      <c r="Q14" s="841"/>
      <c r="R14" s="841"/>
      <c r="S14" s="841"/>
      <c r="T14" s="841"/>
      <c r="U14" s="841"/>
      <c r="V14" s="841"/>
      <c r="W14" s="841"/>
      <c r="X14" s="841"/>
      <c r="Y14" s="841"/>
      <c r="Z14" s="841"/>
      <c r="AA14" s="841"/>
      <c r="AB14" s="841"/>
      <c r="AC14" s="841"/>
      <c r="AD14" s="841"/>
      <c r="AE14" s="841"/>
    </row>
    <row r="15" spans="1:31">
      <c r="A15" s="925"/>
      <c r="B15" s="925"/>
      <c r="C15" s="925"/>
      <c r="D15" s="925"/>
      <c r="E15" s="925"/>
      <c r="F15" s="925"/>
      <c r="G15" s="841" t="b">
        <v>1</v>
      </c>
      <c r="H15" s="925"/>
      <c r="I15" s="925"/>
      <c r="J15" s="925"/>
      <c r="K15" s="925"/>
      <c r="L15" s="1157" t="s">
        <v>120</v>
      </c>
      <c r="M15" s="1157" t="s">
        <v>141</v>
      </c>
      <c r="N15" s="1158" t="s">
        <v>3499</v>
      </c>
      <c r="O15" s="1159"/>
      <c r="P15" s="1160"/>
      <c r="Q15" s="925"/>
      <c r="R15" s="925"/>
      <c r="S15" s="925"/>
      <c r="T15" s="925"/>
      <c r="U15" s="925"/>
      <c r="V15" s="925"/>
      <c r="W15" s="925"/>
      <c r="X15" s="925"/>
      <c r="Y15" s="925"/>
      <c r="Z15" s="925"/>
      <c r="AA15" s="925"/>
      <c r="AB15" s="925"/>
      <c r="AC15" s="925"/>
      <c r="AD15" s="925"/>
      <c r="AE15" s="925"/>
    </row>
    <row r="16" spans="1:31" ht="33.75">
      <c r="A16" s="925"/>
      <c r="B16" s="925"/>
      <c r="C16" s="925"/>
      <c r="D16" s="925"/>
      <c r="E16" s="925"/>
      <c r="F16" s="925"/>
      <c r="G16" s="841" t="b">
        <v>1</v>
      </c>
      <c r="H16" s="925"/>
      <c r="I16" s="925"/>
      <c r="J16" s="925"/>
      <c r="K16" s="925"/>
      <c r="L16" s="1157"/>
      <c r="M16" s="1157"/>
      <c r="N16" s="976" t="s">
        <v>272</v>
      </c>
      <c r="O16" s="976" t="s">
        <v>271</v>
      </c>
      <c r="P16" s="976" t="s">
        <v>1202</v>
      </c>
      <c r="Q16" s="925"/>
      <c r="R16" s="925"/>
      <c r="S16" s="925"/>
      <c r="T16" s="925"/>
      <c r="U16" s="925"/>
      <c r="V16" s="925"/>
      <c r="W16" s="925"/>
      <c r="X16" s="925"/>
      <c r="Y16" s="925"/>
      <c r="Z16" s="925"/>
      <c r="AA16" s="925"/>
      <c r="AB16" s="925"/>
      <c r="AC16" s="925"/>
      <c r="AD16" s="925"/>
      <c r="AE16" s="925"/>
    </row>
    <row r="17" spans="1:31" s="577" customFormat="1">
      <c r="A17" s="763" t="s">
        <v>17</v>
      </c>
      <c r="B17" s="925"/>
      <c r="C17" s="925"/>
      <c r="D17" s="925"/>
      <c r="E17" s="925"/>
      <c r="F17" s="925" t="s">
        <v>822</v>
      </c>
      <c r="G17" s="841"/>
      <c r="H17" s="925"/>
      <c r="I17" s="925"/>
      <c r="J17" s="925"/>
      <c r="K17" s="925"/>
      <c r="L17" s="1163" t="s">
        <v>15</v>
      </c>
      <c r="M17" s="1164"/>
      <c r="N17" s="977" t="s">
        <v>3494</v>
      </c>
      <c r="O17" s="978"/>
      <c r="P17" s="979"/>
      <c r="Q17" s="925"/>
      <c r="R17" s="925"/>
      <c r="S17" s="925"/>
      <c r="T17" s="925"/>
      <c r="U17" s="925"/>
      <c r="V17" s="925"/>
      <c r="W17" s="925"/>
      <c r="X17" s="925"/>
      <c r="Y17" s="925"/>
      <c r="Z17" s="925"/>
      <c r="AA17" s="925"/>
      <c r="AB17" s="925"/>
      <c r="AC17" s="925"/>
      <c r="AD17" s="925"/>
      <c r="AE17" s="925"/>
    </row>
    <row r="18" spans="1:31" s="577" customFormat="1">
      <c r="A18" s="925">
        <v>1</v>
      </c>
      <c r="B18" s="925"/>
      <c r="C18" s="925"/>
      <c r="D18" s="925"/>
      <c r="E18" s="925"/>
      <c r="F18" s="925"/>
      <c r="G18" s="925"/>
      <c r="H18" s="925"/>
      <c r="I18" s="925"/>
      <c r="J18" s="925"/>
      <c r="K18" s="925"/>
      <c r="L18" s="1165" t="s">
        <v>489</v>
      </c>
      <c r="M18" s="1166"/>
      <c r="N18" s="977" t="s">
        <v>1214</v>
      </c>
      <c r="O18" s="980"/>
      <c r="P18" s="981"/>
      <c r="Q18" s="925"/>
      <c r="R18" s="925"/>
      <c r="S18" s="925"/>
      <c r="T18" s="925"/>
      <c r="U18" s="925"/>
      <c r="V18" s="925"/>
      <c r="W18" s="925"/>
      <c r="X18" s="925"/>
      <c r="Y18" s="925"/>
      <c r="Z18" s="925"/>
      <c r="AA18" s="925"/>
      <c r="AB18" s="925"/>
      <c r="AC18" s="925"/>
      <c r="AD18" s="925"/>
      <c r="AE18" s="925"/>
    </row>
    <row r="19" spans="1:31" s="577" customFormat="1">
      <c r="A19" s="925">
        <v>1</v>
      </c>
      <c r="B19" s="925"/>
      <c r="C19" s="925"/>
      <c r="D19" s="925"/>
      <c r="E19" s="925"/>
      <c r="F19" s="925"/>
      <c r="G19" s="925"/>
      <c r="H19" s="925"/>
      <c r="I19" s="925"/>
      <c r="J19" s="925"/>
      <c r="K19" s="925"/>
      <c r="L19" s="1165" t="s">
        <v>490</v>
      </c>
      <c r="M19" s="1166"/>
      <c r="N19" s="977" t="s">
        <v>920</v>
      </c>
      <c r="O19" s="980"/>
      <c r="P19" s="981"/>
      <c r="Q19" s="925"/>
      <c r="R19" s="925"/>
      <c r="S19" s="925"/>
      <c r="T19" s="925"/>
      <c r="U19" s="925"/>
      <c r="V19" s="925"/>
      <c r="W19" s="925"/>
      <c r="X19" s="925"/>
      <c r="Y19" s="925"/>
      <c r="Z19" s="925"/>
      <c r="AA19" s="925"/>
      <c r="AB19" s="925"/>
      <c r="AC19" s="925"/>
      <c r="AD19" s="925"/>
      <c r="AE19" s="925"/>
    </row>
    <row r="20" spans="1:31" s="577" customFormat="1">
      <c r="A20" s="925">
        <v>1</v>
      </c>
      <c r="B20" s="925"/>
      <c r="C20" s="925"/>
      <c r="D20" s="925"/>
      <c r="E20" s="925"/>
      <c r="F20" s="925"/>
      <c r="G20" s="925"/>
      <c r="H20" s="925"/>
      <c r="I20" s="925"/>
      <c r="J20" s="925"/>
      <c r="K20" s="925"/>
      <c r="L20" s="1165" t="s">
        <v>267</v>
      </c>
      <c r="M20" s="1166"/>
      <c r="N20" s="1167">
        <v>0</v>
      </c>
      <c r="O20" s="1168"/>
      <c r="P20" s="1169"/>
      <c r="Q20" s="925"/>
      <c r="R20" s="925"/>
      <c r="S20" s="925"/>
      <c r="T20" s="925"/>
      <c r="U20" s="925"/>
      <c r="V20" s="925"/>
      <c r="W20" s="925"/>
      <c r="X20" s="925"/>
      <c r="Y20" s="925"/>
      <c r="Z20" s="925"/>
      <c r="AA20" s="925"/>
      <c r="AB20" s="925"/>
      <c r="AC20" s="925"/>
      <c r="AD20" s="925"/>
      <c r="AE20" s="925"/>
    </row>
    <row r="21" spans="1:31" s="577" customFormat="1">
      <c r="A21" s="925">
        <v>1</v>
      </c>
      <c r="B21" s="925"/>
      <c r="C21" s="925"/>
      <c r="D21" s="925"/>
      <c r="E21" s="925"/>
      <c r="F21" s="925"/>
      <c r="G21" s="925" t="b">
        <v>1</v>
      </c>
      <c r="H21" s="925"/>
      <c r="I21" s="925"/>
      <c r="J21" s="925"/>
      <c r="K21" s="925"/>
      <c r="L21" s="982" t="s">
        <v>491</v>
      </c>
      <c r="M21" s="983"/>
      <c r="N21" s="984"/>
      <c r="O21" s="984"/>
      <c r="P21" s="985"/>
      <c r="Q21" s="925"/>
      <c r="R21" s="925"/>
      <c r="S21" s="925"/>
      <c r="T21" s="925"/>
      <c r="U21" s="925"/>
      <c r="V21" s="925"/>
      <c r="W21" s="925"/>
      <c r="X21" s="925"/>
      <c r="Y21" s="925"/>
      <c r="Z21" s="925"/>
      <c r="AA21" s="925"/>
      <c r="AB21" s="925"/>
      <c r="AC21" s="925"/>
      <c r="AD21" s="925"/>
      <c r="AE21" s="925"/>
    </row>
    <row r="22" spans="1:31" s="326" customFormat="1">
      <c r="A22" s="925">
        <v>1</v>
      </c>
      <c r="B22" s="925" t="s">
        <v>976</v>
      </c>
      <c r="C22" s="925" t="s">
        <v>1352</v>
      </c>
      <c r="D22" s="925" t="s">
        <v>1433</v>
      </c>
      <c r="E22" s="986"/>
      <c r="F22" s="986"/>
      <c r="G22" s="925" t="b">
        <v>1</v>
      </c>
      <c r="H22" s="986"/>
      <c r="I22" s="986"/>
      <c r="J22" s="986"/>
      <c r="K22" s="986"/>
      <c r="L22" s="987" t="s">
        <v>925</v>
      </c>
      <c r="M22" s="988" t="s">
        <v>484</v>
      </c>
      <c r="N22" s="989">
        <v>99.504000000000005</v>
      </c>
      <c r="O22" s="989">
        <v>30.83</v>
      </c>
      <c r="P22" s="990">
        <v>-69.016320951921543</v>
      </c>
      <c r="Q22" s="986"/>
      <c r="R22" s="986"/>
      <c r="S22" s="986"/>
      <c r="T22" s="986"/>
      <c r="U22" s="986"/>
      <c r="V22" s="986"/>
      <c r="W22" s="986"/>
      <c r="X22" s="986"/>
      <c r="Y22" s="986"/>
      <c r="Z22" s="986"/>
      <c r="AA22" s="986"/>
      <c r="AB22" s="986"/>
      <c r="AC22" s="986"/>
      <c r="AD22" s="986"/>
      <c r="AE22" s="986"/>
    </row>
    <row r="23" spans="1:31" s="326" customFormat="1">
      <c r="A23" s="925">
        <v>1</v>
      </c>
      <c r="B23" s="925" t="s">
        <v>977</v>
      </c>
      <c r="C23" s="925" t="s">
        <v>1352</v>
      </c>
      <c r="D23" s="925" t="s">
        <v>1434</v>
      </c>
      <c r="E23" s="986"/>
      <c r="F23" s="986"/>
      <c r="G23" s="925" t="b">
        <v>1</v>
      </c>
      <c r="H23" s="986"/>
      <c r="I23" s="986"/>
      <c r="J23" s="986"/>
      <c r="K23" s="986"/>
      <c r="L23" s="987" t="s">
        <v>926</v>
      </c>
      <c r="M23" s="988" t="s">
        <v>484</v>
      </c>
      <c r="N23" s="989">
        <v>99.487578717484695</v>
      </c>
      <c r="O23" s="989">
        <v>33.597318654084454</v>
      </c>
      <c r="P23" s="990">
        <v>-66.229634807485965</v>
      </c>
      <c r="Q23" s="986"/>
      <c r="R23" s="986"/>
      <c r="S23" s="986"/>
      <c r="T23" s="986"/>
      <c r="U23" s="986"/>
      <c r="V23" s="986"/>
      <c r="W23" s="986"/>
      <c r="X23" s="986"/>
      <c r="Y23" s="986"/>
      <c r="Z23" s="986"/>
      <c r="AA23" s="986"/>
      <c r="AB23" s="986"/>
      <c r="AC23" s="986"/>
      <c r="AD23" s="986"/>
      <c r="AE23" s="986"/>
    </row>
    <row r="24" spans="1:31" s="577" customFormat="1">
      <c r="A24" s="925">
        <v>1</v>
      </c>
      <c r="B24" s="925"/>
      <c r="C24" s="925" t="s">
        <v>1353</v>
      </c>
      <c r="D24" s="925" t="s">
        <v>1435</v>
      </c>
      <c r="E24" s="925"/>
      <c r="F24" s="925"/>
      <c r="G24" s="925" t="b">
        <v>1</v>
      </c>
      <c r="H24" s="925"/>
      <c r="I24" s="925"/>
      <c r="J24" s="925"/>
      <c r="K24" s="925"/>
      <c r="L24" s="991" t="s">
        <v>492</v>
      </c>
      <c r="M24" s="992" t="s">
        <v>142</v>
      </c>
      <c r="N24" s="993">
        <v>99.983496861919804</v>
      </c>
      <c r="O24" s="993">
        <v>108.97605791139947</v>
      </c>
      <c r="P24" s="994"/>
      <c r="Q24" s="925"/>
      <c r="R24" s="925"/>
      <c r="S24" s="925"/>
      <c r="T24" s="925"/>
      <c r="U24" s="925"/>
      <c r="V24" s="925"/>
      <c r="W24" s="925"/>
      <c r="X24" s="925"/>
      <c r="Y24" s="925"/>
      <c r="Z24" s="925"/>
      <c r="AA24" s="925"/>
      <c r="AB24" s="925"/>
      <c r="AC24" s="925"/>
      <c r="AD24" s="925"/>
      <c r="AE24" s="925"/>
    </row>
    <row r="25" spans="1:31" s="577" customFormat="1">
      <c r="A25" s="925">
        <v>1</v>
      </c>
      <c r="B25" s="962" t="s">
        <v>985</v>
      </c>
      <c r="C25" s="925" t="s">
        <v>1354</v>
      </c>
      <c r="D25" s="925" t="s">
        <v>1435</v>
      </c>
      <c r="E25" s="925"/>
      <c r="F25" s="925"/>
      <c r="G25" s="925" t="b">
        <v>1</v>
      </c>
      <c r="H25" s="925"/>
      <c r="I25" s="925"/>
      <c r="J25" s="925"/>
      <c r="K25" s="925"/>
      <c r="L25" s="991" t="s">
        <v>493</v>
      </c>
      <c r="M25" s="992" t="s">
        <v>314</v>
      </c>
      <c r="N25" s="995">
        <v>209.82</v>
      </c>
      <c r="O25" s="995">
        <v>209.82</v>
      </c>
      <c r="P25" s="996">
        <v>0</v>
      </c>
      <c r="Q25" s="925"/>
      <c r="R25" s="925"/>
      <c r="S25" s="925"/>
      <c r="T25" s="925"/>
      <c r="U25" s="925"/>
      <c r="V25" s="925"/>
      <c r="W25" s="925"/>
      <c r="X25" s="925"/>
      <c r="Y25" s="925"/>
      <c r="Z25" s="925"/>
      <c r="AA25" s="925"/>
      <c r="AB25" s="925"/>
      <c r="AC25" s="925"/>
      <c r="AD25" s="925"/>
      <c r="AE25" s="925"/>
    </row>
    <row r="26" spans="1:31" s="326" customFormat="1">
      <c r="A26" s="925">
        <v>1</v>
      </c>
      <c r="B26" s="962" t="s">
        <v>979</v>
      </c>
      <c r="C26" s="925" t="s">
        <v>1352</v>
      </c>
      <c r="D26" s="925" t="s">
        <v>1436</v>
      </c>
      <c r="E26" s="986"/>
      <c r="F26" s="986"/>
      <c r="G26" s="925" t="b">
        <v>1</v>
      </c>
      <c r="H26" s="986"/>
      <c r="I26" s="986"/>
      <c r="J26" s="986"/>
      <c r="K26" s="986"/>
      <c r="L26" s="987" t="s">
        <v>494</v>
      </c>
      <c r="M26" s="988" t="s">
        <v>484</v>
      </c>
      <c r="N26" s="989">
        <v>0</v>
      </c>
      <c r="O26" s="989">
        <v>0</v>
      </c>
      <c r="P26" s="990">
        <v>0</v>
      </c>
      <c r="Q26" s="986"/>
      <c r="R26" s="986"/>
      <c r="S26" s="986"/>
      <c r="T26" s="986"/>
      <c r="U26" s="986"/>
      <c r="V26" s="986"/>
      <c r="W26" s="986"/>
      <c r="X26" s="986"/>
      <c r="Y26" s="986"/>
      <c r="Z26" s="986"/>
      <c r="AA26" s="986"/>
      <c r="AB26" s="986"/>
      <c r="AC26" s="986"/>
      <c r="AD26" s="986"/>
      <c r="AE26" s="986"/>
    </row>
    <row r="27" spans="1:31" s="326" customFormat="1">
      <c r="A27" s="925">
        <v>1</v>
      </c>
      <c r="B27" s="962" t="s">
        <v>978</v>
      </c>
      <c r="C27" s="925" t="s">
        <v>1352</v>
      </c>
      <c r="D27" s="925" t="s">
        <v>1437</v>
      </c>
      <c r="E27" s="986"/>
      <c r="F27" s="986"/>
      <c r="G27" s="925" t="b">
        <v>1</v>
      </c>
      <c r="H27" s="986"/>
      <c r="I27" s="986"/>
      <c r="J27" s="986"/>
      <c r="K27" s="986"/>
      <c r="L27" s="987" t="s">
        <v>495</v>
      </c>
      <c r="M27" s="988" t="s">
        <v>484</v>
      </c>
      <c r="N27" s="989">
        <v>0</v>
      </c>
      <c r="O27" s="989">
        <v>0</v>
      </c>
      <c r="P27" s="990">
        <v>0</v>
      </c>
      <c r="Q27" s="986"/>
      <c r="R27" s="986"/>
      <c r="S27" s="986"/>
      <c r="T27" s="986"/>
      <c r="U27" s="986"/>
      <c r="V27" s="986"/>
      <c r="W27" s="986"/>
      <c r="X27" s="986"/>
      <c r="Y27" s="986"/>
      <c r="Z27" s="986"/>
      <c r="AA27" s="986"/>
      <c r="AB27" s="986"/>
      <c r="AC27" s="986"/>
      <c r="AD27" s="986"/>
      <c r="AE27" s="986"/>
    </row>
    <row r="28" spans="1:31" s="577" customFormat="1">
      <c r="A28" s="925">
        <v>1</v>
      </c>
      <c r="B28" s="962"/>
      <c r="C28" s="925" t="s">
        <v>1353</v>
      </c>
      <c r="D28" s="925" t="s">
        <v>1438</v>
      </c>
      <c r="E28" s="925"/>
      <c r="F28" s="925"/>
      <c r="G28" s="925" t="b">
        <v>1</v>
      </c>
      <c r="H28" s="925"/>
      <c r="I28" s="925"/>
      <c r="J28" s="925"/>
      <c r="K28" s="925"/>
      <c r="L28" s="991" t="s">
        <v>492</v>
      </c>
      <c r="M28" s="992" t="s">
        <v>142</v>
      </c>
      <c r="N28" s="993">
        <v>0</v>
      </c>
      <c r="O28" s="993">
        <v>0</v>
      </c>
      <c r="P28" s="994"/>
      <c r="Q28" s="925"/>
      <c r="R28" s="925"/>
      <c r="S28" s="925"/>
      <c r="T28" s="925"/>
      <c r="U28" s="925"/>
      <c r="V28" s="925"/>
      <c r="W28" s="925"/>
      <c r="X28" s="925"/>
      <c r="Y28" s="925"/>
      <c r="Z28" s="925"/>
      <c r="AA28" s="925"/>
      <c r="AB28" s="925"/>
      <c r="AC28" s="925"/>
      <c r="AD28" s="925"/>
      <c r="AE28" s="925"/>
    </row>
    <row r="29" spans="1:31" s="577" customFormat="1">
      <c r="A29" s="925">
        <v>1</v>
      </c>
      <c r="B29" s="962" t="s">
        <v>986</v>
      </c>
      <c r="C29" s="925" t="s">
        <v>1354</v>
      </c>
      <c r="D29" s="925" t="s">
        <v>1438</v>
      </c>
      <c r="E29" s="925"/>
      <c r="F29" s="925"/>
      <c r="G29" s="925" t="b">
        <v>1</v>
      </c>
      <c r="H29" s="925"/>
      <c r="I29" s="925"/>
      <c r="J29" s="925"/>
      <c r="K29" s="925"/>
      <c r="L29" s="991" t="s">
        <v>980</v>
      </c>
      <c r="M29" s="950" t="s">
        <v>314</v>
      </c>
      <c r="N29" s="995">
        <v>0</v>
      </c>
      <c r="O29" s="995">
        <v>0</v>
      </c>
      <c r="P29" s="996">
        <v>0</v>
      </c>
      <c r="Q29" s="925"/>
      <c r="R29" s="925"/>
      <c r="S29" s="925"/>
      <c r="T29" s="925"/>
      <c r="U29" s="925"/>
      <c r="V29" s="925"/>
      <c r="W29" s="925"/>
      <c r="X29" s="925"/>
      <c r="Y29" s="925"/>
      <c r="Z29" s="925"/>
      <c r="AA29" s="925"/>
      <c r="AB29" s="925"/>
      <c r="AC29" s="925"/>
      <c r="AD29" s="925"/>
      <c r="AE29" s="925"/>
    </row>
    <row r="30" spans="1:31" s="577" customFormat="1" ht="0.2" customHeight="1">
      <c r="A30" s="925">
        <v>1</v>
      </c>
      <c r="B30" s="925"/>
      <c r="C30" s="925"/>
      <c r="D30" s="925"/>
      <c r="E30" s="925"/>
      <c r="F30" s="925"/>
      <c r="G30" s="925" t="b">
        <v>0</v>
      </c>
      <c r="H30" s="925"/>
      <c r="I30" s="925"/>
      <c r="J30" s="925"/>
      <c r="K30" s="925"/>
      <c r="L30" s="982" t="s">
        <v>496</v>
      </c>
      <c r="M30" s="983"/>
      <c r="N30" s="984"/>
      <c r="O30" s="984"/>
      <c r="P30" s="985"/>
      <c r="Q30" s="925"/>
      <c r="R30" s="925"/>
      <c r="S30" s="925"/>
      <c r="T30" s="925"/>
      <c r="U30" s="925"/>
      <c r="V30" s="925"/>
      <c r="W30" s="925"/>
      <c r="X30" s="925"/>
      <c r="Y30" s="925"/>
      <c r="Z30" s="925"/>
      <c r="AA30" s="925"/>
      <c r="AB30" s="925"/>
      <c r="AC30" s="925"/>
      <c r="AD30" s="925"/>
      <c r="AE30" s="925"/>
    </row>
    <row r="31" spans="1:31" s="577" customFormat="1" ht="0.2" customHeight="1">
      <c r="A31" s="925">
        <v>1</v>
      </c>
      <c r="B31" s="925"/>
      <c r="C31" s="925"/>
      <c r="D31" s="925"/>
      <c r="E31" s="925"/>
      <c r="F31" s="925"/>
      <c r="G31" s="925" t="b">
        <v>0</v>
      </c>
      <c r="H31" s="925"/>
      <c r="I31" s="925"/>
      <c r="J31" s="925"/>
      <c r="K31" s="925"/>
      <c r="L31" s="337" t="s">
        <v>987</v>
      </c>
      <c r="M31" s="338"/>
      <c r="N31" s="339"/>
      <c r="O31" s="339"/>
      <c r="P31" s="512"/>
      <c r="Q31" s="925"/>
      <c r="R31" s="925"/>
      <c r="S31" s="925"/>
      <c r="T31" s="925"/>
      <c r="U31" s="925"/>
      <c r="V31" s="925"/>
      <c r="W31" s="925"/>
      <c r="X31" s="925"/>
      <c r="Y31" s="925"/>
      <c r="Z31" s="925"/>
      <c r="AA31" s="925"/>
      <c r="AB31" s="925"/>
      <c r="AC31" s="925"/>
      <c r="AD31" s="925"/>
      <c r="AE31" s="925"/>
    </row>
    <row r="32" spans="1:31" s="577" customFormat="1" ht="0.2" customHeight="1">
      <c r="A32" s="925">
        <v>1</v>
      </c>
      <c r="B32" s="925"/>
      <c r="C32" s="925" t="s">
        <v>1439</v>
      </c>
      <c r="D32" s="925" t="s">
        <v>1433</v>
      </c>
      <c r="E32" s="925"/>
      <c r="F32" s="925"/>
      <c r="G32" s="925" t="b">
        <v>0</v>
      </c>
      <c r="H32" s="925"/>
      <c r="I32" s="925"/>
      <c r="J32" s="925"/>
      <c r="K32" s="925"/>
      <c r="L32" s="997" t="s">
        <v>497</v>
      </c>
      <c r="M32" s="992" t="s">
        <v>484</v>
      </c>
      <c r="N32" s="998">
        <v>0</v>
      </c>
      <c r="O32" s="998">
        <v>0</v>
      </c>
      <c r="P32" s="994">
        <v>0</v>
      </c>
      <c r="Q32" s="925"/>
      <c r="R32" s="925"/>
      <c r="S32" s="925"/>
      <c r="T32" s="925"/>
      <c r="U32" s="925"/>
      <c r="V32" s="925"/>
      <c r="W32" s="925"/>
      <c r="X32" s="925"/>
      <c r="Y32" s="925"/>
      <c r="Z32" s="925"/>
      <c r="AA32" s="925"/>
      <c r="AB32" s="925"/>
      <c r="AC32" s="925"/>
      <c r="AD32" s="925"/>
      <c r="AE32" s="925"/>
    </row>
    <row r="33" spans="1:31" s="577" customFormat="1" ht="0.2" customHeight="1">
      <c r="A33" s="925">
        <v>1</v>
      </c>
      <c r="B33" s="925"/>
      <c r="C33" s="925" t="s">
        <v>1440</v>
      </c>
      <c r="D33" s="925" t="s">
        <v>1433</v>
      </c>
      <c r="E33" s="925"/>
      <c r="F33" s="925"/>
      <c r="G33" s="925" t="b">
        <v>0</v>
      </c>
      <c r="H33" s="925"/>
      <c r="I33" s="925"/>
      <c r="J33" s="925"/>
      <c r="K33" s="925"/>
      <c r="L33" s="997" t="s">
        <v>498</v>
      </c>
      <c r="M33" s="992" t="s">
        <v>484</v>
      </c>
      <c r="N33" s="998"/>
      <c r="O33" s="998"/>
      <c r="P33" s="994">
        <v>0</v>
      </c>
      <c r="Q33" s="925"/>
      <c r="R33" s="925"/>
      <c r="S33" s="925"/>
      <c r="T33" s="925"/>
      <c r="U33" s="925"/>
      <c r="V33" s="925"/>
      <c r="W33" s="925"/>
      <c r="X33" s="925"/>
      <c r="Y33" s="925"/>
      <c r="Z33" s="925"/>
      <c r="AA33" s="925"/>
      <c r="AB33" s="925"/>
      <c r="AC33" s="925"/>
      <c r="AD33" s="925"/>
      <c r="AE33" s="925"/>
    </row>
    <row r="34" spans="1:31" s="577" customFormat="1" ht="0.2" customHeight="1">
      <c r="A34" s="925">
        <v>1</v>
      </c>
      <c r="B34" s="962" t="s">
        <v>981</v>
      </c>
      <c r="C34" s="925" t="s">
        <v>1441</v>
      </c>
      <c r="D34" s="925" t="s">
        <v>1433</v>
      </c>
      <c r="E34" s="925"/>
      <c r="F34" s="925"/>
      <c r="G34" s="925" t="b">
        <v>0</v>
      </c>
      <c r="H34" s="925"/>
      <c r="I34" s="925"/>
      <c r="J34" s="925"/>
      <c r="K34" s="925"/>
      <c r="L34" s="997" t="s">
        <v>499</v>
      </c>
      <c r="M34" s="950" t="s">
        <v>314</v>
      </c>
      <c r="N34" s="995">
        <v>104.91</v>
      </c>
      <c r="O34" s="995">
        <v>104.91</v>
      </c>
      <c r="P34" s="996">
        <v>0</v>
      </c>
      <c r="Q34" s="925"/>
      <c r="R34" s="925"/>
      <c r="S34" s="925"/>
      <c r="T34" s="925"/>
      <c r="U34" s="925"/>
      <c r="V34" s="925"/>
      <c r="W34" s="925"/>
      <c r="X34" s="925"/>
      <c r="Y34" s="925"/>
      <c r="Z34" s="925"/>
      <c r="AA34" s="925"/>
      <c r="AB34" s="925"/>
      <c r="AC34" s="925"/>
      <c r="AD34" s="925"/>
      <c r="AE34" s="925"/>
    </row>
    <row r="35" spans="1:31" s="577" customFormat="1" ht="0.2" customHeight="1">
      <c r="A35" s="925">
        <v>1</v>
      </c>
      <c r="B35" s="925"/>
      <c r="C35" s="925" t="s">
        <v>1442</v>
      </c>
      <c r="D35" s="925" t="s">
        <v>1433</v>
      </c>
      <c r="E35" s="925"/>
      <c r="F35" s="925"/>
      <c r="G35" s="925" t="b">
        <v>0</v>
      </c>
      <c r="H35" s="925"/>
      <c r="I35" s="925"/>
      <c r="J35" s="925"/>
      <c r="K35" s="925"/>
      <c r="L35" s="997" t="s">
        <v>500</v>
      </c>
      <c r="M35" s="992" t="s">
        <v>501</v>
      </c>
      <c r="N35" s="998"/>
      <c r="O35" s="998"/>
      <c r="P35" s="994">
        <v>0</v>
      </c>
      <c r="Q35" s="925"/>
      <c r="R35" s="925"/>
      <c r="S35" s="925"/>
      <c r="T35" s="925"/>
      <c r="U35" s="925"/>
      <c r="V35" s="925"/>
      <c r="W35" s="925"/>
      <c r="X35" s="925"/>
      <c r="Y35" s="925"/>
      <c r="Z35" s="925"/>
      <c r="AA35" s="925"/>
      <c r="AB35" s="925"/>
      <c r="AC35" s="925"/>
      <c r="AD35" s="925"/>
      <c r="AE35" s="925"/>
    </row>
    <row r="36" spans="1:31" s="577" customFormat="1" ht="0.2" customHeight="1">
      <c r="A36" s="925">
        <v>1</v>
      </c>
      <c r="B36" s="925"/>
      <c r="C36" s="925" t="s">
        <v>1443</v>
      </c>
      <c r="D36" s="925" t="s">
        <v>1433</v>
      </c>
      <c r="E36" s="925"/>
      <c r="F36" s="925"/>
      <c r="G36" s="925" t="b">
        <v>0</v>
      </c>
      <c r="H36" s="925"/>
      <c r="I36" s="925"/>
      <c r="J36" s="925"/>
      <c r="K36" s="925"/>
      <c r="L36" s="997" t="s">
        <v>502</v>
      </c>
      <c r="M36" s="992" t="s">
        <v>503</v>
      </c>
      <c r="N36" s="998"/>
      <c r="O36" s="998"/>
      <c r="P36" s="994">
        <v>0</v>
      </c>
      <c r="Q36" s="925"/>
      <c r="R36" s="925"/>
      <c r="S36" s="925"/>
      <c r="T36" s="925"/>
      <c r="U36" s="925"/>
      <c r="V36" s="925"/>
      <c r="W36" s="925"/>
      <c r="X36" s="925"/>
      <c r="Y36" s="925"/>
      <c r="Z36" s="925"/>
      <c r="AA36" s="925"/>
      <c r="AB36" s="925"/>
      <c r="AC36" s="925"/>
      <c r="AD36" s="925"/>
      <c r="AE36" s="925"/>
    </row>
    <row r="37" spans="1:31" s="577" customFormat="1" ht="0.2" customHeight="1">
      <c r="A37" s="925">
        <v>1</v>
      </c>
      <c r="B37" s="925"/>
      <c r="C37" s="925"/>
      <c r="D37" s="925"/>
      <c r="E37" s="925"/>
      <c r="F37" s="925"/>
      <c r="G37" s="925" t="b">
        <v>0</v>
      </c>
      <c r="H37" s="925"/>
      <c r="I37" s="925"/>
      <c r="J37" s="925"/>
      <c r="K37" s="925"/>
      <c r="L37" s="987" t="s">
        <v>988</v>
      </c>
      <c r="M37" s="338"/>
      <c r="N37" s="339"/>
      <c r="O37" s="339"/>
      <c r="P37" s="512"/>
      <c r="Q37" s="925"/>
      <c r="R37" s="925"/>
      <c r="S37" s="925"/>
      <c r="T37" s="925"/>
      <c r="U37" s="925"/>
      <c r="V37" s="925"/>
      <c r="W37" s="925"/>
      <c r="X37" s="925"/>
      <c r="Y37" s="925"/>
      <c r="Z37" s="925"/>
      <c r="AA37" s="925"/>
      <c r="AB37" s="925"/>
      <c r="AC37" s="925"/>
      <c r="AD37" s="925"/>
      <c r="AE37" s="925"/>
    </row>
    <row r="38" spans="1:31" s="577" customFormat="1" ht="0.2" customHeight="1">
      <c r="A38" s="925">
        <v>1</v>
      </c>
      <c r="B38" s="925"/>
      <c r="C38" s="925" t="s">
        <v>1439</v>
      </c>
      <c r="D38" s="925" t="s">
        <v>1434</v>
      </c>
      <c r="E38" s="925"/>
      <c r="F38" s="925"/>
      <c r="G38" s="925" t="b">
        <v>0</v>
      </c>
      <c r="H38" s="925"/>
      <c r="I38" s="925"/>
      <c r="J38" s="925"/>
      <c r="K38" s="925"/>
      <c r="L38" s="997" t="s">
        <v>497</v>
      </c>
      <c r="M38" s="992" t="s">
        <v>484</v>
      </c>
      <c r="N38" s="998">
        <v>0</v>
      </c>
      <c r="O38" s="998">
        <v>0</v>
      </c>
      <c r="P38" s="994">
        <v>0</v>
      </c>
      <c r="Q38" s="925"/>
      <c r="R38" s="925"/>
      <c r="S38" s="925"/>
      <c r="T38" s="925"/>
      <c r="U38" s="925"/>
      <c r="V38" s="925"/>
      <c r="W38" s="925"/>
      <c r="X38" s="925"/>
      <c r="Y38" s="925"/>
      <c r="Z38" s="925"/>
      <c r="AA38" s="925"/>
      <c r="AB38" s="925"/>
      <c r="AC38" s="925"/>
      <c r="AD38" s="925"/>
      <c r="AE38" s="925"/>
    </row>
    <row r="39" spans="1:31" s="577" customFormat="1" ht="0.2" customHeight="1">
      <c r="A39" s="925">
        <v>1</v>
      </c>
      <c r="B39" s="925"/>
      <c r="C39" s="925" t="s">
        <v>1440</v>
      </c>
      <c r="D39" s="925" t="s">
        <v>1434</v>
      </c>
      <c r="E39" s="925"/>
      <c r="F39" s="925"/>
      <c r="G39" s="925" t="b">
        <v>0</v>
      </c>
      <c r="H39" s="925"/>
      <c r="I39" s="925"/>
      <c r="J39" s="925"/>
      <c r="K39" s="925"/>
      <c r="L39" s="997" t="s">
        <v>498</v>
      </c>
      <c r="M39" s="992" t="s">
        <v>484</v>
      </c>
      <c r="N39" s="998"/>
      <c r="O39" s="998"/>
      <c r="P39" s="994">
        <v>0</v>
      </c>
      <c r="Q39" s="925"/>
      <c r="R39" s="925"/>
      <c r="S39" s="925"/>
      <c r="T39" s="925"/>
      <c r="U39" s="925"/>
      <c r="V39" s="925"/>
      <c r="W39" s="925"/>
      <c r="X39" s="925"/>
      <c r="Y39" s="925"/>
      <c r="Z39" s="925"/>
      <c r="AA39" s="925"/>
      <c r="AB39" s="925"/>
      <c r="AC39" s="925"/>
      <c r="AD39" s="925"/>
      <c r="AE39" s="925"/>
    </row>
    <row r="40" spans="1:31" s="577" customFormat="1" ht="0.2" customHeight="1">
      <c r="A40" s="925">
        <v>1</v>
      </c>
      <c r="B40" s="962" t="s">
        <v>982</v>
      </c>
      <c r="C40" s="925" t="s">
        <v>1441</v>
      </c>
      <c r="D40" s="925" t="s">
        <v>1434</v>
      </c>
      <c r="E40" s="925"/>
      <c r="F40" s="925"/>
      <c r="G40" s="925" t="b">
        <v>0</v>
      </c>
      <c r="H40" s="925"/>
      <c r="I40" s="925"/>
      <c r="J40" s="925"/>
      <c r="K40" s="925"/>
      <c r="L40" s="997" t="s">
        <v>499</v>
      </c>
      <c r="M40" s="992" t="s">
        <v>314</v>
      </c>
      <c r="N40" s="995">
        <v>104.91</v>
      </c>
      <c r="O40" s="995">
        <v>104.91</v>
      </c>
      <c r="P40" s="996">
        <v>0</v>
      </c>
      <c r="Q40" s="925"/>
      <c r="R40" s="925"/>
      <c r="S40" s="925"/>
      <c r="T40" s="925"/>
      <c r="U40" s="925"/>
      <c r="V40" s="925"/>
      <c r="W40" s="925"/>
      <c r="X40" s="925"/>
      <c r="Y40" s="925"/>
      <c r="Z40" s="925"/>
      <c r="AA40" s="925"/>
      <c r="AB40" s="925"/>
      <c r="AC40" s="925"/>
      <c r="AD40" s="925"/>
      <c r="AE40" s="925"/>
    </row>
    <row r="41" spans="1:31" s="577" customFormat="1" ht="0.2" customHeight="1">
      <c r="A41" s="925">
        <v>1</v>
      </c>
      <c r="B41" s="925"/>
      <c r="C41" s="925" t="s">
        <v>1442</v>
      </c>
      <c r="D41" s="925" t="s">
        <v>1434</v>
      </c>
      <c r="E41" s="925"/>
      <c r="F41" s="925"/>
      <c r="G41" s="925" t="b">
        <v>0</v>
      </c>
      <c r="H41" s="925"/>
      <c r="I41" s="925"/>
      <c r="J41" s="925"/>
      <c r="K41" s="925"/>
      <c r="L41" s="997" t="s">
        <v>500</v>
      </c>
      <c r="M41" s="992" t="s">
        <v>501</v>
      </c>
      <c r="N41" s="998"/>
      <c r="O41" s="998"/>
      <c r="P41" s="994">
        <v>0</v>
      </c>
      <c r="Q41" s="925"/>
      <c r="R41" s="925"/>
      <c r="S41" s="925"/>
      <c r="T41" s="925"/>
      <c r="U41" s="925"/>
      <c r="V41" s="925"/>
      <c r="W41" s="925"/>
      <c r="X41" s="925"/>
      <c r="Y41" s="925"/>
      <c r="Z41" s="925"/>
      <c r="AA41" s="925"/>
      <c r="AB41" s="925"/>
      <c r="AC41" s="925"/>
      <c r="AD41" s="925"/>
      <c r="AE41" s="925"/>
    </row>
    <row r="42" spans="1:31" s="577" customFormat="1" ht="0.2" customHeight="1">
      <c r="A42" s="925">
        <v>1</v>
      </c>
      <c r="B42" s="925"/>
      <c r="C42" s="925" t="s">
        <v>1443</v>
      </c>
      <c r="D42" s="925" t="s">
        <v>1434</v>
      </c>
      <c r="E42" s="925"/>
      <c r="F42" s="925"/>
      <c r="G42" s="925" t="b">
        <v>0</v>
      </c>
      <c r="H42" s="925"/>
      <c r="I42" s="925"/>
      <c r="J42" s="925"/>
      <c r="K42" s="925"/>
      <c r="L42" s="997" t="s">
        <v>502</v>
      </c>
      <c r="M42" s="992" t="s">
        <v>503</v>
      </c>
      <c r="N42" s="998"/>
      <c r="O42" s="998"/>
      <c r="P42" s="994">
        <v>0</v>
      </c>
      <c r="Q42" s="925"/>
      <c r="R42" s="925"/>
      <c r="S42" s="925"/>
      <c r="T42" s="925"/>
      <c r="U42" s="925"/>
      <c r="V42" s="925"/>
      <c r="W42" s="925"/>
      <c r="X42" s="925"/>
      <c r="Y42" s="925"/>
      <c r="Z42" s="925"/>
      <c r="AA42" s="925"/>
      <c r="AB42" s="925"/>
      <c r="AC42" s="925"/>
      <c r="AD42" s="925"/>
      <c r="AE42" s="925"/>
    </row>
    <row r="43" spans="1:31" s="577" customFormat="1" ht="0.2" customHeight="1">
      <c r="A43" s="925">
        <v>1</v>
      </c>
      <c r="B43" s="925"/>
      <c r="C43" s="925"/>
      <c r="D43" s="925"/>
      <c r="E43" s="925"/>
      <c r="F43" s="925"/>
      <c r="G43" s="925" t="b">
        <v>0</v>
      </c>
      <c r="H43" s="925"/>
      <c r="I43" s="925"/>
      <c r="J43" s="925"/>
      <c r="K43" s="925"/>
      <c r="L43" s="987" t="s">
        <v>989</v>
      </c>
      <c r="M43" s="338"/>
      <c r="N43" s="339"/>
      <c r="O43" s="339"/>
      <c r="P43" s="512"/>
      <c r="Q43" s="925"/>
      <c r="R43" s="925"/>
      <c r="S43" s="925"/>
      <c r="T43" s="925"/>
      <c r="U43" s="925"/>
      <c r="V43" s="925"/>
      <c r="W43" s="925"/>
      <c r="X43" s="925"/>
      <c r="Y43" s="925"/>
      <c r="Z43" s="925"/>
      <c r="AA43" s="925"/>
      <c r="AB43" s="925"/>
      <c r="AC43" s="925"/>
      <c r="AD43" s="925"/>
      <c r="AE43" s="925"/>
    </row>
    <row r="44" spans="1:31" s="577" customFormat="1" ht="0.2" customHeight="1">
      <c r="A44" s="925">
        <v>1</v>
      </c>
      <c r="B44" s="925"/>
      <c r="C44" s="925" t="s">
        <v>1439</v>
      </c>
      <c r="D44" s="925" t="s">
        <v>1436</v>
      </c>
      <c r="E44" s="925"/>
      <c r="F44" s="925"/>
      <c r="G44" s="925" t="b">
        <v>0</v>
      </c>
      <c r="H44" s="925"/>
      <c r="I44" s="925"/>
      <c r="J44" s="925"/>
      <c r="K44" s="925"/>
      <c r="L44" s="997" t="s">
        <v>497</v>
      </c>
      <c r="M44" s="992" t="s">
        <v>484</v>
      </c>
      <c r="N44" s="998">
        <v>0</v>
      </c>
      <c r="O44" s="998">
        <v>0</v>
      </c>
      <c r="P44" s="994">
        <v>0</v>
      </c>
      <c r="Q44" s="925"/>
      <c r="R44" s="925"/>
      <c r="S44" s="925"/>
      <c r="T44" s="925"/>
      <c r="U44" s="925"/>
      <c r="V44" s="925"/>
      <c r="W44" s="925"/>
      <c r="X44" s="925"/>
      <c r="Y44" s="925"/>
      <c r="Z44" s="925"/>
      <c r="AA44" s="925"/>
      <c r="AB44" s="925"/>
      <c r="AC44" s="925"/>
      <c r="AD44" s="925"/>
      <c r="AE44" s="925"/>
    </row>
    <row r="45" spans="1:31" s="577" customFormat="1" ht="0.2" customHeight="1">
      <c r="A45" s="925">
        <v>1</v>
      </c>
      <c r="B45" s="925"/>
      <c r="C45" s="925" t="s">
        <v>1440</v>
      </c>
      <c r="D45" s="925" t="s">
        <v>1436</v>
      </c>
      <c r="E45" s="925"/>
      <c r="F45" s="925"/>
      <c r="G45" s="925" t="b">
        <v>0</v>
      </c>
      <c r="H45" s="925"/>
      <c r="I45" s="925"/>
      <c r="J45" s="925"/>
      <c r="K45" s="925"/>
      <c r="L45" s="997" t="s">
        <v>498</v>
      </c>
      <c r="M45" s="992" t="s">
        <v>484</v>
      </c>
      <c r="N45" s="998"/>
      <c r="O45" s="998"/>
      <c r="P45" s="994">
        <v>0</v>
      </c>
      <c r="Q45" s="925"/>
      <c r="R45" s="925"/>
      <c r="S45" s="925"/>
      <c r="T45" s="925"/>
      <c r="U45" s="925"/>
      <c r="V45" s="925"/>
      <c r="W45" s="925"/>
      <c r="X45" s="925"/>
      <c r="Y45" s="925"/>
      <c r="Z45" s="925"/>
      <c r="AA45" s="925"/>
      <c r="AB45" s="925"/>
      <c r="AC45" s="925"/>
      <c r="AD45" s="925"/>
      <c r="AE45" s="925"/>
    </row>
    <row r="46" spans="1:31" s="577" customFormat="1" ht="0.2" customHeight="1">
      <c r="A46" s="925">
        <v>1</v>
      </c>
      <c r="B46" s="962" t="s">
        <v>983</v>
      </c>
      <c r="C46" s="925" t="s">
        <v>1441</v>
      </c>
      <c r="D46" s="925" t="s">
        <v>1436</v>
      </c>
      <c r="E46" s="925"/>
      <c r="F46" s="925"/>
      <c r="G46" s="925" t="b">
        <v>0</v>
      </c>
      <c r="H46" s="925"/>
      <c r="I46" s="925"/>
      <c r="J46" s="925"/>
      <c r="K46" s="925"/>
      <c r="L46" s="997" t="s">
        <v>499</v>
      </c>
      <c r="M46" s="992" t="s">
        <v>314</v>
      </c>
      <c r="N46" s="995">
        <v>0</v>
      </c>
      <c r="O46" s="995">
        <v>0</v>
      </c>
      <c r="P46" s="996">
        <v>0</v>
      </c>
      <c r="Q46" s="925"/>
      <c r="R46" s="925"/>
      <c r="S46" s="925"/>
      <c r="T46" s="925"/>
      <c r="U46" s="925"/>
      <c r="V46" s="925"/>
      <c r="W46" s="925"/>
      <c r="X46" s="925"/>
      <c r="Y46" s="925"/>
      <c r="Z46" s="925"/>
      <c r="AA46" s="925"/>
      <c r="AB46" s="925"/>
      <c r="AC46" s="925"/>
      <c r="AD46" s="925"/>
      <c r="AE46" s="925"/>
    </row>
    <row r="47" spans="1:31" s="577" customFormat="1" ht="0.2" customHeight="1">
      <c r="A47" s="925">
        <v>1</v>
      </c>
      <c r="B47" s="925"/>
      <c r="C47" s="925" t="s">
        <v>1442</v>
      </c>
      <c r="D47" s="925" t="s">
        <v>1436</v>
      </c>
      <c r="E47" s="925"/>
      <c r="F47" s="925"/>
      <c r="G47" s="925" t="b">
        <v>0</v>
      </c>
      <c r="H47" s="925"/>
      <c r="I47" s="925"/>
      <c r="J47" s="925"/>
      <c r="K47" s="925"/>
      <c r="L47" s="997" t="s">
        <v>500</v>
      </c>
      <c r="M47" s="992" t="s">
        <v>501</v>
      </c>
      <c r="N47" s="998"/>
      <c r="O47" s="998"/>
      <c r="P47" s="994">
        <v>0</v>
      </c>
      <c r="Q47" s="925"/>
      <c r="R47" s="925"/>
      <c r="S47" s="925"/>
      <c r="T47" s="925"/>
      <c r="U47" s="925"/>
      <c r="V47" s="925"/>
      <c r="W47" s="925"/>
      <c r="X47" s="925"/>
      <c r="Y47" s="925"/>
      <c r="Z47" s="925"/>
      <c r="AA47" s="925"/>
      <c r="AB47" s="925"/>
      <c r="AC47" s="925"/>
      <c r="AD47" s="925"/>
      <c r="AE47" s="925"/>
    </row>
    <row r="48" spans="1:31" s="577" customFormat="1" ht="0.2" customHeight="1">
      <c r="A48" s="925">
        <v>1</v>
      </c>
      <c r="B48" s="925"/>
      <c r="C48" s="925" t="s">
        <v>1443</v>
      </c>
      <c r="D48" s="925" t="s">
        <v>1436</v>
      </c>
      <c r="E48" s="925"/>
      <c r="F48" s="925"/>
      <c r="G48" s="925" t="b">
        <v>0</v>
      </c>
      <c r="H48" s="925"/>
      <c r="I48" s="925"/>
      <c r="J48" s="925"/>
      <c r="K48" s="925"/>
      <c r="L48" s="997" t="s">
        <v>502</v>
      </c>
      <c r="M48" s="992" t="s">
        <v>503</v>
      </c>
      <c r="N48" s="998"/>
      <c r="O48" s="998"/>
      <c r="P48" s="994">
        <v>0</v>
      </c>
      <c r="Q48" s="925"/>
      <c r="R48" s="925"/>
      <c r="S48" s="925"/>
      <c r="T48" s="925"/>
      <c r="U48" s="925"/>
      <c r="V48" s="925"/>
      <c r="W48" s="925"/>
      <c r="X48" s="925"/>
      <c r="Y48" s="925"/>
      <c r="Z48" s="925"/>
      <c r="AA48" s="925"/>
      <c r="AB48" s="925"/>
      <c r="AC48" s="925"/>
      <c r="AD48" s="925"/>
      <c r="AE48" s="925"/>
    </row>
    <row r="49" spans="1:31" s="577" customFormat="1" ht="0.2" customHeight="1">
      <c r="A49" s="925">
        <v>1</v>
      </c>
      <c r="B49" s="925"/>
      <c r="C49" s="925"/>
      <c r="D49" s="925"/>
      <c r="E49" s="925"/>
      <c r="F49" s="925"/>
      <c r="G49" s="925" t="b">
        <v>0</v>
      </c>
      <c r="H49" s="925"/>
      <c r="I49" s="925"/>
      <c r="J49" s="925"/>
      <c r="K49" s="925"/>
      <c r="L49" s="987" t="s">
        <v>989</v>
      </c>
      <c r="M49" s="338"/>
      <c r="N49" s="339"/>
      <c r="O49" s="339"/>
      <c r="P49" s="512"/>
      <c r="Q49" s="925"/>
      <c r="R49" s="925"/>
      <c r="S49" s="925"/>
      <c r="T49" s="925"/>
      <c r="U49" s="925"/>
      <c r="V49" s="925"/>
      <c r="W49" s="925"/>
      <c r="X49" s="925"/>
      <c r="Y49" s="925"/>
      <c r="Z49" s="925"/>
      <c r="AA49" s="925"/>
      <c r="AB49" s="925"/>
      <c r="AC49" s="925"/>
      <c r="AD49" s="925"/>
      <c r="AE49" s="925"/>
    </row>
    <row r="50" spans="1:31" s="577" customFormat="1" ht="0.2" customHeight="1">
      <c r="A50" s="925">
        <v>1</v>
      </c>
      <c r="B50" s="925"/>
      <c r="C50" s="925" t="s">
        <v>1439</v>
      </c>
      <c r="D50" s="925" t="s">
        <v>1437</v>
      </c>
      <c r="E50" s="925"/>
      <c r="F50" s="925"/>
      <c r="G50" s="925" t="b">
        <v>0</v>
      </c>
      <c r="H50" s="925"/>
      <c r="I50" s="925"/>
      <c r="J50" s="925"/>
      <c r="K50" s="925"/>
      <c r="L50" s="997" t="s">
        <v>497</v>
      </c>
      <c r="M50" s="992" t="s">
        <v>484</v>
      </c>
      <c r="N50" s="998">
        <v>0</v>
      </c>
      <c r="O50" s="998">
        <v>0</v>
      </c>
      <c r="P50" s="994">
        <v>0</v>
      </c>
      <c r="Q50" s="925"/>
      <c r="R50" s="925"/>
      <c r="S50" s="925"/>
      <c r="T50" s="925"/>
      <c r="U50" s="925"/>
      <c r="V50" s="925"/>
      <c r="W50" s="925"/>
      <c r="X50" s="925"/>
      <c r="Y50" s="925"/>
      <c r="Z50" s="925"/>
      <c r="AA50" s="925"/>
      <c r="AB50" s="925"/>
      <c r="AC50" s="925"/>
      <c r="AD50" s="925"/>
      <c r="AE50" s="925"/>
    </row>
    <row r="51" spans="1:31" s="577" customFormat="1" ht="0.2" customHeight="1">
      <c r="A51" s="925">
        <v>1</v>
      </c>
      <c r="B51" s="925"/>
      <c r="C51" s="925" t="s">
        <v>1440</v>
      </c>
      <c r="D51" s="925" t="s">
        <v>1437</v>
      </c>
      <c r="E51" s="925"/>
      <c r="F51" s="925"/>
      <c r="G51" s="925" t="b">
        <v>0</v>
      </c>
      <c r="H51" s="925"/>
      <c r="I51" s="925"/>
      <c r="J51" s="925"/>
      <c r="K51" s="925"/>
      <c r="L51" s="997" t="s">
        <v>498</v>
      </c>
      <c r="M51" s="992" t="s">
        <v>484</v>
      </c>
      <c r="N51" s="998"/>
      <c r="O51" s="998"/>
      <c r="P51" s="994">
        <v>0</v>
      </c>
      <c r="Q51" s="925"/>
      <c r="R51" s="925"/>
      <c r="S51" s="925"/>
      <c r="T51" s="925"/>
      <c r="U51" s="925"/>
      <c r="V51" s="925"/>
      <c r="W51" s="925"/>
      <c r="X51" s="925"/>
      <c r="Y51" s="925"/>
      <c r="Z51" s="925"/>
      <c r="AA51" s="925"/>
      <c r="AB51" s="925"/>
      <c r="AC51" s="925"/>
      <c r="AD51" s="925"/>
      <c r="AE51" s="925"/>
    </row>
    <row r="52" spans="1:31" s="577" customFormat="1" ht="0.2" customHeight="1">
      <c r="A52" s="925">
        <v>1</v>
      </c>
      <c r="B52" s="962" t="s">
        <v>984</v>
      </c>
      <c r="C52" s="925" t="s">
        <v>1441</v>
      </c>
      <c r="D52" s="925" t="s">
        <v>1437</v>
      </c>
      <c r="E52" s="925"/>
      <c r="F52" s="925"/>
      <c r="G52" s="925" t="b">
        <v>0</v>
      </c>
      <c r="H52" s="925"/>
      <c r="I52" s="925"/>
      <c r="J52" s="925"/>
      <c r="K52" s="925"/>
      <c r="L52" s="997" t="s">
        <v>499</v>
      </c>
      <c r="M52" s="992" t="s">
        <v>314</v>
      </c>
      <c r="N52" s="995">
        <v>0</v>
      </c>
      <c r="O52" s="995">
        <v>0</v>
      </c>
      <c r="P52" s="996">
        <v>0</v>
      </c>
      <c r="Q52" s="925"/>
      <c r="R52" s="925"/>
      <c r="S52" s="925"/>
      <c r="T52" s="925"/>
      <c r="U52" s="925"/>
      <c r="V52" s="925"/>
      <c r="W52" s="925"/>
      <c r="X52" s="925"/>
      <c r="Y52" s="925"/>
      <c r="Z52" s="925"/>
      <c r="AA52" s="925"/>
      <c r="AB52" s="925"/>
      <c r="AC52" s="925"/>
      <c r="AD52" s="925"/>
      <c r="AE52" s="925"/>
    </row>
    <row r="53" spans="1:31" s="577" customFormat="1" ht="0.2" customHeight="1">
      <c r="A53" s="925">
        <v>1</v>
      </c>
      <c r="B53" s="925"/>
      <c r="C53" s="925" t="s">
        <v>1442</v>
      </c>
      <c r="D53" s="925" t="s">
        <v>1437</v>
      </c>
      <c r="E53" s="925"/>
      <c r="F53" s="925"/>
      <c r="G53" s="925" t="b">
        <v>0</v>
      </c>
      <c r="H53" s="925"/>
      <c r="I53" s="925"/>
      <c r="J53" s="925"/>
      <c r="K53" s="925"/>
      <c r="L53" s="997" t="s">
        <v>500</v>
      </c>
      <c r="M53" s="992" t="s">
        <v>501</v>
      </c>
      <c r="N53" s="998"/>
      <c r="O53" s="998"/>
      <c r="P53" s="994">
        <v>0</v>
      </c>
      <c r="Q53" s="925"/>
      <c r="R53" s="925"/>
      <c r="S53" s="925"/>
      <c r="T53" s="925"/>
      <c r="U53" s="925"/>
      <c r="V53" s="925"/>
      <c r="W53" s="925"/>
      <c r="X53" s="925"/>
      <c r="Y53" s="925"/>
      <c r="Z53" s="925"/>
      <c r="AA53" s="925"/>
      <c r="AB53" s="925"/>
      <c r="AC53" s="925"/>
      <c r="AD53" s="925"/>
      <c r="AE53" s="925"/>
    </row>
    <row r="54" spans="1:31" s="577" customFormat="1" ht="0.2" customHeight="1">
      <c r="A54" s="925">
        <v>1</v>
      </c>
      <c r="B54" s="925"/>
      <c r="C54" s="925" t="s">
        <v>1443</v>
      </c>
      <c r="D54" s="925" t="s">
        <v>1437</v>
      </c>
      <c r="E54" s="925"/>
      <c r="F54" s="925"/>
      <c r="G54" s="925" t="b">
        <v>0</v>
      </c>
      <c r="H54" s="925"/>
      <c r="I54" s="925"/>
      <c r="J54" s="925"/>
      <c r="K54" s="925"/>
      <c r="L54" s="997" t="s">
        <v>502</v>
      </c>
      <c r="M54" s="992" t="s">
        <v>503</v>
      </c>
      <c r="N54" s="998"/>
      <c r="O54" s="998"/>
      <c r="P54" s="994">
        <v>0</v>
      </c>
      <c r="Q54" s="925"/>
      <c r="R54" s="925"/>
      <c r="S54" s="925"/>
      <c r="T54" s="925"/>
      <c r="U54" s="925"/>
      <c r="V54" s="925"/>
      <c r="W54" s="925"/>
      <c r="X54" s="925"/>
      <c r="Y54" s="925"/>
      <c r="Z54" s="925"/>
      <c r="AA54" s="925"/>
      <c r="AB54" s="925"/>
      <c r="AC54" s="925"/>
      <c r="AD54" s="925"/>
      <c r="AE54" s="925"/>
    </row>
    <row r="55" spans="1:31">
      <c r="A55" s="925"/>
      <c r="B55" s="925"/>
      <c r="C55" s="925"/>
      <c r="D55" s="925"/>
      <c r="E55" s="925"/>
      <c r="F55" s="925"/>
      <c r="G55" s="841" t="b">
        <v>1</v>
      </c>
      <c r="H55" s="925"/>
      <c r="I55" s="925"/>
      <c r="J55" s="925"/>
      <c r="K55" s="925"/>
      <c r="L55" s="999"/>
      <c r="M55" s="1000"/>
      <c r="N55" s="1001"/>
      <c r="O55" s="1001"/>
      <c r="P55" s="1001"/>
      <c r="Q55" s="1001"/>
      <c r="R55" s="925"/>
      <c r="S55" s="925"/>
      <c r="T55" s="925"/>
      <c r="U55" s="925"/>
      <c r="V55" s="925"/>
      <c r="W55" s="925"/>
      <c r="X55" s="925"/>
      <c r="Y55" s="925"/>
      <c r="Z55" s="925"/>
      <c r="AA55" s="925"/>
      <c r="AB55" s="925"/>
      <c r="AC55" s="925"/>
      <c r="AD55" s="925"/>
      <c r="AE55" s="925"/>
    </row>
    <row r="56" spans="1:31" s="272" customFormat="1" ht="0.2" customHeight="1">
      <c r="A56" s="841"/>
      <c r="B56" s="841"/>
      <c r="C56" s="841"/>
      <c r="D56" s="841"/>
      <c r="E56" s="841"/>
      <c r="F56" s="841"/>
      <c r="G56" s="841" t="b">
        <v>0</v>
      </c>
      <c r="H56" s="841"/>
      <c r="I56" s="841"/>
      <c r="J56" s="841"/>
      <c r="K56" s="973"/>
      <c r="L56" s="974" t="s">
        <v>1181</v>
      </c>
      <c r="M56" s="1002"/>
      <c r="N56" s="1002"/>
      <c r="O56" s="1002"/>
      <c r="P56" s="1002"/>
      <c r="Q56" s="841"/>
      <c r="R56" s="841"/>
      <c r="S56" s="841"/>
      <c r="T56" s="841"/>
      <c r="U56" s="841"/>
      <c r="V56" s="841"/>
      <c r="W56" s="841"/>
      <c r="X56" s="841"/>
      <c r="Y56" s="841"/>
      <c r="Z56" s="841"/>
      <c r="AA56" s="841"/>
      <c r="AB56" s="841"/>
      <c r="AC56" s="841"/>
      <c r="AD56" s="841"/>
      <c r="AE56" s="841"/>
    </row>
    <row r="57" spans="1:31" ht="0.2" customHeight="1">
      <c r="A57" s="925"/>
      <c r="B57" s="925"/>
      <c r="C57" s="925"/>
      <c r="D57" s="925"/>
      <c r="E57" s="925"/>
      <c r="F57" s="925"/>
      <c r="G57" s="841" t="b">
        <v>0</v>
      </c>
      <c r="H57" s="925"/>
      <c r="I57" s="925"/>
      <c r="J57" s="925"/>
      <c r="K57" s="925"/>
      <c r="L57" s="1146" t="s">
        <v>120</v>
      </c>
      <c r="M57" s="1146" t="s">
        <v>141</v>
      </c>
      <c r="N57" s="1158" t="s">
        <v>3499</v>
      </c>
      <c r="O57" s="1159"/>
      <c r="P57" s="1160"/>
      <c r="Q57" s="925"/>
      <c r="R57" s="925"/>
      <c r="S57" s="925"/>
      <c r="T57" s="925"/>
      <c r="U57" s="925"/>
      <c r="V57" s="925"/>
      <c r="W57" s="925"/>
      <c r="X57" s="925"/>
      <c r="Y57" s="925"/>
      <c r="Z57" s="925"/>
      <c r="AA57" s="925"/>
      <c r="AB57" s="925"/>
      <c r="AC57" s="925"/>
      <c r="AD57" s="925"/>
      <c r="AE57" s="925"/>
    </row>
    <row r="58" spans="1:31" ht="0.2" customHeight="1">
      <c r="A58" s="925"/>
      <c r="B58" s="925"/>
      <c r="C58" s="925"/>
      <c r="D58" s="925"/>
      <c r="E58" s="925"/>
      <c r="F58" s="925"/>
      <c r="G58" s="841" t="b">
        <v>0</v>
      </c>
      <c r="H58" s="925"/>
      <c r="I58" s="925"/>
      <c r="J58" s="925"/>
      <c r="K58" s="925"/>
      <c r="L58" s="1146"/>
      <c r="M58" s="1146"/>
      <c r="N58" s="1003" t="s">
        <v>272</v>
      </c>
      <c r="O58" s="1003" t="s">
        <v>271</v>
      </c>
      <c r="P58" s="1003" t="s">
        <v>488</v>
      </c>
      <c r="Q58" s="925"/>
      <c r="R58" s="925"/>
      <c r="S58" s="925"/>
      <c r="T58" s="925"/>
      <c r="U58" s="925"/>
      <c r="V58" s="925"/>
      <c r="W58" s="925"/>
      <c r="X58" s="925"/>
      <c r="Y58" s="925"/>
      <c r="Z58" s="925"/>
      <c r="AA58" s="925"/>
      <c r="AB58" s="925"/>
      <c r="AC58" s="925"/>
      <c r="AD58" s="925"/>
      <c r="AE58" s="925"/>
    </row>
    <row r="59" spans="1:31" ht="0.2" customHeight="1">
      <c r="A59" s="925"/>
      <c r="B59" s="925"/>
      <c r="C59" s="925"/>
      <c r="D59" s="925"/>
      <c r="E59" s="925"/>
      <c r="F59" s="925"/>
      <c r="G59" s="841" t="b">
        <v>0</v>
      </c>
      <c r="H59" s="925"/>
      <c r="I59" s="925"/>
      <c r="J59" s="925"/>
      <c r="K59" s="925"/>
      <c r="L59" s="970"/>
      <c r="M59" s="971"/>
      <c r="N59" s="925"/>
      <c r="O59" s="925"/>
      <c r="P59" s="925"/>
      <c r="Q59" s="925"/>
      <c r="R59" s="925"/>
      <c r="S59" s="925"/>
      <c r="T59" s="925"/>
      <c r="U59" s="925"/>
      <c r="V59" s="925"/>
      <c r="W59" s="925"/>
      <c r="X59" s="925"/>
      <c r="Y59" s="925"/>
      <c r="Z59" s="925"/>
      <c r="AA59" s="925"/>
      <c r="AB59" s="925"/>
      <c r="AC59" s="925"/>
      <c r="AD59" s="925"/>
      <c r="AE59" s="925"/>
    </row>
    <row r="60" spans="1:31">
      <c r="A60" s="925"/>
      <c r="B60" s="925"/>
      <c r="C60" s="925"/>
      <c r="D60" s="925"/>
      <c r="E60" s="925"/>
      <c r="F60" s="925"/>
      <c r="G60" s="925"/>
      <c r="H60" s="925"/>
      <c r="I60" s="925"/>
      <c r="J60" s="925"/>
      <c r="K60" s="925"/>
      <c r="L60" s="1146" t="s">
        <v>1255</v>
      </c>
      <c r="M60" s="1146"/>
      <c r="N60" s="1146"/>
      <c r="O60" s="1146"/>
      <c r="P60" s="1146"/>
      <c r="Q60" s="925"/>
      <c r="R60" s="925"/>
      <c r="S60" s="925"/>
      <c r="T60" s="925"/>
      <c r="U60" s="925"/>
      <c r="V60" s="925"/>
      <c r="W60" s="925"/>
      <c r="X60" s="925"/>
      <c r="Y60" s="925"/>
      <c r="Z60" s="925"/>
      <c r="AA60" s="925"/>
      <c r="AB60" s="925"/>
      <c r="AC60" s="925"/>
      <c r="AD60" s="925"/>
      <c r="AE60" s="925"/>
    </row>
    <row r="61" spans="1:31" ht="61.5" customHeight="1">
      <c r="A61" s="925"/>
      <c r="B61" s="925"/>
      <c r="C61" s="925"/>
      <c r="D61" s="925"/>
      <c r="E61" s="925"/>
      <c r="F61" s="925"/>
      <c r="G61" s="925"/>
      <c r="H61" s="925"/>
      <c r="I61" s="925"/>
      <c r="J61" s="925"/>
      <c r="K61" s="639"/>
      <c r="L61" s="1161" t="s">
        <v>3474</v>
      </c>
      <c r="M61" s="1162"/>
      <c r="N61" s="1162"/>
      <c r="O61" s="1162"/>
      <c r="P61" s="1162"/>
      <c r="Q61" s="925"/>
      <c r="R61" s="925"/>
      <c r="S61" s="925"/>
      <c r="T61" s="925"/>
      <c r="U61" s="925"/>
      <c r="V61" s="925"/>
      <c r="W61" s="925"/>
      <c r="X61" s="925"/>
      <c r="Y61" s="925"/>
      <c r="Z61" s="925"/>
      <c r="AA61" s="925"/>
      <c r="AB61" s="925"/>
      <c r="AC61" s="925"/>
      <c r="AD61" s="925"/>
      <c r="AE61" s="925"/>
    </row>
  </sheetData>
  <sheetProtection formatColumns="0" formatRows="0" autoFilter="0"/>
  <mergeCells count="13">
    <mergeCell ref="L15:L16"/>
    <mergeCell ref="M15:M16"/>
    <mergeCell ref="N15:P15"/>
    <mergeCell ref="L61:P61"/>
    <mergeCell ref="L57:L58"/>
    <mergeCell ref="M57:M58"/>
    <mergeCell ref="N57:P57"/>
    <mergeCell ref="L60:P60"/>
    <mergeCell ref="L17:M17"/>
    <mergeCell ref="L18:M18"/>
    <mergeCell ref="L19:M19"/>
    <mergeCell ref="L20:M20"/>
    <mergeCell ref="N20:P20"/>
  </mergeCells>
  <dataValidations count="1">
    <dataValidation type="decimal" allowBlank="1" showErrorMessage="1" errorTitle="Ошибка" error="Допускается ввод только неотрицательных чисел!" sqref="N50:O51 N44:O45 N35:O36 N41:O42 N38:O39 N32:O33 N47:O48 N53:O54">
      <formula1>0</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firstPageNumber="16" fitToWidth="0" orientation="landscape" useFirstPageNumber="1" r:id="rId1"/>
  <headerFooter>
    <oddFooter>&amp;C&amp;A
&amp;P из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40625" defaultRowHeight="12" customHeight="1"/>
  <cols>
    <col min="1" max="1" width="42.7109375" style="107" customWidth="1"/>
    <col min="2" max="2" width="6.7109375" style="107" customWidth="1"/>
    <col min="3" max="3" width="40.7109375" style="107" customWidth="1"/>
    <col min="4" max="6" width="3.7109375" style="107" customWidth="1"/>
    <col min="7" max="7" width="23.7109375" style="107" customWidth="1"/>
    <col min="8" max="9" width="3.7109375" style="107" customWidth="1"/>
    <col min="10" max="10" width="4.7109375" style="107" customWidth="1"/>
    <col min="11" max="11" width="40.7109375" style="107" customWidth="1"/>
    <col min="12" max="12" width="4.7109375" style="107" customWidth="1"/>
    <col min="13" max="13" width="18.5703125" style="107" bestFit="1" customWidth="1"/>
    <col min="14" max="15" width="4.7109375" style="107" customWidth="1"/>
    <col min="16" max="16" width="5.7109375" style="107" customWidth="1"/>
    <col min="17" max="18" width="12.5703125" style="107" customWidth="1"/>
    <col min="19" max="19" width="14.5703125" style="107" customWidth="1"/>
    <col min="20" max="20" width="18.85546875" style="107" customWidth="1"/>
    <col min="21" max="21" width="19.28515625" style="107" customWidth="1"/>
    <col min="22" max="22" width="39.140625" style="107" customWidth="1"/>
    <col min="23" max="23" width="41.7109375" style="107" customWidth="1"/>
    <col min="24" max="24" width="54.85546875" style="107" customWidth="1"/>
    <col min="25" max="26" width="22.85546875" style="107" customWidth="1"/>
    <col min="27" max="16384" width="9.140625" style="107"/>
  </cols>
  <sheetData>
    <row r="1" spans="1:26" ht="12" customHeight="1">
      <c r="A1" s="103" t="s">
        <v>27</v>
      </c>
      <c r="B1" s="104" t="s">
        <v>510</v>
      </c>
      <c r="C1" s="103" t="s">
        <v>27</v>
      </c>
      <c r="D1" s="103"/>
      <c r="E1" s="103"/>
      <c r="F1" s="103"/>
      <c r="G1" s="105" t="s">
        <v>511</v>
      </c>
      <c r="H1" s="103"/>
      <c r="I1" s="103"/>
      <c r="J1" s="103"/>
      <c r="K1" s="103"/>
      <c r="L1" s="106"/>
      <c r="M1" s="105" t="s">
        <v>512</v>
      </c>
      <c r="N1" s="103"/>
      <c r="O1" s="106"/>
      <c r="P1" s="103"/>
      <c r="Q1" s="105" t="s">
        <v>513</v>
      </c>
      <c r="R1" s="105" t="s">
        <v>514</v>
      </c>
      <c r="S1" s="105" t="s">
        <v>722</v>
      </c>
      <c r="T1" s="105" t="s">
        <v>818</v>
      </c>
      <c r="U1" s="105" t="s">
        <v>821</v>
      </c>
      <c r="V1" s="122" t="s">
        <v>1222</v>
      </c>
      <c r="W1" s="122" t="s">
        <v>916</v>
      </c>
      <c r="X1" s="122" t="s">
        <v>838</v>
      </c>
      <c r="Y1" s="122" t="s">
        <v>861</v>
      </c>
      <c r="Z1" s="122" t="s">
        <v>1006</v>
      </c>
    </row>
    <row r="2" spans="1:26" ht="12" customHeight="1">
      <c r="A2" s="103" t="s">
        <v>28</v>
      </c>
      <c r="B2" s="104" t="s">
        <v>515</v>
      </c>
      <c r="C2" s="103" t="s">
        <v>28</v>
      </c>
      <c r="D2" s="103"/>
      <c r="E2" s="103"/>
      <c r="F2" s="103"/>
      <c r="G2" s="108" t="s">
        <v>19</v>
      </c>
      <c r="H2" s="103"/>
      <c r="I2" s="103"/>
      <c r="J2" s="103"/>
      <c r="K2" s="103"/>
      <c r="L2" s="103"/>
      <c r="M2" s="109" t="s">
        <v>516</v>
      </c>
      <c r="N2" s="103"/>
      <c r="O2" s="103"/>
      <c r="P2" s="103"/>
      <c r="Q2" s="108">
        <v>2012</v>
      </c>
      <c r="R2" s="108" t="s">
        <v>0</v>
      </c>
      <c r="S2" s="108">
        <v>3</v>
      </c>
      <c r="T2" s="121" t="s">
        <v>819</v>
      </c>
      <c r="U2" s="121" t="s">
        <v>822</v>
      </c>
      <c r="V2" s="139" t="s">
        <v>824</v>
      </c>
      <c r="W2" s="139" t="s">
        <v>917</v>
      </c>
      <c r="X2" s="139" t="s">
        <v>1256</v>
      </c>
      <c r="Y2" s="139" t="s">
        <v>990</v>
      </c>
      <c r="Z2" s="139" t="s">
        <v>990</v>
      </c>
    </row>
    <row r="3" spans="1:26" ht="12" customHeight="1">
      <c r="A3" s="103" t="s">
        <v>29</v>
      </c>
      <c r="B3" s="104" t="s">
        <v>517</v>
      </c>
      <c r="C3" s="103" t="s">
        <v>29</v>
      </c>
      <c r="D3" s="103"/>
      <c r="E3" s="103"/>
      <c r="F3" s="103"/>
      <c r="G3" s="108" t="s">
        <v>20</v>
      </c>
      <c r="H3" s="103"/>
      <c r="I3" s="103"/>
      <c r="J3" s="103"/>
      <c r="K3" s="103"/>
      <c r="L3" s="103"/>
      <c r="M3" s="103"/>
      <c r="N3" s="103"/>
      <c r="O3" s="103"/>
      <c r="P3" s="103"/>
      <c r="Q3" s="108">
        <v>2013</v>
      </c>
      <c r="R3" s="108" t="s">
        <v>1</v>
      </c>
      <c r="S3" s="108">
        <v>4</v>
      </c>
      <c r="T3" s="121" t="s">
        <v>820</v>
      </c>
      <c r="U3" s="121" t="s">
        <v>823</v>
      </c>
      <c r="V3" s="139" t="s">
        <v>825</v>
      </c>
      <c r="W3" s="139" t="s">
        <v>918</v>
      </c>
      <c r="X3" s="139" t="s">
        <v>1257</v>
      </c>
      <c r="Y3" s="139" t="s">
        <v>856</v>
      </c>
      <c r="Z3" s="139" t="s">
        <v>856</v>
      </c>
    </row>
    <row r="4" spans="1:26" ht="12" customHeight="1">
      <c r="A4" s="103" t="s">
        <v>30</v>
      </c>
      <c r="B4" s="104" t="s">
        <v>518</v>
      </c>
      <c r="C4" s="103" t="s">
        <v>30</v>
      </c>
      <c r="D4" s="103"/>
      <c r="E4" s="103"/>
      <c r="F4" s="103"/>
      <c r="G4" s="103"/>
      <c r="H4" s="103"/>
      <c r="I4" s="103"/>
      <c r="J4" s="103"/>
      <c r="K4" s="103"/>
      <c r="L4" s="103"/>
      <c r="M4" s="105" t="s">
        <v>519</v>
      </c>
      <c r="N4" s="103"/>
      <c r="O4" s="103"/>
      <c r="P4" s="103"/>
      <c r="Q4" s="108">
        <v>2014</v>
      </c>
      <c r="R4" s="108" t="s">
        <v>2</v>
      </c>
      <c r="S4" s="108">
        <v>5</v>
      </c>
      <c r="V4" s="139" t="s">
        <v>1221</v>
      </c>
      <c r="X4" s="139" t="s">
        <v>1258</v>
      </c>
      <c r="Y4" s="139" t="s">
        <v>857</v>
      </c>
      <c r="Z4" s="139" t="s">
        <v>857</v>
      </c>
    </row>
    <row r="5" spans="1:26" ht="12" customHeight="1">
      <c r="A5" s="103" t="s">
        <v>31</v>
      </c>
      <c r="B5" s="104" t="s">
        <v>520</v>
      </c>
      <c r="C5" s="103" t="s">
        <v>31</v>
      </c>
      <c r="D5" s="103"/>
      <c r="E5" s="103"/>
      <c r="F5" s="103"/>
      <c r="G5" s="110" t="s">
        <v>521</v>
      </c>
      <c r="H5" s="103"/>
      <c r="I5" s="103"/>
      <c r="J5" s="103"/>
      <c r="K5" s="103"/>
      <c r="L5" s="103"/>
      <c r="M5" s="109">
        <v>1.2</v>
      </c>
      <c r="N5" s="103"/>
      <c r="O5" s="103"/>
      <c r="P5" s="103"/>
      <c r="Q5" s="108">
        <v>2015</v>
      </c>
      <c r="R5" s="108" t="s">
        <v>3</v>
      </c>
      <c r="S5" s="108">
        <v>6</v>
      </c>
      <c r="V5" s="122" t="s">
        <v>826</v>
      </c>
      <c r="W5" s="122" t="s">
        <v>919</v>
      </c>
      <c r="X5" s="139" t="s">
        <v>1259</v>
      </c>
      <c r="Y5" s="139" t="s">
        <v>858</v>
      </c>
      <c r="Z5" s="139" t="s">
        <v>858</v>
      </c>
    </row>
    <row r="6" spans="1:26" ht="12" customHeight="1">
      <c r="A6" s="103" t="s">
        <v>32</v>
      </c>
      <c r="B6" s="104" t="s">
        <v>522</v>
      </c>
      <c r="C6" s="103" t="s">
        <v>32</v>
      </c>
      <c r="D6" s="103"/>
      <c r="E6" s="103"/>
      <c r="F6" s="103"/>
      <c r="G6" s="110" t="s">
        <v>523</v>
      </c>
      <c r="H6" s="103"/>
      <c r="I6" s="103"/>
      <c r="J6" s="103"/>
      <c r="K6" s="103"/>
      <c r="L6" s="103"/>
      <c r="M6" s="103"/>
      <c r="N6" s="103"/>
      <c r="O6" s="103"/>
      <c r="P6" s="103"/>
      <c r="Q6" s="108">
        <v>2016</v>
      </c>
      <c r="R6" s="108" t="s">
        <v>4</v>
      </c>
      <c r="S6" s="108">
        <v>7</v>
      </c>
      <c r="V6" s="139" t="s">
        <v>1212</v>
      </c>
      <c r="W6" s="286" t="s">
        <v>920</v>
      </c>
      <c r="X6" s="139" t="s">
        <v>1260</v>
      </c>
      <c r="Y6" s="139" t="s">
        <v>859</v>
      </c>
      <c r="Z6" s="139" t="s">
        <v>859</v>
      </c>
    </row>
    <row r="7" spans="1:26" ht="12" customHeight="1">
      <c r="A7" s="103" t="s">
        <v>33</v>
      </c>
      <c r="B7" s="104" t="s">
        <v>524</v>
      </c>
      <c r="C7" s="103" t="s">
        <v>33</v>
      </c>
      <c r="D7" s="103"/>
      <c r="E7" s="103"/>
      <c r="F7" s="103"/>
      <c r="G7" s="111" t="s">
        <v>527</v>
      </c>
      <c r="H7" s="103"/>
      <c r="I7" s="103"/>
      <c r="J7" s="103"/>
      <c r="K7" s="103"/>
      <c r="L7" s="103"/>
      <c r="M7" s="105" t="s">
        <v>525</v>
      </c>
      <c r="N7" s="103"/>
      <c r="O7" s="103"/>
      <c r="P7" s="103"/>
      <c r="Q7" s="108">
        <v>2017</v>
      </c>
      <c r="R7" s="108" t="s">
        <v>5</v>
      </c>
      <c r="S7" s="108">
        <v>8</v>
      </c>
      <c r="V7" s="139" t="s">
        <v>1211</v>
      </c>
      <c r="X7" s="139" t="s">
        <v>1261</v>
      </c>
      <c r="Y7" s="139" t="s">
        <v>860</v>
      </c>
      <c r="Z7" s="139" t="s">
        <v>860</v>
      </c>
    </row>
    <row r="8" spans="1:26" ht="12" customHeight="1">
      <c r="A8" s="103" t="s">
        <v>34</v>
      </c>
      <c r="B8" s="104" t="s">
        <v>526</v>
      </c>
      <c r="C8" s="103" t="s">
        <v>34</v>
      </c>
      <c r="D8" s="103"/>
      <c r="E8" s="103"/>
      <c r="F8" s="103"/>
      <c r="G8" s="111" t="s">
        <v>529</v>
      </c>
      <c r="H8" s="103"/>
      <c r="I8" s="103"/>
      <c r="J8" s="103"/>
      <c r="K8" s="103"/>
      <c r="L8" s="103"/>
      <c r="M8" s="109">
        <v>2021</v>
      </c>
      <c r="N8" s="103"/>
      <c r="O8" s="103"/>
      <c r="P8" s="103"/>
      <c r="Q8" s="108">
        <v>2018</v>
      </c>
      <c r="R8" s="108" t="s">
        <v>6</v>
      </c>
      <c r="S8" s="108">
        <v>9</v>
      </c>
      <c r="V8" s="139" t="s">
        <v>1213</v>
      </c>
      <c r="X8" s="139" t="s">
        <v>1262</v>
      </c>
      <c r="Z8" s="139" t="s">
        <v>1007</v>
      </c>
    </row>
    <row r="9" spans="1:26" ht="12" customHeight="1">
      <c r="A9" s="103" t="s">
        <v>35</v>
      </c>
      <c r="B9" s="104" t="s">
        <v>528</v>
      </c>
      <c r="C9" s="103" t="s">
        <v>35</v>
      </c>
      <c r="D9" s="103"/>
      <c r="E9" s="103"/>
      <c r="F9" s="103"/>
      <c r="G9" s="111" t="s">
        <v>531</v>
      </c>
      <c r="H9" s="103"/>
      <c r="I9" s="103"/>
      <c r="J9" s="103"/>
      <c r="K9" s="103"/>
      <c r="L9" s="103"/>
      <c r="M9" s="103"/>
      <c r="N9" s="103"/>
      <c r="O9" s="103"/>
      <c r="P9" s="103"/>
      <c r="Q9" s="108">
        <v>2019</v>
      </c>
      <c r="R9" s="108" t="s">
        <v>7</v>
      </c>
      <c r="S9" s="108">
        <v>10</v>
      </c>
      <c r="V9" s="139" t="s">
        <v>1214</v>
      </c>
      <c r="X9" s="139" t="s">
        <v>1263</v>
      </c>
    </row>
    <row r="10" spans="1:26" ht="12" customHeight="1">
      <c r="A10" s="103" t="s">
        <v>36</v>
      </c>
      <c r="B10" s="104" t="s">
        <v>530</v>
      </c>
      <c r="C10" s="103" t="s">
        <v>36</v>
      </c>
      <c r="D10" s="103"/>
      <c r="E10" s="103"/>
      <c r="F10" s="103"/>
      <c r="G10" s="113"/>
      <c r="H10" s="103"/>
      <c r="I10" s="103"/>
      <c r="J10" s="103"/>
      <c r="K10" s="103"/>
      <c r="L10" s="103"/>
      <c r="M10" s="105" t="s">
        <v>532</v>
      </c>
      <c r="N10" s="103"/>
      <c r="O10" s="103"/>
      <c r="P10" s="103"/>
      <c r="Q10" s="108">
        <v>2020</v>
      </c>
      <c r="R10" s="108" t="s">
        <v>8</v>
      </c>
      <c r="S10" s="108"/>
      <c r="V10" s="139" t="s">
        <v>1215</v>
      </c>
      <c r="X10" s="139" t="s">
        <v>1264</v>
      </c>
    </row>
    <row r="11" spans="1:26" ht="12" customHeight="1">
      <c r="A11" s="281" t="s">
        <v>37</v>
      </c>
      <c r="B11" s="104" t="s">
        <v>533</v>
      </c>
      <c r="C11" s="112" t="s">
        <v>534</v>
      </c>
      <c r="D11" s="103"/>
      <c r="E11" s="103"/>
      <c r="F11" s="103"/>
      <c r="G11" s="110" t="s">
        <v>537</v>
      </c>
      <c r="H11" s="103"/>
      <c r="I11" s="103"/>
      <c r="J11" s="103"/>
      <c r="K11" s="103"/>
      <c r="L11" s="103"/>
      <c r="M11" s="109" t="str">
        <f>"01.01." &amp; PERIOD</f>
        <v>01.01.2021</v>
      </c>
      <c r="N11" s="103"/>
      <c r="O11" s="103"/>
      <c r="P11" s="103"/>
      <c r="Q11" s="108">
        <v>2021</v>
      </c>
      <c r="R11" s="108" t="s">
        <v>9</v>
      </c>
      <c r="V11" s="139" t="s">
        <v>1216</v>
      </c>
      <c r="X11" s="139" t="s">
        <v>1265</v>
      </c>
    </row>
    <row r="12" spans="1:26" ht="12" customHeight="1">
      <c r="A12" s="281" t="s">
        <v>535</v>
      </c>
      <c r="B12" s="104" t="s">
        <v>536</v>
      </c>
      <c r="C12" s="112"/>
      <c r="D12" s="103"/>
      <c r="E12" s="103"/>
      <c r="F12" s="103"/>
      <c r="G12" s="110" t="s">
        <v>541</v>
      </c>
      <c r="H12" s="103"/>
      <c r="I12" s="103"/>
      <c r="J12" s="103"/>
      <c r="K12" s="103"/>
      <c r="L12" s="103"/>
      <c r="M12" s="109" t="str">
        <f>"31.12." &amp; PERIOD</f>
        <v>31.12.2021</v>
      </c>
      <c r="N12" s="103"/>
      <c r="O12" s="103"/>
      <c r="P12" s="103"/>
      <c r="Q12" s="108">
        <v>2022</v>
      </c>
      <c r="R12" s="108" t="s">
        <v>10</v>
      </c>
      <c r="X12" s="139" t="s">
        <v>1266</v>
      </c>
    </row>
    <row r="13" spans="1:26" ht="12" customHeight="1">
      <c r="A13" s="281" t="s">
        <v>538</v>
      </c>
      <c r="B13" s="104" t="s">
        <v>539</v>
      </c>
      <c r="C13" s="112" t="s">
        <v>540</v>
      </c>
      <c r="D13" s="103"/>
      <c r="E13" s="103"/>
      <c r="F13" s="103"/>
      <c r="G13" s="111" t="s">
        <v>545</v>
      </c>
      <c r="H13" s="103"/>
      <c r="I13" s="103"/>
      <c r="J13" s="103"/>
      <c r="K13" s="103"/>
      <c r="L13" s="103"/>
      <c r="M13" s="103"/>
      <c r="N13" s="103"/>
      <c r="O13" s="103"/>
      <c r="P13" s="103"/>
      <c r="Q13" s="108">
        <v>2023</v>
      </c>
      <c r="R13" s="108" t="s">
        <v>11</v>
      </c>
      <c r="X13" s="139" t="s">
        <v>1267</v>
      </c>
    </row>
    <row r="14" spans="1:26" ht="12" customHeight="1">
      <c r="A14" s="281" t="s">
        <v>542</v>
      </c>
      <c r="B14" s="114" t="s">
        <v>543</v>
      </c>
      <c r="C14" s="115" t="s">
        <v>544</v>
      </c>
      <c r="D14" s="103"/>
      <c r="E14" s="103"/>
      <c r="F14" s="103"/>
      <c r="G14" s="111" t="s">
        <v>548</v>
      </c>
      <c r="H14" s="103"/>
      <c r="I14" s="103"/>
      <c r="J14" s="103"/>
      <c r="K14" s="103"/>
      <c r="L14" s="103"/>
      <c r="M14" s="105" t="s">
        <v>546</v>
      </c>
      <c r="N14" s="103"/>
      <c r="O14" s="103"/>
      <c r="P14" s="103"/>
      <c r="Q14" s="108">
        <v>2024</v>
      </c>
      <c r="R14" s="103"/>
      <c r="X14" s="139" t="s">
        <v>1268</v>
      </c>
    </row>
    <row r="15" spans="1:26" ht="12" customHeight="1">
      <c r="A15" s="103" t="s">
        <v>38</v>
      </c>
      <c r="B15" s="104" t="s">
        <v>547</v>
      </c>
      <c r="C15" s="103" t="s">
        <v>38</v>
      </c>
      <c r="D15" s="103"/>
      <c r="E15" s="103"/>
      <c r="F15" s="103"/>
      <c r="G15" s="111" t="s">
        <v>550</v>
      </c>
      <c r="H15" s="103"/>
      <c r="I15" s="103"/>
      <c r="J15" s="103"/>
      <c r="K15" s="103"/>
      <c r="L15" s="103"/>
      <c r="M15" s="109" t="str">
        <f>"01.01." &amp; PERIOD</f>
        <v>01.01.2021</v>
      </c>
      <c r="N15" s="103"/>
      <c r="O15" s="103"/>
      <c r="P15" s="103"/>
      <c r="Q15" s="108">
        <v>2025</v>
      </c>
      <c r="R15" s="103"/>
    </row>
    <row r="16" spans="1:26" ht="12" customHeight="1">
      <c r="A16" s="103" t="s">
        <v>39</v>
      </c>
      <c r="B16" s="104" t="s">
        <v>549</v>
      </c>
      <c r="C16" s="103" t="s">
        <v>39</v>
      </c>
      <c r="D16" s="103"/>
      <c r="E16" s="103"/>
      <c r="F16" s="103"/>
      <c r="G16" s="111" t="s">
        <v>552</v>
      </c>
      <c r="H16" s="103"/>
      <c r="I16" s="103"/>
      <c r="J16" s="103"/>
      <c r="K16" s="103"/>
      <c r="L16" s="103"/>
      <c r="M16" s="109" t="str">
        <f>"31.12." &amp; PERIOD</f>
        <v>31.12.2021</v>
      </c>
      <c r="N16" s="103"/>
      <c r="O16" s="103"/>
      <c r="P16" s="103"/>
      <c r="Q16" s="108">
        <v>2026</v>
      </c>
      <c r="R16" s="103"/>
      <c r="X16" s="122" t="s">
        <v>1269</v>
      </c>
    </row>
    <row r="17" spans="1:24" ht="12" customHeight="1">
      <c r="A17" s="103" t="s">
        <v>40</v>
      </c>
      <c r="B17" s="104" t="s">
        <v>551</v>
      </c>
      <c r="C17" s="103" t="s">
        <v>40</v>
      </c>
      <c r="D17" s="103"/>
      <c r="E17" s="103"/>
      <c r="F17" s="103"/>
      <c r="G17" s="103"/>
      <c r="H17" s="103"/>
      <c r="I17" s="103"/>
      <c r="J17" s="103"/>
      <c r="K17" s="103"/>
      <c r="L17" s="103"/>
      <c r="M17" s="116"/>
      <c r="N17" s="103"/>
      <c r="O17" s="103"/>
      <c r="P17" s="103"/>
      <c r="Q17" s="108">
        <v>2027</v>
      </c>
      <c r="R17" s="103"/>
      <c r="X17" s="139" t="s">
        <v>1270</v>
      </c>
    </row>
    <row r="18" spans="1:24" ht="12" customHeight="1">
      <c r="A18" s="103" t="s">
        <v>41</v>
      </c>
      <c r="B18" s="104" t="s">
        <v>553</v>
      </c>
      <c r="C18" s="103" t="s">
        <v>41</v>
      </c>
      <c r="D18" s="103"/>
      <c r="E18" s="103"/>
      <c r="F18" s="103"/>
      <c r="G18" s="103"/>
      <c r="H18" s="103"/>
      <c r="I18" s="103"/>
      <c r="J18" s="103"/>
      <c r="K18" s="103"/>
      <c r="L18" s="103"/>
      <c r="M18" s="105" t="s">
        <v>554</v>
      </c>
      <c r="N18" s="103"/>
      <c r="O18" s="103"/>
      <c r="P18" s="103"/>
      <c r="Q18" s="108">
        <v>2028</v>
      </c>
      <c r="R18" s="103"/>
      <c r="X18" s="139" t="s">
        <v>1271</v>
      </c>
    </row>
    <row r="19" spans="1:24" ht="12" customHeight="1">
      <c r="A19" s="103" t="s">
        <v>42</v>
      </c>
      <c r="B19" s="104" t="s">
        <v>555</v>
      </c>
      <c r="C19" s="112" t="s">
        <v>556</v>
      </c>
      <c r="D19" s="103"/>
      <c r="E19" s="103"/>
      <c r="F19" s="103"/>
      <c r="G19" s="103"/>
      <c r="H19" s="103"/>
      <c r="I19" s="103"/>
      <c r="J19" s="103"/>
      <c r="K19" s="103"/>
      <c r="L19" s="103"/>
      <c r="M19" s="109" t="str">
        <f>"01.01." &amp; PERIOD</f>
        <v>01.01.2021</v>
      </c>
      <c r="N19" s="103"/>
      <c r="O19" s="103"/>
      <c r="P19" s="103"/>
      <c r="Q19" s="108">
        <v>2029</v>
      </c>
      <c r="R19" s="103"/>
      <c r="X19" s="139" t="s">
        <v>600</v>
      </c>
    </row>
    <row r="20" spans="1:24" ht="12" customHeight="1">
      <c r="A20" s="103" t="s">
        <v>43</v>
      </c>
      <c r="B20" s="104" t="s">
        <v>557</v>
      </c>
      <c r="C20" s="103" t="s">
        <v>43</v>
      </c>
      <c r="D20" s="103"/>
      <c r="E20" s="103"/>
      <c r="F20" s="103"/>
      <c r="G20" s="103"/>
      <c r="H20" s="103"/>
      <c r="I20" s="103"/>
      <c r="J20" s="103"/>
      <c r="K20" s="103"/>
      <c r="L20" s="103"/>
      <c r="M20" s="109" t="str">
        <f>"31.12." &amp; PERIOD</f>
        <v>31.12.2021</v>
      </c>
      <c r="N20" s="103"/>
      <c r="O20" s="103"/>
      <c r="P20" s="103"/>
      <c r="Q20" s="108">
        <v>2030</v>
      </c>
      <c r="R20" s="103"/>
      <c r="X20" s="139" t="s">
        <v>590</v>
      </c>
    </row>
    <row r="21" spans="1:24" ht="12" customHeight="1">
      <c r="A21" s="103" t="s">
        <v>44</v>
      </c>
      <c r="B21" s="104" t="s">
        <v>558</v>
      </c>
      <c r="C21" s="103" t="s">
        <v>44</v>
      </c>
      <c r="D21" s="103"/>
      <c r="E21" s="103"/>
      <c r="F21" s="103"/>
      <c r="G21" s="103"/>
      <c r="H21" s="103"/>
      <c r="I21" s="103"/>
      <c r="J21" s="103"/>
      <c r="K21" s="103"/>
      <c r="L21" s="103"/>
      <c r="M21" s="103"/>
      <c r="N21" s="103"/>
      <c r="O21" s="103"/>
      <c r="P21" s="103"/>
      <c r="Q21" s="103"/>
      <c r="R21" s="103"/>
      <c r="X21" s="139" t="s">
        <v>592</v>
      </c>
    </row>
    <row r="22" spans="1:24" ht="12" customHeight="1">
      <c r="A22" s="103" t="s">
        <v>45</v>
      </c>
      <c r="B22" s="104" t="s">
        <v>559</v>
      </c>
      <c r="C22" s="103" t="s">
        <v>45</v>
      </c>
      <c r="D22" s="103"/>
      <c r="E22" s="103"/>
      <c r="F22" s="103"/>
      <c r="G22" s="103"/>
      <c r="H22" s="103"/>
      <c r="I22" s="103"/>
      <c r="J22" s="103"/>
      <c r="K22" s="103"/>
      <c r="L22" s="103"/>
      <c r="M22" s="103"/>
      <c r="N22" s="103"/>
      <c r="O22" s="103"/>
      <c r="P22" s="103"/>
      <c r="Q22" s="103"/>
      <c r="R22" s="103"/>
      <c r="X22" s="139" t="s">
        <v>594</v>
      </c>
    </row>
    <row r="23" spans="1:24" ht="12" customHeight="1">
      <c r="A23" s="103" t="s">
        <v>46</v>
      </c>
      <c r="B23" s="104" t="s">
        <v>560</v>
      </c>
      <c r="C23" s="112" t="s">
        <v>561</v>
      </c>
      <c r="D23" s="103"/>
      <c r="E23" s="103"/>
      <c r="F23" s="103"/>
      <c r="G23" s="103"/>
      <c r="H23" s="103"/>
      <c r="I23" s="103"/>
      <c r="J23" s="103"/>
      <c r="K23" s="103"/>
      <c r="L23" s="103"/>
      <c r="M23" s="103"/>
      <c r="N23" s="103"/>
      <c r="O23" s="103"/>
      <c r="P23" s="103"/>
      <c r="Q23" s="103"/>
      <c r="R23" s="103"/>
      <c r="X23" s="139" t="s">
        <v>596</v>
      </c>
    </row>
    <row r="24" spans="1:24" ht="12" customHeight="1">
      <c r="A24" s="103" t="s">
        <v>47</v>
      </c>
      <c r="B24" s="104" t="s">
        <v>562</v>
      </c>
      <c r="C24" s="103" t="s">
        <v>47</v>
      </c>
      <c r="D24" s="103"/>
      <c r="E24" s="103"/>
      <c r="F24" s="103"/>
      <c r="G24" s="103"/>
      <c r="H24" s="103"/>
      <c r="I24" s="103"/>
      <c r="J24" s="103"/>
      <c r="K24" s="103"/>
      <c r="L24" s="103"/>
      <c r="M24" s="103"/>
      <c r="N24" s="103"/>
      <c r="O24" s="103"/>
      <c r="P24" s="103"/>
      <c r="Q24" s="103"/>
      <c r="R24" s="103"/>
      <c r="X24" s="139" t="s">
        <v>1272</v>
      </c>
    </row>
    <row r="25" spans="1:24" ht="12" customHeight="1">
      <c r="A25" s="103" t="s">
        <v>48</v>
      </c>
      <c r="B25" s="104" t="s">
        <v>563</v>
      </c>
      <c r="C25" s="103" t="s">
        <v>48</v>
      </c>
      <c r="D25" s="103"/>
      <c r="E25" s="103"/>
      <c r="F25" s="103"/>
      <c r="G25" s="103"/>
      <c r="H25" s="103"/>
      <c r="I25" s="103"/>
      <c r="J25" s="103"/>
      <c r="K25" s="103"/>
      <c r="L25" s="103"/>
      <c r="M25" s="103"/>
      <c r="N25" s="103"/>
      <c r="O25" s="103"/>
      <c r="P25" s="103"/>
      <c r="Q25" s="103"/>
      <c r="R25" s="103"/>
      <c r="X25" s="139" t="s">
        <v>1273</v>
      </c>
    </row>
    <row r="26" spans="1:24" ht="12" customHeight="1">
      <c r="A26" s="103" t="s">
        <v>49</v>
      </c>
      <c r="B26" s="104" t="s">
        <v>564</v>
      </c>
      <c r="C26" s="103" t="s">
        <v>49</v>
      </c>
      <c r="D26" s="103"/>
      <c r="E26" s="103"/>
      <c r="F26" s="103"/>
      <c r="G26" s="103"/>
      <c r="H26" s="103"/>
      <c r="I26" s="103"/>
      <c r="J26" s="103"/>
      <c r="K26" s="103"/>
      <c r="L26" s="103"/>
      <c r="M26" s="103"/>
      <c r="N26" s="103"/>
      <c r="O26" s="103"/>
      <c r="P26" s="103"/>
      <c r="Q26" s="103"/>
      <c r="R26" s="103"/>
      <c r="X26" s="139" t="s">
        <v>1274</v>
      </c>
    </row>
    <row r="27" spans="1:24" ht="12" customHeight="1">
      <c r="A27" s="103" t="s">
        <v>50</v>
      </c>
      <c r="B27" s="104" t="s">
        <v>565</v>
      </c>
      <c r="C27" s="103" t="s">
        <v>50</v>
      </c>
      <c r="D27" s="103"/>
      <c r="E27" s="103"/>
      <c r="F27" s="103"/>
      <c r="G27" s="103"/>
      <c r="H27" s="103"/>
      <c r="I27" s="103"/>
      <c r="J27" s="103"/>
      <c r="K27" s="103"/>
      <c r="L27" s="103"/>
      <c r="M27" s="103"/>
      <c r="N27" s="103"/>
      <c r="O27" s="103"/>
      <c r="P27" s="103"/>
      <c r="Q27" s="103"/>
      <c r="R27" s="103"/>
      <c r="X27" s="139" t="s">
        <v>1275</v>
      </c>
    </row>
    <row r="28" spans="1:24" ht="12" customHeight="1">
      <c r="A28" s="103" t="s">
        <v>51</v>
      </c>
      <c r="B28" s="104" t="s">
        <v>566</v>
      </c>
      <c r="C28" s="103" t="s">
        <v>51</v>
      </c>
      <c r="D28" s="103"/>
      <c r="E28" s="103"/>
      <c r="F28" s="103"/>
      <c r="G28" s="103"/>
      <c r="H28" s="103"/>
      <c r="I28" s="103"/>
      <c r="J28" s="103"/>
      <c r="K28" s="103"/>
      <c r="L28" s="103"/>
      <c r="M28" s="103"/>
      <c r="N28" s="103"/>
      <c r="O28" s="103"/>
      <c r="P28" s="103"/>
      <c r="Q28" s="103"/>
      <c r="R28" s="103"/>
      <c r="X28" s="139" t="s">
        <v>1276</v>
      </c>
    </row>
    <row r="29" spans="1:24" ht="12" customHeight="1">
      <c r="A29" s="103" t="s">
        <v>52</v>
      </c>
      <c r="B29" s="104" t="s">
        <v>567</v>
      </c>
      <c r="C29" s="103" t="s">
        <v>52</v>
      </c>
      <c r="D29" s="103"/>
      <c r="E29" s="103"/>
      <c r="F29" s="103"/>
      <c r="G29" s="103"/>
      <c r="H29" s="103"/>
      <c r="I29" s="103"/>
      <c r="J29" s="103"/>
      <c r="K29" s="103"/>
      <c r="L29" s="103"/>
      <c r="M29" s="103"/>
      <c r="N29" s="103"/>
      <c r="O29" s="103"/>
      <c r="P29" s="103"/>
      <c r="Q29" s="103"/>
      <c r="R29" s="103"/>
      <c r="X29" s="139" t="s">
        <v>1277</v>
      </c>
    </row>
    <row r="30" spans="1:24" ht="12" customHeight="1">
      <c r="A30" s="103" t="s">
        <v>53</v>
      </c>
      <c r="B30" s="104" t="s">
        <v>568</v>
      </c>
      <c r="C30" s="103" t="s">
        <v>53</v>
      </c>
      <c r="D30" s="103"/>
      <c r="E30" s="103"/>
      <c r="F30" s="103"/>
      <c r="G30" s="103"/>
      <c r="H30" s="103"/>
      <c r="I30" s="103"/>
      <c r="J30" s="103"/>
      <c r="K30" s="103"/>
      <c r="L30" s="103"/>
      <c r="M30" s="103"/>
      <c r="N30" s="103"/>
      <c r="O30" s="103"/>
      <c r="P30" s="103"/>
      <c r="Q30" s="103"/>
      <c r="R30" s="103"/>
      <c r="X30" s="139" t="s">
        <v>1278</v>
      </c>
    </row>
    <row r="31" spans="1:24" ht="12" customHeight="1">
      <c r="A31" s="103" t="s">
        <v>54</v>
      </c>
      <c r="B31" s="104" t="s">
        <v>569</v>
      </c>
      <c r="C31" s="103" t="s">
        <v>54</v>
      </c>
      <c r="D31" s="103"/>
      <c r="E31" s="103"/>
      <c r="F31" s="103"/>
      <c r="G31" s="103"/>
      <c r="H31" s="103"/>
      <c r="I31" s="103"/>
      <c r="J31" s="103"/>
      <c r="K31" s="103"/>
      <c r="L31" s="103"/>
      <c r="M31" s="103"/>
      <c r="N31" s="103"/>
      <c r="O31" s="103"/>
      <c r="P31" s="103"/>
      <c r="Q31" s="103"/>
      <c r="R31" s="103"/>
      <c r="X31" s="139" t="s">
        <v>1279</v>
      </c>
    </row>
    <row r="32" spans="1:24" ht="12" customHeight="1">
      <c r="A32" s="103" t="s">
        <v>55</v>
      </c>
      <c r="B32" s="104" t="s">
        <v>570</v>
      </c>
      <c r="C32" s="103" t="s">
        <v>55</v>
      </c>
      <c r="D32" s="103"/>
      <c r="E32" s="103"/>
      <c r="F32" s="103"/>
      <c r="G32" s="103"/>
      <c r="H32" s="103"/>
      <c r="I32" s="103"/>
      <c r="J32" s="103"/>
      <c r="K32" s="103"/>
      <c r="L32" s="103"/>
      <c r="M32" s="103"/>
      <c r="N32" s="103"/>
      <c r="O32" s="103"/>
      <c r="P32" s="103"/>
      <c r="Q32" s="103"/>
      <c r="R32" s="103"/>
      <c r="X32" s="139" t="s">
        <v>1280</v>
      </c>
    </row>
    <row r="33" spans="1:24" ht="12" customHeight="1">
      <c r="A33" s="103" t="s">
        <v>56</v>
      </c>
      <c r="B33" s="104" t="s">
        <v>571</v>
      </c>
      <c r="C33" s="103" t="s">
        <v>56</v>
      </c>
      <c r="D33" s="103"/>
      <c r="E33" s="103"/>
      <c r="F33" s="103"/>
      <c r="G33" s="103"/>
      <c r="H33" s="103"/>
      <c r="I33" s="103"/>
      <c r="J33" s="103"/>
      <c r="K33" s="103"/>
      <c r="L33" s="103"/>
      <c r="M33" s="103"/>
      <c r="N33" s="103"/>
      <c r="O33" s="103"/>
      <c r="P33" s="103"/>
      <c r="Q33" s="103"/>
      <c r="R33" s="103"/>
      <c r="X33" s="139" t="s">
        <v>1281</v>
      </c>
    </row>
    <row r="34" spans="1:24" ht="12" customHeight="1">
      <c r="A34" s="103" t="s">
        <v>57</v>
      </c>
      <c r="B34" s="104" t="s">
        <v>572</v>
      </c>
      <c r="C34" s="103" t="s">
        <v>57</v>
      </c>
      <c r="D34" s="103"/>
      <c r="E34" s="103"/>
      <c r="F34" s="103"/>
      <c r="G34" s="103"/>
      <c r="H34" s="103"/>
      <c r="I34" s="103"/>
      <c r="J34" s="103"/>
      <c r="K34" s="103"/>
      <c r="L34" s="103"/>
      <c r="M34" s="103"/>
      <c r="N34" s="103"/>
      <c r="O34" s="103"/>
      <c r="P34" s="103"/>
      <c r="Q34" s="103"/>
      <c r="R34" s="103"/>
      <c r="X34" s="139" t="s">
        <v>1282</v>
      </c>
    </row>
    <row r="35" spans="1:24" ht="12" customHeight="1">
      <c r="A35" s="103" t="s">
        <v>21</v>
      </c>
      <c r="B35" s="104" t="s">
        <v>573</v>
      </c>
      <c r="C35" s="103" t="s">
        <v>21</v>
      </c>
      <c r="D35" s="103"/>
      <c r="E35" s="103"/>
      <c r="F35" s="103"/>
      <c r="G35" s="103"/>
      <c r="H35" s="103"/>
      <c r="I35" s="103"/>
      <c r="J35" s="103"/>
      <c r="K35" s="103"/>
      <c r="L35" s="103"/>
      <c r="M35" s="103"/>
      <c r="N35" s="103"/>
      <c r="O35" s="103"/>
      <c r="P35" s="103"/>
      <c r="Q35" s="103"/>
      <c r="R35" s="103"/>
      <c r="X35" s="139" t="s">
        <v>1283</v>
      </c>
    </row>
    <row r="36" spans="1:24" ht="12" customHeight="1">
      <c r="A36" s="103" t="s">
        <v>22</v>
      </c>
      <c r="B36" s="104" t="s">
        <v>574</v>
      </c>
      <c r="C36" s="103" t="s">
        <v>22</v>
      </c>
      <c r="D36" s="103"/>
      <c r="E36" s="103"/>
      <c r="F36" s="103"/>
      <c r="G36" s="103"/>
      <c r="H36" s="103"/>
      <c r="I36" s="103"/>
      <c r="J36" s="103"/>
      <c r="K36" s="103"/>
      <c r="L36" s="103"/>
      <c r="M36" s="103"/>
      <c r="N36" s="103"/>
      <c r="O36" s="103"/>
      <c r="P36" s="103"/>
      <c r="Q36" s="103"/>
      <c r="R36" s="103"/>
      <c r="X36" s="139" t="s">
        <v>1284</v>
      </c>
    </row>
    <row r="37" spans="1:24" ht="12" customHeight="1">
      <c r="A37" s="103" t="s">
        <v>23</v>
      </c>
      <c r="B37" s="104" t="s">
        <v>575</v>
      </c>
      <c r="C37" s="103" t="s">
        <v>23</v>
      </c>
      <c r="D37" s="103"/>
      <c r="E37" s="103"/>
      <c r="F37" s="103"/>
      <c r="G37" s="103"/>
      <c r="H37" s="103"/>
      <c r="I37" s="103"/>
      <c r="J37" s="103"/>
      <c r="K37" s="103"/>
      <c r="L37" s="103"/>
      <c r="M37" s="103"/>
      <c r="N37" s="103"/>
      <c r="O37" s="103"/>
      <c r="P37" s="103"/>
      <c r="Q37" s="103"/>
      <c r="R37" s="103"/>
    </row>
    <row r="38" spans="1:24" ht="12" customHeight="1">
      <c r="A38" s="103" t="s">
        <v>24</v>
      </c>
      <c r="B38" s="104" t="s">
        <v>576</v>
      </c>
      <c r="C38" s="103" t="s">
        <v>24</v>
      </c>
      <c r="D38" s="103"/>
      <c r="E38" s="103"/>
      <c r="F38" s="103"/>
      <c r="G38" s="103"/>
      <c r="H38" s="103"/>
      <c r="I38" s="103"/>
      <c r="J38" s="103"/>
      <c r="K38" s="110" t="s">
        <v>577</v>
      </c>
      <c r="L38" s="103"/>
      <c r="M38" s="103"/>
      <c r="N38" s="103"/>
      <c r="O38" s="103"/>
      <c r="P38" s="103"/>
      <c r="Q38" s="103"/>
      <c r="R38" s="103"/>
    </row>
    <row r="39" spans="1:24" ht="12" customHeight="1">
      <c r="A39" s="103" t="s">
        <v>25</v>
      </c>
      <c r="B39" s="104" t="s">
        <v>578</v>
      </c>
      <c r="C39" s="103" t="s">
        <v>25</v>
      </c>
      <c r="D39" s="103"/>
      <c r="E39" s="103"/>
      <c r="F39" s="103"/>
      <c r="G39" s="103"/>
      <c r="H39" s="103"/>
      <c r="I39" s="103"/>
      <c r="J39" s="103"/>
      <c r="K39" s="111" t="s">
        <v>579</v>
      </c>
      <c r="L39" s="103"/>
      <c r="M39" s="103"/>
      <c r="N39" s="103"/>
      <c r="O39" s="103"/>
      <c r="P39" s="103"/>
      <c r="Q39" s="103"/>
      <c r="R39" s="103"/>
    </row>
    <row r="40" spans="1:24" ht="12" customHeight="1">
      <c r="A40" s="103" t="s">
        <v>26</v>
      </c>
      <c r="B40" s="104" t="s">
        <v>580</v>
      </c>
      <c r="C40" s="103" t="s">
        <v>26</v>
      </c>
      <c r="D40" s="103"/>
      <c r="E40" s="103"/>
      <c r="F40" s="103"/>
      <c r="G40" s="103"/>
      <c r="H40" s="103"/>
      <c r="I40" s="103"/>
      <c r="J40" s="103"/>
      <c r="K40" s="111" t="s">
        <v>581</v>
      </c>
      <c r="L40" s="103"/>
      <c r="M40" s="103"/>
      <c r="N40" s="103"/>
      <c r="O40" s="103"/>
      <c r="P40" s="103"/>
      <c r="Q40" s="103"/>
      <c r="R40" s="103"/>
    </row>
    <row r="41" spans="1:24" ht="12" customHeight="1">
      <c r="A41" s="103" t="s">
        <v>58</v>
      </c>
      <c r="B41" s="104" t="s">
        <v>582</v>
      </c>
      <c r="C41" s="103" t="s">
        <v>58</v>
      </c>
      <c r="D41" s="103"/>
      <c r="E41" s="103"/>
      <c r="F41" s="103"/>
      <c r="G41" s="103"/>
      <c r="H41" s="103"/>
      <c r="I41" s="103"/>
      <c r="J41" s="103"/>
      <c r="K41" s="111" t="s">
        <v>254</v>
      </c>
      <c r="L41" s="103"/>
      <c r="M41" s="103"/>
      <c r="N41" s="103"/>
      <c r="O41" s="103"/>
      <c r="P41" s="103"/>
      <c r="Q41" s="103"/>
      <c r="R41" s="103"/>
    </row>
    <row r="42" spans="1:24" ht="12" customHeight="1">
      <c r="A42" s="103" t="s">
        <v>59</v>
      </c>
      <c r="B42" s="104" t="s">
        <v>583</v>
      </c>
      <c r="C42" s="103" t="s">
        <v>59</v>
      </c>
      <c r="D42" s="103"/>
      <c r="E42" s="103"/>
      <c r="F42" s="103"/>
      <c r="G42" s="103"/>
      <c r="H42" s="103"/>
      <c r="I42" s="103"/>
      <c r="J42" s="103"/>
      <c r="K42" s="111" t="s">
        <v>584</v>
      </c>
      <c r="L42" s="103"/>
      <c r="M42" s="103"/>
      <c r="N42" s="103"/>
      <c r="O42" s="103"/>
      <c r="P42" s="103"/>
      <c r="Q42" s="103"/>
      <c r="R42" s="103"/>
    </row>
    <row r="43" spans="1:24" ht="12" customHeight="1">
      <c r="A43" s="103" t="s">
        <v>60</v>
      </c>
      <c r="B43" s="104" t="s">
        <v>585</v>
      </c>
      <c r="C43" s="103" t="s">
        <v>60</v>
      </c>
      <c r="D43" s="103"/>
      <c r="E43" s="103"/>
      <c r="F43" s="103"/>
      <c r="G43" s="103"/>
      <c r="H43" s="103"/>
      <c r="I43" s="103"/>
      <c r="J43" s="103"/>
      <c r="K43" s="103"/>
      <c r="L43" s="103"/>
      <c r="M43" s="103"/>
      <c r="N43" s="103"/>
      <c r="O43" s="103"/>
      <c r="P43" s="103"/>
      <c r="Q43" s="103"/>
      <c r="R43" s="103"/>
    </row>
    <row r="44" spans="1:24" ht="12" customHeight="1">
      <c r="A44" s="103" t="s">
        <v>61</v>
      </c>
      <c r="B44" s="104" t="s">
        <v>586</v>
      </c>
      <c r="C44" s="103" t="s">
        <v>61</v>
      </c>
      <c r="D44" s="103"/>
      <c r="E44" s="103"/>
      <c r="F44" s="103"/>
      <c r="G44" s="103"/>
      <c r="H44" s="103"/>
      <c r="I44" s="103"/>
      <c r="J44" s="103"/>
      <c r="K44" s="103"/>
      <c r="L44" s="103"/>
      <c r="M44" s="103"/>
      <c r="N44" s="103"/>
      <c r="O44" s="103"/>
      <c r="P44" s="103"/>
      <c r="Q44" s="103"/>
      <c r="R44" s="103"/>
    </row>
    <row r="45" spans="1:24" ht="12" customHeight="1">
      <c r="A45" s="103" t="s">
        <v>62</v>
      </c>
      <c r="B45" s="104" t="s">
        <v>587</v>
      </c>
      <c r="C45" s="103" t="s">
        <v>62</v>
      </c>
      <c r="D45" s="103"/>
      <c r="E45" s="103"/>
      <c r="F45" s="103"/>
      <c r="G45" s="103"/>
      <c r="H45" s="103"/>
      <c r="I45" s="103"/>
      <c r="J45" s="103"/>
      <c r="K45" s="110" t="s">
        <v>588</v>
      </c>
      <c r="L45" s="103"/>
      <c r="M45" s="103"/>
      <c r="N45" s="103"/>
      <c r="O45" s="103"/>
      <c r="P45" s="103"/>
      <c r="Q45" s="103"/>
      <c r="R45" s="103"/>
    </row>
    <row r="46" spans="1:24" ht="12" customHeight="1">
      <c r="A46" s="103" t="s">
        <v>83</v>
      </c>
      <c r="B46" s="104" t="s">
        <v>589</v>
      </c>
      <c r="C46" s="103" t="s">
        <v>83</v>
      </c>
      <c r="D46" s="103"/>
      <c r="E46" s="103"/>
      <c r="F46" s="103"/>
      <c r="G46" s="103"/>
      <c r="H46" s="103"/>
      <c r="I46" s="103"/>
      <c r="J46" s="103"/>
      <c r="K46" s="111" t="s">
        <v>590</v>
      </c>
      <c r="L46" s="103"/>
      <c r="M46" s="103"/>
      <c r="N46" s="103"/>
      <c r="O46" s="103"/>
      <c r="P46" s="103"/>
      <c r="Q46" s="103"/>
      <c r="R46" s="103"/>
    </row>
    <row r="47" spans="1:24" ht="12" customHeight="1">
      <c r="A47" s="103" t="s">
        <v>84</v>
      </c>
      <c r="B47" s="104" t="s">
        <v>591</v>
      </c>
      <c r="C47" s="103" t="s">
        <v>84</v>
      </c>
      <c r="D47" s="103"/>
      <c r="E47" s="103"/>
      <c r="F47" s="103"/>
      <c r="G47" s="103"/>
      <c r="H47" s="103"/>
      <c r="I47" s="103"/>
      <c r="J47" s="103"/>
      <c r="K47" s="111" t="s">
        <v>592</v>
      </c>
      <c r="L47" s="103"/>
      <c r="M47" s="103"/>
      <c r="N47" s="103"/>
      <c r="O47" s="103"/>
      <c r="P47" s="103"/>
      <c r="Q47" s="103"/>
      <c r="R47" s="103"/>
    </row>
    <row r="48" spans="1:24" ht="12" customHeight="1">
      <c r="A48" s="103" t="s">
        <v>85</v>
      </c>
      <c r="B48" s="104" t="s">
        <v>593</v>
      </c>
      <c r="C48" s="103" t="s">
        <v>85</v>
      </c>
      <c r="D48" s="103"/>
      <c r="E48" s="103"/>
      <c r="F48" s="103"/>
      <c r="G48" s="103"/>
      <c r="H48" s="103"/>
      <c r="I48" s="103"/>
      <c r="J48" s="103"/>
      <c r="K48" s="111" t="s">
        <v>594</v>
      </c>
      <c r="L48" s="103"/>
      <c r="M48" s="103"/>
      <c r="N48" s="103"/>
      <c r="O48" s="103"/>
      <c r="P48" s="103"/>
      <c r="Q48" s="103"/>
      <c r="R48" s="103"/>
    </row>
    <row r="49" spans="1:18" ht="12" customHeight="1">
      <c r="A49" s="103" t="s">
        <v>63</v>
      </c>
      <c r="B49" s="104" t="s">
        <v>595</v>
      </c>
      <c r="C49" s="103" t="s">
        <v>63</v>
      </c>
      <c r="D49" s="103"/>
      <c r="E49" s="103"/>
      <c r="F49" s="103"/>
      <c r="G49" s="103"/>
      <c r="H49" s="103"/>
      <c r="I49" s="103"/>
      <c r="J49" s="103"/>
      <c r="K49" s="111" t="s">
        <v>596</v>
      </c>
      <c r="L49" s="103"/>
      <c r="M49" s="103"/>
      <c r="N49" s="103"/>
      <c r="O49" s="103"/>
      <c r="P49" s="103"/>
      <c r="Q49" s="103"/>
      <c r="R49" s="103"/>
    </row>
    <row r="50" spans="1:18" ht="12" customHeight="1">
      <c r="A50" s="103" t="s">
        <v>64</v>
      </c>
      <c r="B50" s="104" t="s">
        <v>597</v>
      </c>
      <c r="C50" s="103" t="s">
        <v>64</v>
      </c>
      <c r="D50" s="103"/>
      <c r="E50" s="103"/>
      <c r="F50" s="103"/>
      <c r="G50" s="103"/>
      <c r="H50" s="103"/>
      <c r="I50" s="103"/>
      <c r="J50" s="103"/>
      <c r="K50" s="111" t="s">
        <v>598</v>
      </c>
      <c r="L50" s="103"/>
      <c r="M50" s="103"/>
      <c r="N50" s="103"/>
      <c r="O50" s="103"/>
      <c r="P50" s="103"/>
      <c r="Q50" s="103"/>
      <c r="R50" s="103"/>
    </row>
    <row r="51" spans="1:18" ht="12" customHeight="1">
      <c r="A51" s="103" t="s">
        <v>65</v>
      </c>
      <c r="B51" s="104" t="s">
        <v>599</v>
      </c>
      <c r="C51" s="103" t="s">
        <v>65</v>
      </c>
      <c r="D51" s="103"/>
      <c r="E51" s="103"/>
      <c r="F51" s="103"/>
      <c r="G51" s="103"/>
      <c r="H51" s="103"/>
      <c r="I51" s="103"/>
      <c r="J51" s="103"/>
      <c r="K51" s="111" t="s">
        <v>600</v>
      </c>
      <c r="L51" s="103"/>
      <c r="M51" s="103"/>
      <c r="N51" s="103"/>
      <c r="O51" s="103"/>
      <c r="P51" s="103"/>
      <c r="Q51" s="103"/>
      <c r="R51" s="103"/>
    </row>
    <row r="52" spans="1:18" ht="12" customHeight="1">
      <c r="A52" s="103" t="s">
        <v>66</v>
      </c>
      <c r="B52" s="104" t="s">
        <v>601</v>
      </c>
      <c r="C52" s="103" t="s">
        <v>66</v>
      </c>
      <c r="D52" s="103"/>
      <c r="E52" s="103"/>
      <c r="F52" s="103"/>
      <c r="G52" s="103"/>
      <c r="H52" s="103"/>
      <c r="I52" s="103"/>
      <c r="J52" s="103"/>
      <c r="K52" s="111" t="s">
        <v>602</v>
      </c>
      <c r="L52" s="103"/>
      <c r="M52" s="103"/>
      <c r="N52" s="103"/>
      <c r="O52" s="103"/>
      <c r="P52" s="103"/>
      <c r="Q52" s="103"/>
      <c r="R52" s="103"/>
    </row>
    <row r="53" spans="1:18" ht="12" customHeight="1">
      <c r="A53" s="103" t="s">
        <v>67</v>
      </c>
      <c r="B53" s="104" t="s">
        <v>603</v>
      </c>
      <c r="C53" s="103" t="s">
        <v>67</v>
      </c>
      <c r="D53" s="103"/>
      <c r="E53" s="103"/>
      <c r="F53" s="103"/>
      <c r="G53" s="103"/>
      <c r="H53" s="103"/>
      <c r="I53" s="103"/>
      <c r="J53" s="103"/>
      <c r="K53" s="103"/>
      <c r="L53" s="103"/>
      <c r="M53" s="103"/>
      <c r="N53" s="103"/>
      <c r="O53" s="103"/>
      <c r="P53" s="103"/>
      <c r="Q53" s="103"/>
      <c r="R53" s="103"/>
    </row>
    <row r="54" spans="1:18" ht="12" customHeight="1">
      <c r="A54" s="103" t="s">
        <v>68</v>
      </c>
      <c r="B54" s="104" t="s">
        <v>604</v>
      </c>
      <c r="C54" s="103" t="s">
        <v>68</v>
      </c>
      <c r="D54" s="103"/>
      <c r="E54" s="103"/>
      <c r="F54" s="103"/>
      <c r="G54" s="103"/>
      <c r="H54" s="103"/>
      <c r="I54" s="103"/>
      <c r="J54" s="103"/>
      <c r="K54" s="103"/>
      <c r="L54" s="103"/>
      <c r="M54" s="103"/>
      <c r="N54" s="103"/>
      <c r="O54" s="103"/>
      <c r="P54" s="103"/>
      <c r="Q54" s="103"/>
      <c r="R54" s="103"/>
    </row>
    <row r="55" spans="1:18" ht="12" customHeight="1">
      <c r="A55" s="103" t="s">
        <v>69</v>
      </c>
      <c r="B55" s="104" t="s">
        <v>605</v>
      </c>
      <c r="C55" s="103" t="s">
        <v>69</v>
      </c>
      <c r="D55" s="103"/>
      <c r="E55" s="103"/>
      <c r="F55" s="103"/>
      <c r="G55" s="103"/>
      <c r="H55" s="103"/>
      <c r="I55" s="103"/>
      <c r="J55" s="103"/>
      <c r="K55" s="103"/>
      <c r="L55" s="103"/>
      <c r="M55" s="103"/>
      <c r="N55" s="103"/>
      <c r="O55" s="103"/>
      <c r="P55" s="103"/>
      <c r="Q55" s="103"/>
      <c r="R55" s="103"/>
    </row>
    <row r="56" spans="1:18" ht="12" customHeight="1">
      <c r="A56" s="103" t="s">
        <v>163</v>
      </c>
      <c r="B56" s="114" t="s">
        <v>606</v>
      </c>
      <c r="C56" s="117" t="s">
        <v>607</v>
      </c>
      <c r="D56" s="103"/>
      <c r="E56" s="103"/>
      <c r="F56" s="103"/>
      <c r="G56" s="103"/>
      <c r="H56" s="103"/>
      <c r="I56" s="103"/>
      <c r="J56" s="103"/>
      <c r="K56" s="103"/>
      <c r="L56" s="103"/>
      <c r="M56" s="103"/>
      <c r="N56" s="103"/>
      <c r="O56" s="103"/>
      <c r="P56" s="103"/>
      <c r="Q56" s="103"/>
      <c r="R56" s="103"/>
    </row>
    <row r="57" spans="1:18" ht="12" customHeight="1">
      <c r="A57" s="103" t="s">
        <v>70</v>
      </c>
      <c r="B57" s="104" t="s">
        <v>608</v>
      </c>
      <c r="C57" s="103" t="s">
        <v>70</v>
      </c>
      <c r="D57" s="103"/>
      <c r="E57" s="103"/>
      <c r="F57" s="103"/>
      <c r="G57" s="103"/>
      <c r="H57" s="103"/>
      <c r="I57" s="103"/>
      <c r="J57" s="103"/>
      <c r="K57" s="103"/>
      <c r="L57" s="103"/>
      <c r="M57" s="103"/>
      <c r="N57" s="103"/>
      <c r="O57" s="103"/>
      <c r="P57" s="103"/>
      <c r="Q57" s="103"/>
      <c r="R57" s="103"/>
    </row>
    <row r="58" spans="1:18" ht="12" customHeight="1">
      <c r="A58" s="103" t="s">
        <v>71</v>
      </c>
      <c r="B58" s="104" t="s">
        <v>609</v>
      </c>
      <c r="C58" s="103" t="s">
        <v>71</v>
      </c>
      <c r="D58" s="103"/>
      <c r="E58" s="103"/>
      <c r="F58" s="103"/>
      <c r="G58" s="103"/>
      <c r="H58" s="103"/>
      <c r="I58" s="103"/>
      <c r="J58" s="103"/>
      <c r="K58" s="103"/>
      <c r="L58" s="103"/>
      <c r="M58" s="103"/>
      <c r="N58" s="103"/>
      <c r="O58" s="103"/>
      <c r="P58" s="103"/>
      <c r="Q58" s="103"/>
      <c r="R58" s="103"/>
    </row>
    <row r="59" spans="1:18" ht="12" customHeight="1">
      <c r="A59" s="103" t="s">
        <v>72</v>
      </c>
      <c r="B59" s="104" t="s">
        <v>610</v>
      </c>
      <c r="C59" s="103" t="s">
        <v>72</v>
      </c>
      <c r="D59" s="103"/>
      <c r="E59" s="103"/>
      <c r="F59" s="103"/>
      <c r="G59" s="103"/>
      <c r="H59" s="103"/>
      <c r="I59" s="103"/>
      <c r="J59" s="103"/>
      <c r="K59" s="103"/>
      <c r="L59" s="103"/>
      <c r="M59" s="103"/>
      <c r="N59" s="103"/>
      <c r="O59" s="103"/>
      <c r="P59" s="103"/>
      <c r="Q59" s="103"/>
      <c r="R59" s="103"/>
    </row>
    <row r="60" spans="1:18" ht="12" customHeight="1">
      <c r="A60" s="103" t="s">
        <v>73</v>
      </c>
      <c r="B60" s="104" t="s">
        <v>611</v>
      </c>
      <c r="C60" s="112" t="s">
        <v>612</v>
      </c>
      <c r="D60" s="103"/>
      <c r="E60" s="103"/>
      <c r="F60" s="103"/>
      <c r="G60" s="103"/>
      <c r="H60" s="103"/>
      <c r="I60" s="103"/>
      <c r="J60" s="103"/>
      <c r="K60" s="103"/>
      <c r="L60" s="103"/>
      <c r="M60" s="103"/>
      <c r="N60" s="103"/>
      <c r="O60" s="103"/>
      <c r="P60" s="103"/>
      <c r="Q60" s="103"/>
      <c r="R60" s="103"/>
    </row>
    <row r="61" spans="1:18" ht="12" customHeight="1">
      <c r="A61" s="103" t="s">
        <v>13</v>
      </c>
      <c r="B61" s="104" t="s">
        <v>613</v>
      </c>
      <c r="C61" s="103" t="s">
        <v>13</v>
      </c>
      <c r="D61" s="103"/>
      <c r="E61" s="103"/>
      <c r="F61" s="103"/>
      <c r="G61" s="103"/>
      <c r="H61" s="103"/>
      <c r="I61" s="103"/>
      <c r="J61" s="103"/>
      <c r="K61" s="103"/>
      <c r="L61" s="103"/>
      <c r="M61" s="103"/>
      <c r="N61" s="103"/>
      <c r="O61" s="103"/>
      <c r="P61" s="103"/>
      <c r="Q61" s="103"/>
      <c r="R61" s="103"/>
    </row>
    <row r="62" spans="1:18" ht="12" customHeight="1">
      <c r="A62" s="103" t="s">
        <v>74</v>
      </c>
      <c r="B62" s="104" t="s">
        <v>614</v>
      </c>
      <c r="C62" s="112" t="s">
        <v>615</v>
      </c>
      <c r="D62" s="103"/>
      <c r="E62" s="103"/>
      <c r="F62" s="103"/>
      <c r="G62" s="103"/>
      <c r="H62" s="103"/>
      <c r="I62" s="103"/>
      <c r="J62" s="103"/>
      <c r="K62" s="103"/>
      <c r="L62" s="103"/>
      <c r="M62" s="103"/>
      <c r="N62" s="103"/>
      <c r="O62" s="103"/>
      <c r="P62" s="103"/>
      <c r="Q62" s="103"/>
      <c r="R62" s="103"/>
    </row>
    <row r="63" spans="1:18" ht="12" customHeight="1">
      <c r="A63" s="103" t="s">
        <v>75</v>
      </c>
      <c r="B63" s="104" t="s">
        <v>616</v>
      </c>
      <c r="C63" s="103" t="s">
        <v>75</v>
      </c>
      <c r="D63" s="103"/>
      <c r="E63" s="103"/>
      <c r="F63" s="103"/>
      <c r="G63" s="103"/>
      <c r="H63" s="103"/>
      <c r="I63" s="103"/>
      <c r="J63" s="103"/>
      <c r="K63" s="103"/>
      <c r="L63" s="103"/>
      <c r="M63" s="103"/>
      <c r="N63" s="103"/>
      <c r="O63" s="103"/>
      <c r="P63" s="103"/>
      <c r="Q63" s="103"/>
      <c r="R63" s="103"/>
    </row>
    <row r="64" spans="1:18" ht="12" customHeight="1">
      <c r="A64" s="103" t="s">
        <v>76</v>
      </c>
      <c r="B64" s="104" t="s">
        <v>617</v>
      </c>
      <c r="C64" s="103" t="s">
        <v>76</v>
      </c>
      <c r="D64" s="103"/>
      <c r="E64" s="103"/>
      <c r="F64" s="103"/>
      <c r="G64" s="103"/>
      <c r="H64" s="103"/>
      <c r="I64" s="103"/>
      <c r="J64" s="103"/>
      <c r="K64" s="103"/>
      <c r="L64" s="103"/>
      <c r="M64" s="103"/>
      <c r="N64" s="103"/>
      <c r="O64" s="103"/>
      <c r="P64" s="103"/>
      <c r="Q64" s="103"/>
      <c r="R64" s="103"/>
    </row>
    <row r="65" spans="1:18" ht="12" customHeight="1">
      <c r="A65" s="103" t="s">
        <v>77</v>
      </c>
      <c r="B65" s="104" t="s">
        <v>618</v>
      </c>
      <c r="C65" s="103" t="s">
        <v>77</v>
      </c>
      <c r="D65" s="103"/>
      <c r="E65" s="103"/>
      <c r="F65" s="103"/>
      <c r="G65" s="103"/>
      <c r="H65" s="103"/>
      <c r="I65" s="103"/>
      <c r="J65" s="103"/>
      <c r="K65" s="103"/>
      <c r="L65" s="103"/>
      <c r="M65" s="103"/>
      <c r="N65" s="103"/>
      <c r="O65" s="103"/>
      <c r="P65" s="103"/>
      <c r="Q65" s="103"/>
      <c r="R65" s="103"/>
    </row>
    <row r="66" spans="1:18" ht="12" customHeight="1">
      <c r="A66" s="103" t="s">
        <v>78</v>
      </c>
      <c r="B66" s="104" t="s">
        <v>619</v>
      </c>
      <c r="C66" s="103" t="s">
        <v>78</v>
      </c>
      <c r="D66" s="103"/>
      <c r="E66" s="103"/>
      <c r="F66" s="103"/>
      <c r="G66" s="103"/>
      <c r="H66" s="103"/>
      <c r="I66" s="103"/>
      <c r="J66" s="103"/>
      <c r="K66" s="103"/>
      <c r="L66" s="103"/>
      <c r="M66" s="103"/>
      <c r="N66" s="103"/>
      <c r="O66" s="103"/>
      <c r="P66" s="103"/>
      <c r="Q66" s="103"/>
      <c r="R66" s="103"/>
    </row>
    <row r="67" spans="1:18" ht="12" customHeight="1">
      <c r="A67" s="103" t="s">
        <v>79</v>
      </c>
      <c r="B67" s="104" t="s">
        <v>620</v>
      </c>
      <c r="C67" s="103" t="s">
        <v>79</v>
      </c>
      <c r="D67" s="103"/>
      <c r="E67" s="103"/>
      <c r="F67" s="103"/>
      <c r="G67" s="103"/>
      <c r="H67" s="103"/>
      <c r="I67" s="103"/>
      <c r="J67" s="103"/>
      <c r="K67" s="103"/>
      <c r="L67" s="103"/>
      <c r="M67" s="103"/>
      <c r="N67" s="103"/>
      <c r="O67" s="103"/>
      <c r="P67" s="103"/>
      <c r="Q67" s="103"/>
      <c r="R67" s="103"/>
    </row>
    <row r="68" spans="1:18" ht="12" customHeight="1">
      <c r="A68" s="103" t="s">
        <v>80</v>
      </c>
      <c r="B68" s="104" t="s">
        <v>621</v>
      </c>
      <c r="C68" s="103" t="s">
        <v>80</v>
      </c>
      <c r="D68" s="103"/>
      <c r="E68" s="103"/>
      <c r="F68" s="103"/>
      <c r="G68" s="103"/>
      <c r="H68" s="103"/>
      <c r="I68" s="103"/>
      <c r="J68" s="103"/>
      <c r="K68" s="103"/>
      <c r="L68" s="103"/>
      <c r="M68" s="103"/>
      <c r="N68" s="103"/>
      <c r="O68" s="103"/>
      <c r="P68" s="103"/>
      <c r="Q68" s="103"/>
      <c r="R68" s="103"/>
    </row>
    <row r="69" spans="1:18" ht="12" customHeight="1">
      <c r="A69" s="103" t="s">
        <v>81</v>
      </c>
      <c r="B69" s="104" t="s">
        <v>622</v>
      </c>
      <c r="C69" s="103" t="s">
        <v>81</v>
      </c>
      <c r="D69" s="103"/>
      <c r="E69" s="103"/>
      <c r="F69" s="103"/>
      <c r="G69" s="103"/>
      <c r="H69" s="103"/>
      <c r="I69" s="103"/>
      <c r="J69" s="103"/>
      <c r="K69" s="103"/>
      <c r="L69" s="103"/>
      <c r="M69" s="103"/>
      <c r="N69" s="103"/>
      <c r="O69" s="103"/>
      <c r="P69" s="103"/>
      <c r="Q69" s="103"/>
      <c r="R69" s="103"/>
    </row>
    <row r="70" spans="1:18" ht="12" customHeight="1">
      <c r="A70" s="103" t="s">
        <v>82</v>
      </c>
      <c r="B70" s="104" t="s">
        <v>623</v>
      </c>
      <c r="C70" s="103" t="s">
        <v>82</v>
      </c>
      <c r="D70" s="103"/>
      <c r="E70" s="103"/>
      <c r="F70" s="103"/>
      <c r="G70" s="103"/>
      <c r="H70" s="103"/>
      <c r="I70" s="103"/>
      <c r="J70" s="103"/>
      <c r="K70" s="103"/>
      <c r="L70" s="103"/>
      <c r="M70" s="103"/>
      <c r="N70" s="103"/>
      <c r="O70" s="103"/>
      <c r="P70" s="103"/>
      <c r="Q70" s="103"/>
      <c r="R70" s="103"/>
    </row>
    <row r="71" spans="1:18" ht="12" customHeight="1">
      <c r="A71" s="103" t="s">
        <v>86</v>
      </c>
      <c r="B71" s="104" t="s">
        <v>624</v>
      </c>
      <c r="C71" s="103" t="s">
        <v>86</v>
      </c>
      <c r="D71" s="103"/>
      <c r="E71" s="103"/>
      <c r="F71" s="103"/>
      <c r="G71" s="103"/>
      <c r="H71" s="103"/>
      <c r="I71" s="103"/>
      <c r="J71" s="103"/>
      <c r="K71" s="103"/>
      <c r="L71" s="103"/>
      <c r="M71" s="103"/>
      <c r="N71" s="103"/>
      <c r="O71" s="103"/>
      <c r="P71" s="103"/>
      <c r="Q71" s="103"/>
      <c r="R71" s="103"/>
    </row>
    <row r="72" spans="1:18" ht="12" customHeight="1">
      <c r="A72" s="103" t="s">
        <v>87</v>
      </c>
      <c r="B72" s="104" t="s">
        <v>625</v>
      </c>
      <c r="C72" s="103" t="s">
        <v>87</v>
      </c>
      <c r="D72" s="103"/>
      <c r="E72" s="103"/>
      <c r="F72" s="103"/>
      <c r="G72" s="103"/>
      <c r="H72" s="103"/>
      <c r="I72" s="103"/>
      <c r="J72" s="103"/>
      <c r="K72" s="103"/>
      <c r="L72" s="103"/>
      <c r="M72" s="103"/>
      <c r="N72" s="103"/>
      <c r="O72" s="103"/>
      <c r="P72" s="103"/>
      <c r="Q72" s="103"/>
      <c r="R72" s="103"/>
    </row>
    <row r="73" spans="1:18" ht="12" customHeight="1">
      <c r="A73" s="103" t="s">
        <v>88</v>
      </c>
      <c r="B73" s="104" t="s">
        <v>626</v>
      </c>
      <c r="C73" s="103" t="s">
        <v>88</v>
      </c>
      <c r="D73" s="103"/>
      <c r="E73" s="103"/>
      <c r="F73" s="103"/>
      <c r="G73" s="103"/>
      <c r="H73" s="103"/>
      <c r="I73" s="103"/>
      <c r="J73" s="103"/>
      <c r="K73" s="103"/>
      <c r="L73" s="103"/>
      <c r="M73" s="103"/>
      <c r="N73" s="103"/>
      <c r="O73" s="103"/>
      <c r="P73" s="103"/>
      <c r="Q73" s="103"/>
      <c r="R73" s="103"/>
    </row>
    <row r="74" spans="1:18" ht="12" customHeight="1">
      <c r="A74" s="103" t="s">
        <v>89</v>
      </c>
      <c r="B74" s="104" t="s">
        <v>627</v>
      </c>
      <c r="C74" s="103" t="s">
        <v>89</v>
      </c>
      <c r="D74" s="103"/>
      <c r="E74" s="103"/>
      <c r="F74" s="103"/>
      <c r="G74" s="103"/>
      <c r="H74" s="103"/>
      <c r="I74" s="103"/>
      <c r="J74" s="103"/>
      <c r="K74" s="103"/>
      <c r="L74" s="103"/>
      <c r="M74" s="103"/>
      <c r="N74" s="103"/>
      <c r="O74" s="103"/>
      <c r="P74" s="103"/>
      <c r="Q74" s="103"/>
      <c r="R74" s="103"/>
    </row>
    <row r="75" spans="1:18" ht="12" customHeight="1">
      <c r="A75" s="103" t="s">
        <v>90</v>
      </c>
      <c r="B75" s="104" t="s">
        <v>628</v>
      </c>
      <c r="C75" s="103" t="s">
        <v>90</v>
      </c>
      <c r="D75" s="103"/>
      <c r="E75" s="103"/>
      <c r="F75" s="103"/>
      <c r="G75" s="103"/>
      <c r="H75" s="103"/>
      <c r="I75" s="103"/>
      <c r="J75" s="103"/>
      <c r="K75" s="103"/>
      <c r="L75" s="103"/>
      <c r="M75" s="103"/>
      <c r="N75" s="103"/>
      <c r="O75" s="103"/>
      <c r="P75" s="103"/>
      <c r="Q75" s="103"/>
      <c r="R75" s="103"/>
    </row>
    <row r="76" spans="1:18" ht="12" customHeight="1">
      <c r="A76" s="103" t="s">
        <v>91</v>
      </c>
      <c r="B76" s="104" t="s">
        <v>629</v>
      </c>
      <c r="C76" s="103" t="s">
        <v>91</v>
      </c>
      <c r="D76" s="103"/>
      <c r="E76" s="103"/>
      <c r="F76" s="103"/>
      <c r="G76" s="103"/>
      <c r="H76" s="103"/>
      <c r="I76" s="103"/>
      <c r="J76" s="103"/>
      <c r="K76" s="103"/>
      <c r="L76" s="103"/>
      <c r="M76" s="103"/>
      <c r="N76" s="103"/>
      <c r="O76" s="103"/>
      <c r="P76" s="103"/>
      <c r="Q76" s="103"/>
      <c r="R76" s="103"/>
    </row>
    <row r="77" spans="1:18" ht="12" customHeight="1">
      <c r="A77" s="103" t="s">
        <v>92</v>
      </c>
      <c r="B77" s="104" t="s">
        <v>630</v>
      </c>
      <c r="C77" s="112" t="s">
        <v>631</v>
      </c>
      <c r="D77" s="103"/>
      <c r="E77" s="103"/>
      <c r="F77" s="103"/>
      <c r="G77" s="103"/>
      <c r="H77" s="103"/>
      <c r="I77" s="103"/>
      <c r="J77" s="103"/>
      <c r="K77" s="103"/>
      <c r="L77" s="103"/>
      <c r="M77" s="103"/>
      <c r="N77" s="103"/>
      <c r="O77" s="103"/>
      <c r="P77" s="103"/>
      <c r="Q77" s="103"/>
      <c r="R77" s="103"/>
    </row>
    <row r="78" spans="1:18" ht="12" customHeight="1">
      <c r="A78" s="103" t="s">
        <v>18</v>
      </c>
      <c r="B78" s="104" t="s">
        <v>632</v>
      </c>
      <c r="C78" s="103" t="s">
        <v>18</v>
      </c>
      <c r="D78" s="103"/>
      <c r="E78" s="103"/>
      <c r="F78" s="103"/>
      <c r="G78" s="103"/>
      <c r="H78" s="103"/>
      <c r="I78" s="103"/>
      <c r="J78" s="103"/>
      <c r="K78" s="103"/>
      <c r="L78" s="103"/>
      <c r="M78" s="103"/>
      <c r="N78" s="103"/>
      <c r="O78" s="103"/>
      <c r="P78" s="103"/>
      <c r="Q78" s="103"/>
      <c r="R78" s="103"/>
    </row>
    <row r="79" spans="1:18" ht="12" customHeight="1">
      <c r="A79" s="103" t="s">
        <v>93</v>
      </c>
      <c r="B79" s="104" t="s">
        <v>633</v>
      </c>
      <c r="C79" s="103" t="s">
        <v>93</v>
      </c>
      <c r="D79" s="103"/>
      <c r="E79" s="103"/>
      <c r="F79" s="103"/>
      <c r="G79" s="103"/>
      <c r="H79" s="103"/>
      <c r="I79" s="103"/>
      <c r="J79" s="103"/>
      <c r="K79" s="103"/>
      <c r="L79" s="103"/>
      <c r="M79" s="103"/>
      <c r="N79" s="103"/>
      <c r="O79" s="103"/>
      <c r="P79" s="103"/>
      <c r="Q79" s="103"/>
      <c r="R79" s="103"/>
    </row>
    <row r="80" spans="1:18" ht="12" customHeight="1">
      <c r="A80" s="103" t="s">
        <v>94</v>
      </c>
      <c r="B80" s="104" t="s">
        <v>634</v>
      </c>
      <c r="C80" s="103" t="s">
        <v>94</v>
      </c>
      <c r="D80" s="103"/>
      <c r="E80" s="103"/>
      <c r="F80" s="103"/>
      <c r="G80" s="103"/>
      <c r="H80" s="103"/>
      <c r="I80" s="103"/>
      <c r="J80" s="103"/>
      <c r="K80" s="103"/>
      <c r="L80" s="103"/>
      <c r="M80" s="103"/>
      <c r="N80" s="103"/>
      <c r="O80" s="103"/>
      <c r="P80" s="103"/>
      <c r="Q80" s="103"/>
      <c r="R80" s="103"/>
    </row>
    <row r="81" spans="1:18" ht="12" customHeight="1">
      <c r="A81" s="103" t="s">
        <v>95</v>
      </c>
      <c r="B81" s="104" t="s">
        <v>635</v>
      </c>
      <c r="C81" s="103" t="s">
        <v>95</v>
      </c>
      <c r="D81" s="103"/>
      <c r="E81" s="103"/>
      <c r="F81" s="103"/>
      <c r="G81" s="103"/>
      <c r="H81" s="103"/>
      <c r="I81" s="103"/>
      <c r="J81" s="103"/>
      <c r="K81" s="103"/>
      <c r="L81" s="103"/>
      <c r="M81" s="103"/>
      <c r="N81" s="103"/>
      <c r="O81" s="103"/>
      <c r="P81" s="103"/>
      <c r="Q81" s="103"/>
      <c r="R81" s="103"/>
    </row>
    <row r="82" spans="1:18" ht="12" customHeight="1">
      <c r="A82" s="103" t="s">
        <v>96</v>
      </c>
      <c r="B82" s="104" t="s">
        <v>636</v>
      </c>
      <c r="C82" s="112" t="s">
        <v>637</v>
      </c>
      <c r="D82" s="103"/>
      <c r="E82" s="103"/>
      <c r="F82" s="103"/>
      <c r="G82" s="103"/>
      <c r="H82" s="103"/>
      <c r="I82" s="103"/>
      <c r="J82" s="103"/>
      <c r="K82" s="103"/>
      <c r="L82" s="103"/>
      <c r="M82" s="103"/>
      <c r="N82" s="103"/>
      <c r="O82" s="103"/>
      <c r="P82" s="103"/>
      <c r="Q82" s="103"/>
      <c r="R82" s="103"/>
    </row>
    <row r="83" spans="1:18" ht="12" customHeight="1">
      <c r="A83" s="103" t="s">
        <v>97</v>
      </c>
      <c r="B83" s="104" t="s">
        <v>638</v>
      </c>
      <c r="C83" s="112" t="s">
        <v>639</v>
      </c>
      <c r="D83" s="103"/>
      <c r="E83" s="103"/>
      <c r="F83" s="103"/>
      <c r="G83" s="103"/>
      <c r="H83" s="103"/>
      <c r="I83" s="103"/>
      <c r="J83" s="103"/>
      <c r="K83" s="103"/>
      <c r="L83" s="103"/>
      <c r="M83" s="103"/>
      <c r="N83" s="103"/>
      <c r="O83" s="103"/>
      <c r="P83" s="103"/>
      <c r="Q83" s="103"/>
      <c r="R83" s="103"/>
    </row>
    <row r="84" spans="1:18" ht="12" customHeight="1">
      <c r="A84" s="103" t="s">
        <v>98</v>
      </c>
      <c r="B84" s="104" t="s">
        <v>640</v>
      </c>
      <c r="C84" s="103" t="s">
        <v>98</v>
      </c>
      <c r="D84" s="103"/>
      <c r="E84" s="103"/>
      <c r="F84" s="103"/>
      <c r="G84" s="103"/>
      <c r="H84" s="103"/>
      <c r="I84" s="103"/>
      <c r="J84" s="103"/>
      <c r="K84" s="103"/>
      <c r="L84" s="103"/>
      <c r="M84" s="103"/>
      <c r="N84" s="103"/>
      <c r="O84" s="103"/>
      <c r="P84" s="103"/>
      <c r="Q84" s="103"/>
      <c r="R84" s="103"/>
    </row>
    <row r="85" spans="1:18" ht="12" customHeight="1">
      <c r="A85" s="103" t="s">
        <v>99</v>
      </c>
      <c r="B85" s="104" t="s">
        <v>641</v>
      </c>
      <c r="C85" s="103" t="s">
        <v>99</v>
      </c>
      <c r="D85" s="103"/>
      <c r="E85" s="103"/>
      <c r="F85" s="103"/>
      <c r="G85" s="103"/>
      <c r="H85" s="103"/>
      <c r="I85" s="103"/>
      <c r="J85" s="103"/>
      <c r="K85" s="103"/>
      <c r="L85" s="103"/>
      <c r="M85" s="103"/>
      <c r="N85" s="103"/>
      <c r="O85" s="103"/>
      <c r="P85" s="103"/>
      <c r="Q85" s="103"/>
      <c r="R85" s="103"/>
    </row>
    <row r="86" spans="1:18" ht="12" customHeight="1">
      <c r="A86" s="103" t="s">
        <v>100</v>
      </c>
      <c r="B86" s="104" t="s">
        <v>642</v>
      </c>
      <c r="C86" s="103" t="s">
        <v>100</v>
      </c>
      <c r="D86" s="103"/>
      <c r="E86" s="103"/>
      <c r="F86" s="103"/>
      <c r="G86" s="103"/>
      <c r="H86" s="103"/>
      <c r="I86" s="103"/>
      <c r="J86" s="103"/>
      <c r="K86" s="103"/>
      <c r="L86" s="103"/>
      <c r="M86" s="103"/>
      <c r="N86" s="103"/>
      <c r="O86" s="103"/>
      <c r="P86" s="103"/>
      <c r="Q86" s="103"/>
      <c r="R86" s="103"/>
    </row>
    <row r="87" spans="1:18" ht="12" customHeight="1">
      <c r="A87" s="104"/>
      <c r="B87" s="118"/>
      <c r="C87" s="119" t="s">
        <v>23</v>
      </c>
      <c r="D87" s="103"/>
      <c r="E87" s="103"/>
      <c r="F87" s="103"/>
      <c r="G87" s="103"/>
      <c r="H87" s="103"/>
      <c r="I87" s="103"/>
      <c r="J87" s="103"/>
      <c r="K87" s="103"/>
      <c r="L87" s="103"/>
      <c r="M87" s="103"/>
      <c r="N87" s="103"/>
      <c r="O87" s="103"/>
      <c r="P87" s="103"/>
      <c r="Q87" s="103"/>
      <c r="R87" s="103"/>
    </row>
    <row r="88" spans="1:18" ht="12" customHeight="1">
      <c r="A88" s="103"/>
      <c r="B88" s="103"/>
      <c r="C88" s="103"/>
      <c r="D88" s="103"/>
      <c r="E88" s="103"/>
      <c r="F88" s="103"/>
      <c r="G88" s="103"/>
      <c r="H88" s="103"/>
      <c r="I88" s="103"/>
      <c r="J88" s="103"/>
      <c r="K88" s="103"/>
      <c r="L88" s="103"/>
      <c r="M88" s="103"/>
      <c r="N88" s="103"/>
      <c r="O88" s="103"/>
      <c r="P88" s="103"/>
      <c r="Q88" s="103"/>
      <c r="R88" s="103"/>
    </row>
    <row r="89" spans="1:18" ht="12" customHeight="1">
      <c r="A89" s="103"/>
      <c r="B89" s="103"/>
      <c r="C89" s="103"/>
      <c r="D89" s="103"/>
      <c r="E89" s="103"/>
      <c r="F89" s="103"/>
      <c r="G89" s="103"/>
      <c r="H89" s="103"/>
      <c r="I89" s="103"/>
      <c r="J89" s="103"/>
      <c r="K89" s="103"/>
      <c r="L89" s="103"/>
      <c r="M89" s="103"/>
      <c r="N89" s="103"/>
      <c r="O89" s="103"/>
      <c r="P89" s="103"/>
      <c r="Q89" s="103"/>
      <c r="R89" s="103"/>
    </row>
    <row r="90" spans="1:18" ht="12" customHeight="1">
      <c r="A90" s="103" t="s">
        <v>27</v>
      </c>
      <c r="B90" s="104" t="s">
        <v>643</v>
      </c>
      <c r="C90" s="103"/>
      <c r="D90" s="103"/>
      <c r="E90" s="103"/>
      <c r="F90" s="103"/>
      <c r="G90" s="103"/>
      <c r="H90" s="103"/>
      <c r="I90" s="103"/>
      <c r="J90" s="103"/>
      <c r="K90" s="103"/>
      <c r="L90" s="103"/>
      <c r="M90" s="103"/>
      <c r="N90" s="103"/>
      <c r="O90" s="103"/>
      <c r="P90" s="103"/>
      <c r="Q90" s="103"/>
      <c r="R90" s="103"/>
    </row>
    <row r="91" spans="1:18" ht="12" customHeight="1">
      <c r="A91" s="103" t="s">
        <v>28</v>
      </c>
      <c r="B91" s="104" t="s">
        <v>644</v>
      </c>
      <c r="C91" s="103"/>
      <c r="D91" s="103"/>
      <c r="E91" s="103"/>
      <c r="F91" s="103"/>
      <c r="G91" s="103"/>
      <c r="H91" s="103"/>
      <c r="I91" s="103"/>
      <c r="J91" s="103"/>
      <c r="K91" s="103"/>
      <c r="L91" s="103"/>
      <c r="M91" s="103"/>
      <c r="N91" s="103"/>
      <c r="O91" s="103"/>
      <c r="P91" s="103"/>
      <c r="Q91" s="103"/>
      <c r="R91" s="103"/>
    </row>
    <row r="92" spans="1:18" ht="12" customHeight="1">
      <c r="A92" s="103" t="s">
        <v>29</v>
      </c>
      <c r="B92" s="104" t="s">
        <v>645</v>
      </c>
      <c r="C92" s="103"/>
      <c r="D92" s="103"/>
      <c r="E92" s="103"/>
      <c r="F92" s="103"/>
      <c r="G92" s="103"/>
      <c r="H92" s="103"/>
      <c r="I92" s="103"/>
      <c r="J92" s="103"/>
      <c r="K92" s="103"/>
      <c r="L92" s="103"/>
      <c r="M92" s="103"/>
      <c r="N92" s="103"/>
      <c r="O92" s="103"/>
      <c r="P92" s="103"/>
      <c r="Q92" s="103"/>
      <c r="R92" s="103"/>
    </row>
    <row r="93" spans="1:18" ht="12" customHeight="1">
      <c r="A93" s="103" t="s">
        <v>30</v>
      </c>
      <c r="B93" s="104" t="s">
        <v>1235</v>
      </c>
      <c r="C93" s="103"/>
      <c r="D93" s="103"/>
      <c r="E93" s="103"/>
      <c r="F93" s="103"/>
      <c r="G93" s="103"/>
      <c r="H93" s="103"/>
      <c r="I93" s="103"/>
      <c r="J93" s="103"/>
      <c r="K93" s="103"/>
      <c r="L93" s="103"/>
      <c r="M93" s="103"/>
      <c r="N93" s="103"/>
      <c r="O93" s="103"/>
      <c r="P93" s="103"/>
      <c r="Q93" s="103"/>
      <c r="R93" s="103"/>
    </row>
    <row r="94" spans="1:18" ht="12" customHeight="1">
      <c r="A94" s="103" t="s">
        <v>31</v>
      </c>
      <c r="B94" s="104" t="s">
        <v>646</v>
      </c>
      <c r="C94" s="103"/>
      <c r="D94" s="103"/>
      <c r="E94" s="103"/>
      <c r="F94" s="103"/>
      <c r="G94" s="103"/>
      <c r="H94" s="103"/>
      <c r="I94" s="103"/>
      <c r="J94" s="103"/>
      <c r="K94" s="103"/>
      <c r="L94" s="103"/>
      <c r="M94" s="103"/>
      <c r="N94" s="103"/>
      <c r="O94" s="103"/>
      <c r="P94" s="103"/>
      <c r="Q94" s="103"/>
      <c r="R94" s="103"/>
    </row>
    <row r="95" spans="1:18" ht="12" customHeight="1">
      <c r="A95" s="103" t="s">
        <v>32</v>
      </c>
      <c r="B95" s="104" t="s">
        <v>647</v>
      </c>
      <c r="C95" s="103"/>
      <c r="D95" s="103"/>
      <c r="E95" s="103"/>
      <c r="F95" s="103"/>
      <c r="G95" s="103"/>
      <c r="H95" s="103"/>
      <c r="I95" s="103"/>
      <c r="J95" s="103"/>
      <c r="K95" s="103"/>
      <c r="L95" s="103"/>
      <c r="M95" s="103"/>
      <c r="N95" s="103"/>
      <c r="O95" s="103"/>
      <c r="P95" s="103"/>
      <c r="Q95" s="103"/>
      <c r="R95" s="103"/>
    </row>
    <row r="96" spans="1:18" ht="12" customHeight="1">
      <c r="A96" s="103" t="s">
        <v>33</v>
      </c>
      <c r="B96" s="104" t="s">
        <v>648</v>
      </c>
      <c r="C96" s="103"/>
      <c r="D96" s="103"/>
      <c r="E96" s="103"/>
      <c r="F96" s="103"/>
      <c r="G96" s="103"/>
      <c r="H96" s="103"/>
      <c r="I96" s="103"/>
      <c r="J96" s="103"/>
      <c r="K96" s="103"/>
      <c r="L96" s="103"/>
      <c r="M96" s="103"/>
      <c r="N96" s="103"/>
      <c r="O96" s="103"/>
      <c r="P96" s="103"/>
      <c r="Q96" s="103"/>
      <c r="R96" s="103"/>
    </row>
    <row r="97" spans="1:18" ht="12" customHeight="1">
      <c r="A97" s="103" t="s">
        <v>34</v>
      </c>
      <c r="B97" s="104" t="s">
        <v>649</v>
      </c>
      <c r="C97" s="103"/>
      <c r="D97" s="103"/>
      <c r="E97" s="103"/>
      <c r="F97" s="103"/>
      <c r="G97" s="103"/>
      <c r="H97" s="103"/>
      <c r="I97" s="103"/>
      <c r="J97" s="103"/>
      <c r="K97" s="103"/>
      <c r="L97" s="103"/>
      <c r="M97" s="103"/>
      <c r="N97" s="103"/>
      <c r="O97" s="103"/>
      <c r="P97" s="103"/>
      <c r="Q97" s="103"/>
      <c r="R97" s="103"/>
    </row>
    <row r="98" spans="1:18" ht="12" customHeight="1">
      <c r="A98" s="103" t="s">
        <v>35</v>
      </c>
      <c r="B98" s="104" t="s">
        <v>650</v>
      </c>
      <c r="C98" s="103"/>
      <c r="D98" s="103"/>
      <c r="E98" s="103"/>
      <c r="F98" s="103"/>
      <c r="G98" s="103"/>
      <c r="H98" s="103"/>
      <c r="I98" s="103"/>
      <c r="J98" s="103"/>
      <c r="K98" s="103"/>
      <c r="L98" s="103"/>
      <c r="M98" s="103"/>
      <c r="N98" s="103"/>
      <c r="O98" s="103"/>
      <c r="P98" s="103"/>
      <c r="Q98" s="103"/>
      <c r="R98" s="103"/>
    </row>
    <row r="99" spans="1:18" ht="12" customHeight="1">
      <c r="A99" s="103" t="s">
        <v>36</v>
      </c>
      <c r="B99" s="104" t="s">
        <v>914</v>
      </c>
      <c r="C99" s="103"/>
      <c r="D99" s="103"/>
      <c r="E99" s="103"/>
      <c r="F99" s="103"/>
      <c r="G99" s="103"/>
      <c r="H99" s="103"/>
      <c r="I99" s="103"/>
      <c r="J99" s="103"/>
      <c r="K99" s="103"/>
      <c r="L99" s="103"/>
      <c r="M99" s="103"/>
      <c r="N99" s="103"/>
      <c r="O99" s="103"/>
      <c r="P99" s="103"/>
      <c r="Q99" s="103"/>
      <c r="R99" s="103"/>
    </row>
    <row r="100" spans="1:18" ht="12" customHeight="1">
      <c r="A100" s="281" t="s">
        <v>37</v>
      </c>
      <c r="B100" s="104" t="s">
        <v>651</v>
      </c>
      <c r="C100" s="103"/>
      <c r="D100" s="103"/>
      <c r="E100" s="103"/>
      <c r="F100" s="103"/>
      <c r="G100" s="103"/>
      <c r="H100" s="103"/>
      <c r="I100" s="103"/>
      <c r="J100" s="103"/>
      <c r="K100" s="103"/>
      <c r="L100" s="103"/>
      <c r="M100" s="103"/>
      <c r="N100" s="103"/>
      <c r="O100" s="120"/>
      <c r="P100" s="103"/>
      <c r="Q100" s="103"/>
      <c r="R100" s="103"/>
    </row>
    <row r="101" spans="1:18" ht="12" customHeight="1">
      <c r="A101" s="281" t="s">
        <v>535</v>
      </c>
      <c r="B101" s="104" t="s">
        <v>652</v>
      </c>
      <c r="C101" s="103"/>
      <c r="D101" s="103"/>
      <c r="E101" s="103"/>
      <c r="F101" s="103"/>
      <c r="G101" s="103"/>
      <c r="H101" s="103"/>
      <c r="I101" s="103"/>
      <c r="J101" s="103"/>
      <c r="K101" s="103"/>
      <c r="L101" s="103"/>
      <c r="M101" s="103"/>
      <c r="N101" s="103"/>
      <c r="O101" s="120"/>
      <c r="P101" s="103"/>
      <c r="Q101" s="103"/>
      <c r="R101" s="103"/>
    </row>
    <row r="102" spans="1:18" ht="12" customHeight="1">
      <c r="A102" s="281" t="s">
        <v>538</v>
      </c>
      <c r="B102" s="104" t="s">
        <v>653</v>
      </c>
      <c r="C102" s="103"/>
      <c r="D102" s="103"/>
      <c r="E102" s="103"/>
      <c r="F102" s="103"/>
      <c r="G102" s="103"/>
      <c r="H102" s="103"/>
      <c r="I102" s="103"/>
      <c r="J102" s="103"/>
      <c r="K102" s="103"/>
      <c r="L102" s="103"/>
      <c r="M102" s="103"/>
      <c r="N102" s="103"/>
      <c r="O102" s="120"/>
      <c r="P102" s="103"/>
      <c r="Q102" s="103"/>
      <c r="R102" s="103"/>
    </row>
    <row r="103" spans="1:18" ht="12" customHeight="1">
      <c r="A103" s="281" t="s">
        <v>542</v>
      </c>
      <c r="B103" s="104" t="s">
        <v>1234</v>
      </c>
      <c r="C103" s="103"/>
      <c r="D103" s="103"/>
      <c r="E103" s="103"/>
      <c r="F103" s="103"/>
      <c r="G103" s="103"/>
      <c r="H103" s="103"/>
      <c r="I103" s="103"/>
      <c r="J103" s="103"/>
      <c r="K103" s="103"/>
      <c r="L103" s="103"/>
      <c r="M103" s="103"/>
      <c r="N103" s="103"/>
      <c r="O103" s="120"/>
      <c r="P103" s="103"/>
      <c r="Q103" s="103"/>
      <c r="R103" s="103"/>
    </row>
    <row r="104" spans="1:18" ht="12" customHeight="1">
      <c r="A104" s="103" t="s">
        <v>38</v>
      </c>
      <c r="B104" s="104" t="s">
        <v>654</v>
      </c>
      <c r="C104" s="103"/>
      <c r="D104" s="103"/>
      <c r="E104" s="103"/>
      <c r="F104" s="103"/>
      <c r="G104" s="103"/>
      <c r="H104" s="103"/>
      <c r="I104" s="103"/>
      <c r="J104" s="103"/>
      <c r="K104" s="103"/>
      <c r="L104" s="103"/>
      <c r="M104" s="103"/>
      <c r="N104" s="103"/>
      <c r="O104" s="120"/>
      <c r="P104" s="103"/>
      <c r="Q104" s="103"/>
      <c r="R104" s="103"/>
    </row>
    <row r="105" spans="1:18" ht="12" customHeight="1">
      <c r="A105" s="103" t="s">
        <v>39</v>
      </c>
      <c r="B105" s="104" t="s">
        <v>655</v>
      </c>
      <c r="C105" s="103"/>
      <c r="D105" s="103"/>
      <c r="E105" s="103"/>
      <c r="F105" s="103"/>
      <c r="G105" s="103"/>
      <c r="H105" s="103"/>
      <c r="I105" s="103"/>
      <c r="J105" s="103"/>
      <c r="K105" s="103"/>
      <c r="L105" s="103"/>
      <c r="M105" s="103"/>
      <c r="N105" s="103"/>
      <c r="O105" s="120"/>
      <c r="P105" s="103"/>
      <c r="Q105" s="103"/>
      <c r="R105" s="103"/>
    </row>
    <row r="106" spans="1:18" ht="12" customHeight="1">
      <c r="A106" s="103" t="s">
        <v>40</v>
      </c>
      <c r="B106" s="104" t="s">
        <v>656</v>
      </c>
      <c r="C106" s="103"/>
      <c r="D106" s="103"/>
      <c r="E106" s="103"/>
      <c r="F106" s="103"/>
      <c r="G106" s="103"/>
      <c r="H106" s="103"/>
      <c r="I106" s="103"/>
      <c r="J106" s="103"/>
      <c r="K106" s="103"/>
      <c r="L106" s="103"/>
      <c r="M106" s="103"/>
      <c r="N106" s="103"/>
      <c r="O106" s="120"/>
      <c r="P106" s="103"/>
      <c r="Q106" s="103"/>
      <c r="R106" s="103"/>
    </row>
    <row r="107" spans="1:18" ht="12" customHeight="1">
      <c r="A107" s="103" t="s">
        <v>41</v>
      </c>
      <c r="B107" s="104" t="s">
        <v>657</v>
      </c>
      <c r="C107" s="103"/>
      <c r="D107" s="103"/>
      <c r="E107" s="103"/>
      <c r="F107" s="103"/>
      <c r="G107" s="103"/>
      <c r="H107" s="103"/>
      <c r="I107" s="103"/>
      <c r="J107" s="103"/>
      <c r="K107" s="103"/>
      <c r="L107" s="103"/>
      <c r="M107" s="103"/>
      <c r="N107" s="103"/>
      <c r="O107" s="120"/>
      <c r="P107" s="103"/>
      <c r="Q107" s="103"/>
      <c r="R107" s="103"/>
    </row>
    <row r="108" spans="1:18" ht="12" customHeight="1">
      <c r="A108" s="103" t="s">
        <v>42</v>
      </c>
      <c r="B108" s="104" t="s">
        <v>658</v>
      </c>
      <c r="C108" s="103"/>
      <c r="D108" s="103"/>
      <c r="E108" s="103"/>
      <c r="F108" s="103"/>
      <c r="G108" s="103"/>
      <c r="H108" s="103"/>
      <c r="I108" s="103"/>
      <c r="J108" s="103"/>
      <c r="K108" s="103"/>
      <c r="L108" s="103"/>
      <c r="M108" s="120"/>
      <c r="N108" s="103"/>
      <c r="O108" s="120"/>
      <c r="P108" s="103"/>
      <c r="Q108" s="103"/>
      <c r="R108" s="103"/>
    </row>
    <row r="109" spans="1:18" ht="12" customHeight="1">
      <c r="A109" s="103" t="s">
        <v>43</v>
      </c>
      <c r="B109" s="104" t="s">
        <v>659</v>
      </c>
      <c r="C109" s="103"/>
      <c r="D109" s="103"/>
      <c r="E109" s="103"/>
      <c r="F109" s="103"/>
      <c r="G109" s="103"/>
      <c r="H109" s="103"/>
      <c r="I109" s="103"/>
      <c r="J109" s="103"/>
      <c r="K109" s="103"/>
      <c r="L109" s="103"/>
      <c r="M109" s="120"/>
      <c r="N109" s="103"/>
      <c r="O109" s="120"/>
      <c r="P109" s="103"/>
      <c r="Q109" s="103"/>
      <c r="R109" s="103"/>
    </row>
    <row r="110" spans="1:18" ht="12" customHeight="1">
      <c r="A110" s="103" t="s">
        <v>44</v>
      </c>
      <c r="B110" s="104" t="s">
        <v>660</v>
      </c>
      <c r="C110" s="103"/>
      <c r="D110" s="103"/>
      <c r="E110" s="103"/>
      <c r="F110" s="103"/>
      <c r="G110" s="103"/>
      <c r="H110" s="103"/>
      <c r="I110" s="103"/>
      <c r="J110" s="103"/>
      <c r="K110" s="103"/>
      <c r="L110" s="103"/>
      <c r="M110" s="120"/>
      <c r="N110" s="103"/>
      <c r="O110" s="120"/>
      <c r="P110" s="103"/>
      <c r="Q110" s="103"/>
      <c r="R110" s="103"/>
    </row>
    <row r="111" spans="1:18" ht="12" customHeight="1">
      <c r="A111" s="103" t="s">
        <v>45</v>
      </c>
      <c r="B111" s="104" t="s">
        <v>661</v>
      </c>
      <c r="C111" s="103"/>
      <c r="D111" s="103"/>
      <c r="E111" s="103"/>
      <c r="F111" s="103"/>
      <c r="G111" s="103"/>
      <c r="H111" s="103"/>
      <c r="I111" s="103"/>
      <c r="J111" s="103"/>
      <c r="K111" s="103"/>
      <c r="L111" s="103"/>
      <c r="M111" s="120"/>
      <c r="N111" s="103"/>
      <c r="O111" s="120"/>
      <c r="P111" s="103"/>
      <c r="Q111" s="103"/>
      <c r="R111" s="103"/>
    </row>
    <row r="112" spans="1:18" ht="12" customHeight="1">
      <c r="A112" s="103" t="s">
        <v>46</v>
      </c>
      <c r="B112" s="104" t="s">
        <v>662</v>
      </c>
      <c r="C112" s="103"/>
      <c r="D112" s="103"/>
      <c r="E112" s="103"/>
      <c r="F112" s="103"/>
      <c r="G112" s="103"/>
      <c r="H112" s="103"/>
      <c r="I112" s="103"/>
      <c r="J112" s="103"/>
      <c r="K112" s="103"/>
      <c r="L112" s="103"/>
      <c r="M112" s="120"/>
      <c r="N112" s="103"/>
      <c r="O112" s="120"/>
      <c r="P112" s="103"/>
      <c r="Q112" s="103"/>
      <c r="R112" s="103"/>
    </row>
    <row r="113" spans="1:18" ht="12" customHeight="1">
      <c r="A113" s="103" t="s">
        <v>47</v>
      </c>
      <c r="B113" s="104" t="s">
        <v>663</v>
      </c>
      <c r="C113" s="103"/>
      <c r="D113" s="103"/>
      <c r="E113" s="103"/>
      <c r="F113" s="103"/>
      <c r="G113" s="103"/>
      <c r="H113" s="103"/>
      <c r="I113" s="103"/>
      <c r="J113" s="103"/>
      <c r="K113" s="103"/>
      <c r="L113" s="103"/>
      <c r="M113" s="120"/>
      <c r="N113" s="103"/>
      <c r="O113" s="120"/>
      <c r="P113" s="103"/>
      <c r="Q113" s="103"/>
      <c r="R113" s="103"/>
    </row>
    <row r="114" spans="1:18" ht="12" customHeight="1">
      <c r="A114" s="103" t="s">
        <v>48</v>
      </c>
      <c r="B114" s="104" t="s">
        <v>664</v>
      </c>
      <c r="C114" s="103"/>
      <c r="D114" s="103"/>
      <c r="E114" s="103"/>
      <c r="F114" s="103"/>
      <c r="G114" s="103"/>
      <c r="H114" s="103"/>
      <c r="I114" s="103"/>
      <c r="J114" s="103"/>
      <c r="K114" s="103"/>
      <c r="L114" s="103"/>
      <c r="M114" s="120"/>
      <c r="N114" s="103"/>
      <c r="O114" s="120"/>
      <c r="P114" s="103"/>
      <c r="Q114" s="103"/>
      <c r="R114" s="103"/>
    </row>
    <row r="115" spans="1:18" ht="12" customHeight="1">
      <c r="A115" s="103" t="s">
        <v>49</v>
      </c>
      <c r="B115" s="104" t="s">
        <v>665</v>
      </c>
      <c r="C115" s="103"/>
      <c r="D115" s="103"/>
      <c r="E115" s="103"/>
      <c r="F115" s="103"/>
      <c r="G115" s="103"/>
      <c r="H115" s="103"/>
      <c r="I115" s="103"/>
      <c r="J115" s="103"/>
      <c r="K115" s="103"/>
      <c r="L115" s="103"/>
      <c r="M115" s="120"/>
      <c r="N115" s="103"/>
      <c r="O115" s="120"/>
      <c r="P115" s="103"/>
      <c r="Q115" s="103"/>
      <c r="R115" s="103"/>
    </row>
    <row r="116" spans="1:18" ht="12" customHeight="1">
      <c r="A116" s="103" t="s">
        <v>50</v>
      </c>
      <c r="B116" s="104" t="s">
        <v>1233</v>
      </c>
      <c r="C116" s="103"/>
      <c r="D116" s="103"/>
      <c r="E116" s="103"/>
      <c r="F116" s="103"/>
      <c r="G116" s="103"/>
      <c r="H116" s="103"/>
      <c r="I116" s="103"/>
      <c r="J116" s="103"/>
      <c r="K116" s="103"/>
      <c r="L116" s="103"/>
      <c r="M116" s="120"/>
      <c r="N116" s="103"/>
      <c r="O116" s="120"/>
      <c r="P116" s="103"/>
      <c r="Q116" s="103"/>
      <c r="R116" s="103"/>
    </row>
    <row r="117" spans="1:18" ht="12" customHeight="1">
      <c r="A117" s="103" t="s">
        <v>51</v>
      </c>
      <c r="B117" s="104" t="s">
        <v>666</v>
      </c>
      <c r="C117" s="103"/>
      <c r="D117" s="103"/>
      <c r="E117" s="103"/>
      <c r="F117" s="103"/>
      <c r="G117" s="103"/>
      <c r="H117" s="103"/>
      <c r="I117" s="103"/>
      <c r="J117" s="103"/>
      <c r="K117" s="103"/>
      <c r="L117" s="103"/>
      <c r="M117" s="120"/>
      <c r="N117" s="103"/>
      <c r="O117" s="120"/>
      <c r="P117" s="103"/>
      <c r="Q117" s="103"/>
      <c r="R117" s="103"/>
    </row>
    <row r="118" spans="1:18" ht="12" customHeight="1">
      <c r="A118" s="103" t="s">
        <v>52</v>
      </c>
      <c r="B118" s="104" t="s">
        <v>667</v>
      </c>
      <c r="C118" s="103"/>
      <c r="D118" s="103"/>
      <c r="E118" s="103"/>
      <c r="F118" s="103"/>
      <c r="G118" s="103"/>
      <c r="H118" s="103"/>
      <c r="I118" s="103"/>
      <c r="J118" s="103"/>
      <c r="K118" s="103"/>
      <c r="L118" s="103"/>
      <c r="M118" s="120"/>
      <c r="N118" s="103"/>
      <c r="O118" s="120"/>
      <c r="P118" s="103"/>
      <c r="Q118" s="103"/>
      <c r="R118" s="103"/>
    </row>
    <row r="119" spans="1:18" ht="12" customHeight="1">
      <c r="A119" s="103" t="s">
        <v>53</v>
      </c>
      <c r="B119" s="104" t="s">
        <v>668</v>
      </c>
      <c r="C119" s="103"/>
      <c r="D119" s="103"/>
      <c r="E119" s="103"/>
      <c r="F119" s="103"/>
      <c r="G119" s="103"/>
      <c r="H119" s="103"/>
      <c r="I119" s="103"/>
      <c r="J119" s="103"/>
      <c r="K119" s="103"/>
      <c r="L119" s="103"/>
      <c r="M119" s="120"/>
      <c r="N119" s="103"/>
      <c r="O119" s="120"/>
      <c r="P119" s="103"/>
      <c r="Q119" s="103"/>
      <c r="R119" s="103"/>
    </row>
    <row r="120" spans="1:18" ht="12" customHeight="1">
      <c r="A120" s="103" t="s">
        <v>54</v>
      </c>
      <c r="B120" s="104" t="s">
        <v>669</v>
      </c>
      <c r="C120" s="103"/>
      <c r="D120" s="103"/>
      <c r="E120" s="103"/>
      <c r="F120" s="103"/>
      <c r="G120" s="103"/>
      <c r="H120" s="103"/>
      <c r="I120" s="103"/>
      <c r="J120" s="103"/>
      <c r="K120" s="103"/>
      <c r="L120" s="103"/>
      <c r="M120" s="120"/>
      <c r="N120" s="103"/>
      <c r="O120" s="120"/>
      <c r="P120" s="103"/>
      <c r="Q120" s="103"/>
      <c r="R120" s="103"/>
    </row>
    <row r="121" spans="1:18" ht="12" customHeight="1">
      <c r="A121" s="103" t="s">
        <v>55</v>
      </c>
      <c r="B121" s="104" t="s">
        <v>670</v>
      </c>
      <c r="C121" s="103"/>
      <c r="D121" s="103"/>
      <c r="E121" s="103"/>
      <c r="F121" s="103"/>
      <c r="G121" s="103"/>
      <c r="H121" s="103"/>
      <c r="I121" s="103"/>
      <c r="J121" s="103"/>
      <c r="K121" s="103"/>
      <c r="L121" s="103"/>
      <c r="M121" s="120"/>
      <c r="N121" s="103"/>
      <c r="O121" s="120"/>
      <c r="P121" s="103"/>
      <c r="Q121" s="103"/>
      <c r="R121" s="103"/>
    </row>
    <row r="122" spans="1:18" ht="12" customHeight="1">
      <c r="A122" s="103" t="s">
        <v>56</v>
      </c>
      <c r="B122" s="104" t="s">
        <v>671</v>
      </c>
      <c r="C122" s="103"/>
      <c r="D122" s="103"/>
      <c r="E122" s="103"/>
      <c r="F122" s="103"/>
      <c r="G122" s="103"/>
      <c r="H122" s="103"/>
      <c r="I122" s="103"/>
      <c r="J122" s="103"/>
      <c r="K122" s="103"/>
      <c r="L122" s="103"/>
      <c r="M122" s="120"/>
      <c r="N122" s="103"/>
      <c r="O122" s="120"/>
      <c r="P122" s="103"/>
      <c r="Q122" s="103"/>
      <c r="R122" s="103"/>
    </row>
    <row r="123" spans="1:18" ht="12" customHeight="1">
      <c r="A123" s="103" t="s">
        <v>57</v>
      </c>
      <c r="B123" s="104" t="s">
        <v>672</v>
      </c>
      <c r="C123" s="103"/>
      <c r="D123" s="103"/>
      <c r="E123" s="103"/>
      <c r="F123" s="103"/>
      <c r="G123" s="103"/>
      <c r="H123" s="103"/>
      <c r="I123" s="103"/>
      <c r="J123" s="103"/>
      <c r="K123" s="103"/>
      <c r="L123" s="103"/>
      <c r="M123" s="120"/>
      <c r="N123" s="103"/>
      <c r="O123" s="120"/>
      <c r="P123" s="103"/>
      <c r="Q123" s="103"/>
      <c r="R123" s="103"/>
    </row>
    <row r="124" spans="1:18" ht="12" customHeight="1">
      <c r="A124" s="103" t="s">
        <v>21</v>
      </c>
      <c r="B124" s="104" t="s">
        <v>673</v>
      </c>
      <c r="C124" s="103"/>
      <c r="D124" s="103"/>
      <c r="E124" s="103"/>
      <c r="F124" s="103"/>
      <c r="G124" s="103"/>
      <c r="H124" s="103"/>
      <c r="I124" s="103"/>
      <c r="J124" s="103"/>
      <c r="K124" s="103"/>
      <c r="L124" s="103"/>
      <c r="M124" s="120"/>
      <c r="N124" s="103"/>
      <c r="O124" s="120"/>
      <c r="P124" s="103"/>
      <c r="Q124" s="103"/>
      <c r="R124" s="103"/>
    </row>
    <row r="125" spans="1:18" ht="12" customHeight="1">
      <c r="A125" s="103" t="s">
        <v>22</v>
      </c>
      <c r="B125" s="104" t="s">
        <v>674</v>
      </c>
      <c r="C125" s="103"/>
      <c r="D125" s="103"/>
      <c r="E125" s="103"/>
      <c r="F125" s="103"/>
      <c r="G125" s="103"/>
      <c r="H125" s="103"/>
      <c r="I125" s="103"/>
      <c r="J125" s="103"/>
      <c r="K125" s="103"/>
      <c r="L125" s="103"/>
      <c r="M125" s="120"/>
      <c r="N125" s="103"/>
      <c r="O125" s="120"/>
      <c r="P125" s="103"/>
      <c r="Q125" s="103"/>
      <c r="R125" s="103"/>
    </row>
    <row r="126" spans="1:18" ht="12" customHeight="1">
      <c r="A126" s="103" t="s">
        <v>23</v>
      </c>
      <c r="B126" s="104" t="s">
        <v>675</v>
      </c>
      <c r="C126" s="103"/>
      <c r="D126" s="103"/>
      <c r="E126" s="103"/>
      <c r="F126" s="103"/>
      <c r="G126" s="103"/>
      <c r="H126" s="103"/>
      <c r="I126" s="103"/>
      <c r="J126" s="103"/>
      <c r="K126" s="103"/>
      <c r="L126" s="103"/>
      <c r="M126" s="120"/>
      <c r="N126" s="103"/>
      <c r="O126" s="120"/>
      <c r="P126" s="103"/>
      <c r="Q126" s="103"/>
      <c r="R126" s="103"/>
    </row>
    <row r="127" spans="1:18" ht="12" customHeight="1">
      <c r="A127" s="103" t="s">
        <v>24</v>
      </c>
      <c r="B127" s="104" t="s">
        <v>676</v>
      </c>
      <c r="C127" s="103"/>
      <c r="D127" s="103"/>
      <c r="E127" s="103"/>
      <c r="F127" s="103"/>
      <c r="G127" s="103"/>
      <c r="H127" s="103"/>
      <c r="I127" s="103"/>
      <c r="J127" s="103"/>
      <c r="K127" s="103"/>
      <c r="L127" s="103"/>
      <c r="M127" s="120"/>
      <c r="N127" s="103"/>
      <c r="O127" s="120"/>
      <c r="P127" s="103"/>
      <c r="Q127" s="103"/>
      <c r="R127" s="103"/>
    </row>
    <row r="128" spans="1:18" ht="12" customHeight="1">
      <c r="A128" s="103" t="s">
        <v>25</v>
      </c>
      <c r="B128" s="104" t="s">
        <v>677</v>
      </c>
      <c r="C128" s="103"/>
      <c r="D128" s="103"/>
      <c r="E128" s="103"/>
      <c r="F128" s="103"/>
      <c r="G128" s="103"/>
      <c r="H128" s="103"/>
      <c r="I128" s="103"/>
      <c r="J128" s="103"/>
      <c r="K128" s="103"/>
      <c r="L128" s="103"/>
      <c r="M128" s="120"/>
      <c r="N128" s="103"/>
      <c r="O128" s="120"/>
      <c r="P128" s="103"/>
      <c r="Q128" s="103"/>
      <c r="R128" s="103"/>
    </row>
    <row r="129" spans="1:18" ht="12" customHeight="1">
      <c r="A129" s="103" t="s">
        <v>26</v>
      </c>
      <c r="B129" s="104" t="s">
        <v>678</v>
      </c>
      <c r="C129" s="103"/>
      <c r="D129" s="103"/>
      <c r="E129" s="103"/>
      <c r="F129" s="103"/>
      <c r="G129" s="103"/>
      <c r="H129" s="103"/>
      <c r="I129" s="103"/>
      <c r="J129" s="103"/>
      <c r="K129" s="103"/>
      <c r="L129" s="103"/>
      <c r="M129" s="120"/>
      <c r="N129" s="103"/>
      <c r="O129" s="120"/>
      <c r="P129" s="103"/>
      <c r="Q129" s="103"/>
      <c r="R129" s="103"/>
    </row>
    <row r="130" spans="1:18" ht="12" customHeight="1">
      <c r="A130" s="103" t="s">
        <v>58</v>
      </c>
      <c r="B130" s="104" t="s">
        <v>679</v>
      </c>
      <c r="C130" s="103"/>
      <c r="D130" s="103"/>
      <c r="E130" s="103"/>
      <c r="F130" s="103"/>
      <c r="G130" s="103"/>
      <c r="H130" s="103"/>
      <c r="I130" s="103"/>
      <c r="J130" s="103"/>
      <c r="K130" s="103"/>
      <c r="L130" s="120"/>
      <c r="M130" s="120"/>
      <c r="N130" s="103"/>
      <c r="O130" s="103"/>
      <c r="P130" s="103"/>
      <c r="Q130" s="103"/>
      <c r="R130" s="103"/>
    </row>
    <row r="131" spans="1:18" ht="12" customHeight="1">
      <c r="A131" s="103" t="s">
        <v>59</v>
      </c>
      <c r="B131" s="104" t="s">
        <v>680</v>
      </c>
      <c r="C131" s="103"/>
      <c r="D131" s="103"/>
      <c r="E131" s="103"/>
      <c r="F131" s="103"/>
      <c r="G131" s="103"/>
      <c r="H131" s="103"/>
      <c r="I131" s="103"/>
      <c r="J131" s="103"/>
      <c r="K131" s="103"/>
      <c r="L131" s="120"/>
      <c r="M131" s="120"/>
      <c r="N131" s="103"/>
      <c r="O131" s="103"/>
      <c r="P131" s="103"/>
      <c r="Q131" s="103"/>
      <c r="R131" s="103"/>
    </row>
    <row r="132" spans="1:18" ht="12" customHeight="1">
      <c r="A132" s="103" t="s">
        <v>60</v>
      </c>
      <c r="B132" s="104" t="s">
        <v>1232</v>
      </c>
      <c r="C132" s="103"/>
      <c r="D132" s="103"/>
      <c r="E132" s="103"/>
      <c r="F132" s="103"/>
      <c r="G132" s="103"/>
      <c r="H132" s="103"/>
      <c r="I132" s="103"/>
      <c r="J132" s="103"/>
      <c r="K132" s="103"/>
      <c r="L132" s="120"/>
      <c r="M132" s="120"/>
      <c r="N132" s="103"/>
      <c r="O132" s="103"/>
      <c r="P132" s="103"/>
      <c r="Q132" s="103"/>
      <c r="R132" s="103"/>
    </row>
    <row r="133" spans="1:18" ht="12" customHeight="1">
      <c r="A133" s="103" t="s">
        <v>61</v>
      </c>
      <c r="B133" s="104" t="s">
        <v>681</v>
      </c>
      <c r="C133" s="103"/>
      <c r="D133" s="103"/>
      <c r="E133" s="103"/>
      <c r="F133" s="103"/>
      <c r="G133" s="103"/>
      <c r="H133" s="103"/>
      <c r="I133" s="103"/>
      <c r="J133" s="103"/>
      <c r="K133" s="103"/>
      <c r="L133" s="120"/>
      <c r="M133" s="120"/>
      <c r="N133" s="103"/>
      <c r="O133" s="103"/>
      <c r="P133" s="103"/>
      <c r="Q133" s="103"/>
      <c r="R133" s="103"/>
    </row>
    <row r="134" spans="1:18" ht="12" customHeight="1">
      <c r="A134" s="103" t="s">
        <v>62</v>
      </c>
      <c r="B134" s="104" t="s">
        <v>682</v>
      </c>
      <c r="C134" s="103"/>
      <c r="D134" s="103"/>
      <c r="E134" s="103"/>
      <c r="F134" s="103"/>
      <c r="G134" s="103"/>
      <c r="H134" s="103"/>
      <c r="I134" s="103"/>
      <c r="J134" s="103"/>
      <c r="K134" s="103"/>
      <c r="L134" s="120"/>
      <c r="M134" s="120"/>
      <c r="N134" s="103"/>
      <c r="O134" s="103"/>
      <c r="P134" s="103"/>
      <c r="Q134" s="103"/>
      <c r="R134" s="103"/>
    </row>
    <row r="135" spans="1:18" ht="12" customHeight="1">
      <c r="A135" s="103" t="s">
        <v>83</v>
      </c>
      <c r="B135" s="104" t="s">
        <v>683</v>
      </c>
      <c r="C135" s="103"/>
      <c r="D135" s="103"/>
      <c r="E135" s="103"/>
      <c r="F135" s="103"/>
      <c r="G135" s="103"/>
      <c r="H135" s="103"/>
      <c r="I135" s="103"/>
      <c r="J135" s="103"/>
      <c r="K135" s="120"/>
      <c r="L135" s="120"/>
      <c r="M135" s="120"/>
      <c r="N135" s="103"/>
      <c r="O135" s="103"/>
      <c r="P135" s="103"/>
      <c r="Q135" s="103"/>
      <c r="R135" s="103"/>
    </row>
    <row r="136" spans="1:18" ht="12" customHeight="1">
      <c r="A136" s="103" t="s">
        <v>84</v>
      </c>
      <c r="B136" s="104" t="s">
        <v>684</v>
      </c>
      <c r="C136" s="103"/>
      <c r="D136" s="103"/>
      <c r="E136" s="103"/>
      <c r="F136" s="103"/>
      <c r="G136" s="103"/>
      <c r="H136" s="103"/>
      <c r="I136" s="103"/>
      <c r="J136" s="103"/>
      <c r="K136" s="120"/>
      <c r="L136" s="120"/>
      <c r="M136" s="120"/>
      <c r="N136" s="103"/>
      <c r="O136" s="103"/>
      <c r="P136" s="103"/>
      <c r="Q136" s="103"/>
      <c r="R136" s="103"/>
    </row>
    <row r="137" spans="1:18" ht="12" customHeight="1">
      <c r="A137" s="103" t="s">
        <v>85</v>
      </c>
      <c r="B137" s="104" t="s">
        <v>685</v>
      </c>
      <c r="C137" s="103"/>
      <c r="D137" s="103"/>
      <c r="E137" s="103"/>
      <c r="F137" s="103"/>
      <c r="G137" s="103"/>
      <c r="H137" s="103"/>
      <c r="I137" s="103"/>
      <c r="J137" s="103"/>
      <c r="K137" s="120"/>
      <c r="L137" s="120"/>
      <c r="M137" s="120"/>
      <c r="N137" s="103"/>
      <c r="O137" s="103"/>
      <c r="P137" s="103"/>
      <c r="Q137" s="103"/>
      <c r="R137" s="103"/>
    </row>
    <row r="138" spans="1:18" ht="12" customHeight="1">
      <c r="A138" s="103" t="s">
        <v>63</v>
      </c>
      <c r="B138" s="104" t="s">
        <v>686</v>
      </c>
      <c r="C138" s="103"/>
      <c r="D138" s="103"/>
      <c r="E138" s="103"/>
      <c r="F138" s="103"/>
      <c r="G138" s="103"/>
      <c r="H138" s="103"/>
      <c r="I138" s="103"/>
      <c r="J138" s="103"/>
      <c r="K138" s="120"/>
      <c r="L138" s="120"/>
      <c r="M138" s="120"/>
      <c r="N138" s="103"/>
      <c r="O138" s="103"/>
      <c r="P138" s="103"/>
      <c r="Q138" s="103"/>
      <c r="R138" s="103"/>
    </row>
    <row r="139" spans="1:18" ht="12" customHeight="1">
      <c r="A139" s="103" t="s">
        <v>64</v>
      </c>
      <c r="B139" s="104" t="s">
        <v>687</v>
      </c>
      <c r="C139" s="103"/>
      <c r="D139" s="103"/>
      <c r="E139" s="103"/>
      <c r="F139" s="103"/>
      <c r="G139" s="103"/>
      <c r="H139" s="103"/>
      <c r="I139" s="103"/>
      <c r="J139" s="103"/>
      <c r="K139" s="120"/>
      <c r="L139" s="120"/>
      <c r="M139" s="120"/>
      <c r="N139" s="103"/>
      <c r="O139" s="103"/>
      <c r="P139" s="103"/>
      <c r="Q139" s="103"/>
      <c r="R139" s="103"/>
    </row>
    <row r="140" spans="1:18" ht="12" customHeight="1">
      <c r="A140" s="103" t="s">
        <v>65</v>
      </c>
      <c r="B140" s="104" t="s">
        <v>688</v>
      </c>
      <c r="C140" s="103"/>
      <c r="D140" s="103"/>
      <c r="E140" s="103"/>
      <c r="F140" s="103"/>
      <c r="G140" s="103"/>
      <c r="H140" s="103"/>
      <c r="I140" s="103"/>
      <c r="J140" s="103"/>
      <c r="K140" s="120"/>
      <c r="L140" s="120"/>
      <c r="M140" s="120"/>
      <c r="N140" s="103"/>
      <c r="O140" s="103"/>
      <c r="P140" s="103"/>
      <c r="Q140" s="103"/>
      <c r="R140" s="103"/>
    </row>
    <row r="141" spans="1:18" ht="12" customHeight="1">
      <c r="A141" s="103" t="s">
        <v>66</v>
      </c>
      <c r="B141" s="104" t="s">
        <v>1236</v>
      </c>
      <c r="C141" s="103"/>
      <c r="D141" s="103"/>
      <c r="E141" s="103"/>
      <c r="F141" s="103"/>
      <c r="G141" s="103"/>
      <c r="H141" s="103"/>
      <c r="I141" s="103"/>
      <c r="J141" s="103"/>
      <c r="K141" s="120"/>
      <c r="L141" s="120"/>
      <c r="M141" s="120"/>
      <c r="N141" s="103"/>
      <c r="O141" s="103"/>
      <c r="P141" s="103"/>
      <c r="Q141" s="103"/>
      <c r="R141" s="103"/>
    </row>
    <row r="142" spans="1:18" ht="12" customHeight="1">
      <c r="A142" s="103" t="s">
        <v>67</v>
      </c>
      <c r="B142" s="104" t="s">
        <v>689</v>
      </c>
      <c r="C142" s="103"/>
      <c r="D142" s="103"/>
      <c r="E142" s="103"/>
      <c r="F142" s="103"/>
      <c r="G142" s="103"/>
      <c r="H142" s="103"/>
      <c r="I142" s="103"/>
      <c r="J142" s="103"/>
      <c r="K142" s="120"/>
      <c r="L142" s="120"/>
      <c r="M142" s="120"/>
      <c r="N142" s="103"/>
      <c r="O142" s="103"/>
      <c r="P142" s="103"/>
      <c r="Q142" s="103"/>
      <c r="R142" s="103"/>
    </row>
    <row r="143" spans="1:18" ht="12" customHeight="1">
      <c r="A143" s="103" t="s">
        <v>68</v>
      </c>
      <c r="B143" s="104" t="s">
        <v>690</v>
      </c>
      <c r="C143" s="103"/>
      <c r="D143" s="103"/>
      <c r="E143" s="103"/>
      <c r="F143" s="103"/>
      <c r="G143" s="103"/>
      <c r="H143" s="103"/>
      <c r="I143" s="103"/>
      <c r="J143" s="103"/>
      <c r="K143" s="120"/>
      <c r="L143" s="120"/>
      <c r="M143" s="120"/>
      <c r="N143" s="103"/>
      <c r="O143" s="103"/>
      <c r="P143" s="103"/>
      <c r="Q143" s="103"/>
      <c r="R143" s="103"/>
    </row>
    <row r="144" spans="1:18" ht="12" customHeight="1">
      <c r="A144" s="103" t="s">
        <v>69</v>
      </c>
      <c r="B144" s="104" t="s">
        <v>1252</v>
      </c>
      <c r="C144" s="103"/>
      <c r="D144" s="103"/>
      <c r="E144" s="103"/>
      <c r="F144" s="103"/>
      <c r="G144" s="103"/>
      <c r="H144" s="103"/>
      <c r="I144" s="103"/>
      <c r="J144" s="103"/>
      <c r="K144" s="120"/>
      <c r="L144" s="120"/>
      <c r="M144" s="120"/>
      <c r="N144" s="103"/>
      <c r="O144" s="103"/>
      <c r="P144" s="103"/>
      <c r="Q144" s="103"/>
      <c r="R144" s="103"/>
    </row>
    <row r="145" spans="1:18" ht="12" customHeight="1">
      <c r="A145" s="103" t="s">
        <v>163</v>
      </c>
      <c r="B145" s="104" t="s">
        <v>691</v>
      </c>
      <c r="C145" s="103"/>
      <c r="D145" s="103"/>
      <c r="E145" s="103"/>
      <c r="F145" s="103"/>
      <c r="G145" s="103"/>
      <c r="H145" s="103"/>
      <c r="I145" s="103"/>
      <c r="J145" s="103"/>
      <c r="K145" s="120"/>
      <c r="L145" s="120"/>
      <c r="M145" s="120"/>
      <c r="N145" s="103"/>
      <c r="O145" s="103"/>
      <c r="P145" s="103"/>
      <c r="R145" s="103"/>
    </row>
    <row r="146" spans="1:18" ht="12" customHeight="1">
      <c r="A146" s="103" t="s">
        <v>70</v>
      </c>
      <c r="B146" s="104" t="s">
        <v>692</v>
      </c>
      <c r="C146" s="103"/>
      <c r="D146" s="103"/>
      <c r="E146" s="103"/>
      <c r="F146" s="103"/>
      <c r="G146" s="103"/>
      <c r="H146" s="103"/>
      <c r="I146" s="103"/>
      <c r="J146" s="103"/>
      <c r="K146" s="120"/>
      <c r="L146" s="120"/>
      <c r="M146" s="120"/>
      <c r="N146" s="103"/>
      <c r="O146" s="103"/>
      <c r="P146" s="103"/>
      <c r="R146" s="103"/>
    </row>
    <row r="147" spans="1:18" ht="12" customHeight="1">
      <c r="A147" s="103" t="s">
        <v>71</v>
      </c>
      <c r="B147" s="104" t="s">
        <v>693</v>
      </c>
      <c r="C147" s="103"/>
      <c r="D147" s="103"/>
      <c r="E147" s="103"/>
      <c r="F147" s="103"/>
      <c r="G147" s="103"/>
      <c r="H147" s="103"/>
      <c r="I147" s="103"/>
      <c r="J147" s="103"/>
      <c r="K147" s="120"/>
      <c r="L147" s="120"/>
      <c r="M147" s="120"/>
      <c r="N147" s="103"/>
      <c r="O147" s="103"/>
      <c r="P147" s="103"/>
      <c r="R147" s="103"/>
    </row>
    <row r="148" spans="1:18" ht="12" customHeight="1">
      <c r="A148" s="103" t="s">
        <v>72</v>
      </c>
      <c r="B148" s="104" t="s">
        <v>694</v>
      </c>
      <c r="C148" s="103"/>
      <c r="D148" s="103"/>
      <c r="E148" s="103"/>
      <c r="F148" s="103"/>
      <c r="G148" s="103"/>
      <c r="H148" s="103"/>
      <c r="I148" s="103"/>
      <c r="J148" s="103"/>
      <c r="K148" s="120"/>
      <c r="L148" s="120"/>
      <c r="M148" s="120"/>
      <c r="N148" s="103"/>
      <c r="O148" s="103"/>
      <c r="P148" s="103"/>
      <c r="R148" s="103"/>
    </row>
    <row r="149" spans="1:18" ht="12" customHeight="1">
      <c r="A149" s="103" t="s">
        <v>73</v>
      </c>
      <c r="B149" s="104" t="s">
        <v>695</v>
      </c>
      <c r="C149" s="103"/>
      <c r="D149" s="103"/>
      <c r="E149" s="103"/>
      <c r="F149" s="103"/>
      <c r="G149" s="103"/>
      <c r="H149" s="103"/>
      <c r="I149" s="103"/>
      <c r="J149" s="103"/>
      <c r="K149" s="120"/>
      <c r="L149" s="120"/>
      <c r="M149" s="120"/>
      <c r="N149" s="103"/>
      <c r="O149" s="103"/>
      <c r="P149" s="103"/>
      <c r="R149" s="103"/>
    </row>
    <row r="150" spans="1:18" ht="12" customHeight="1">
      <c r="A150" s="103" t="s">
        <v>13</v>
      </c>
      <c r="B150" s="104" t="s">
        <v>696</v>
      </c>
      <c r="C150" s="103"/>
      <c r="D150" s="103"/>
      <c r="E150" s="103"/>
      <c r="F150" s="103"/>
      <c r="G150" s="103"/>
      <c r="H150" s="103"/>
      <c r="I150" s="103"/>
      <c r="J150" s="103"/>
      <c r="K150" s="120"/>
      <c r="L150" s="120"/>
      <c r="M150" s="120"/>
      <c r="N150" s="103"/>
      <c r="O150" s="103"/>
      <c r="P150" s="103"/>
      <c r="R150" s="103"/>
    </row>
    <row r="151" spans="1:18" ht="12" customHeight="1">
      <c r="A151" s="103" t="s">
        <v>74</v>
      </c>
      <c r="B151" s="104" t="s">
        <v>697</v>
      </c>
      <c r="C151" s="103"/>
      <c r="D151" s="103"/>
      <c r="E151" s="103"/>
      <c r="F151" s="103"/>
      <c r="G151" s="103"/>
      <c r="H151" s="103"/>
      <c r="I151" s="103"/>
      <c r="J151" s="103"/>
      <c r="K151" s="120"/>
      <c r="L151" s="120"/>
      <c r="M151" s="120"/>
      <c r="N151" s="103"/>
      <c r="O151" s="103"/>
      <c r="P151" s="103"/>
      <c r="R151" s="103"/>
    </row>
    <row r="152" spans="1:18" ht="12" customHeight="1">
      <c r="A152" s="103" t="s">
        <v>75</v>
      </c>
      <c r="B152" s="104" t="s">
        <v>698</v>
      </c>
      <c r="C152" s="103"/>
      <c r="D152" s="103"/>
      <c r="E152" s="103"/>
      <c r="F152" s="103"/>
      <c r="G152" s="103"/>
      <c r="H152" s="103"/>
      <c r="I152" s="103"/>
      <c r="J152" s="103"/>
      <c r="K152" s="120"/>
      <c r="L152" s="120"/>
      <c r="M152" s="120"/>
      <c r="N152" s="103"/>
      <c r="O152" s="103"/>
      <c r="P152" s="103"/>
      <c r="R152" s="103"/>
    </row>
    <row r="153" spans="1:18" ht="12" customHeight="1">
      <c r="A153" s="103" t="s">
        <v>76</v>
      </c>
      <c r="B153" s="104" t="s">
        <v>699</v>
      </c>
      <c r="C153" s="103"/>
      <c r="D153" s="103"/>
      <c r="E153" s="103"/>
      <c r="F153" s="103"/>
      <c r="G153" s="103"/>
      <c r="H153" s="103"/>
      <c r="I153" s="103"/>
      <c r="J153" s="103"/>
      <c r="K153" s="120"/>
      <c r="L153" s="120"/>
      <c r="M153" s="120"/>
      <c r="N153" s="103"/>
      <c r="O153" s="103"/>
      <c r="P153" s="103"/>
      <c r="R153" s="103"/>
    </row>
    <row r="154" spans="1:18" ht="12" customHeight="1">
      <c r="A154" s="103" t="s">
        <v>77</v>
      </c>
      <c r="B154" s="104" t="s">
        <v>700</v>
      </c>
      <c r="C154" s="103"/>
      <c r="D154" s="103"/>
      <c r="E154" s="103"/>
      <c r="F154" s="103"/>
      <c r="G154" s="103"/>
      <c r="H154" s="103"/>
      <c r="I154" s="103"/>
      <c r="J154" s="103"/>
      <c r="K154" s="120"/>
      <c r="L154" s="120"/>
      <c r="M154" s="120"/>
      <c r="N154" s="103"/>
      <c r="O154" s="103"/>
      <c r="P154" s="103"/>
      <c r="R154" s="103"/>
    </row>
    <row r="155" spans="1:18" ht="12" customHeight="1">
      <c r="A155" s="103" t="s">
        <v>78</v>
      </c>
      <c r="B155" s="104" t="s">
        <v>701</v>
      </c>
      <c r="C155" s="103"/>
      <c r="D155" s="103"/>
      <c r="E155" s="103"/>
      <c r="F155" s="103"/>
      <c r="G155" s="103"/>
      <c r="H155" s="103"/>
      <c r="I155" s="103"/>
      <c r="J155" s="103"/>
      <c r="K155" s="120"/>
      <c r="L155" s="120"/>
      <c r="M155" s="120"/>
      <c r="N155" s="103"/>
      <c r="O155" s="103"/>
      <c r="P155" s="103"/>
      <c r="R155" s="103"/>
    </row>
    <row r="156" spans="1:18" ht="12" customHeight="1">
      <c r="A156" s="103" t="s">
        <v>79</v>
      </c>
      <c r="B156" s="104" t="s">
        <v>702</v>
      </c>
      <c r="C156" s="103"/>
      <c r="D156" s="103"/>
      <c r="E156" s="103"/>
      <c r="F156" s="103"/>
      <c r="G156" s="103"/>
      <c r="H156" s="103"/>
      <c r="I156" s="103"/>
      <c r="J156" s="103"/>
      <c r="K156" s="120"/>
      <c r="L156" s="120"/>
      <c r="M156" s="120"/>
      <c r="N156" s="103"/>
      <c r="O156" s="103"/>
      <c r="P156" s="103"/>
      <c r="R156" s="103"/>
    </row>
    <row r="157" spans="1:18" ht="12" customHeight="1">
      <c r="A157" s="103" t="s">
        <v>80</v>
      </c>
      <c r="B157" s="104" t="s">
        <v>703</v>
      </c>
      <c r="C157" s="103"/>
      <c r="D157" s="103"/>
      <c r="E157" s="103"/>
      <c r="F157" s="103"/>
      <c r="G157" s="103"/>
      <c r="H157" s="103"/>
      <c r="I157" s="103"/>
      <c r="J157" s="103"/>
      <c r="K157" s="120"/>
      <c r="L157" s="120"/>
      <c r="M157" s="120"/>
      <c r="N157" s="103"/>
      <c r="O157" s="103"/>
      <c r="P157" s="103"/>
      <c r="R157" s="103"/>
    </row>
    <row r="158" spans="1:18" ht="12" customHeight="1">
      <c r="A158" s="103" t="s">
        <v>81</v>
      </c>
      <c r="B158" s="104" t="s">
        <v>704</v>
      </c>
      <c r="C158" s="103"/>
      <c r="D158" s="103"/>
      <c r="E158" s="103"/>
      <c r="F158" s="103"/>
      <c r="G158" s="103"/>
      <c r="H158" s="103"/>
      <c r="I158" s="103"/>
      <c r="J158" s="103"/>
      <c r="K158" s="120"/>
      <c r="L158" s="120"/>
      <c r="M158" s="120"/>
      <c r="N158" s="103"/>
      <c r="O158" s="103"/>
      <c r="P158" s="103"/>
      <c r="R158" s="103"/>
    </row>
    <row r="159" spans="1:18" ht="12" customHeight="1">
      <c r="A159" s="103" t="s">
        <v>82</v>
      </c>
      <c r="B159" s="104" t="s">
        <v>705</v>
      </c>
      <c r="C159" s="103"/>
      <c r="D159" s="103"/>
      <c r="E159" s="103"/>
      <c r="F159" s="103"/>
      <c r="G159" s="103"/>
      <c r="H159" s="103"/>
      <c r="I159" s="103"/>
      <c r="J159" s="103"/>
      <c r="K159" s="120"/>
      <c r="L159" s="120"/>
      <c r="M159" s="120"/>
      <c r="N159" s="103"/>
      <c r="O159" s="103"/>
      <c r="P159" s="103"/>
      <c r="R159" s="103"/>
    </row>
    <row r="160" spans="1:18" ht="12" customHeight="1">
      <c r="A160" s="103" t="s">
        <v>86</v>
      </c>
      <c r="B160" s="104" t="s">
        <v>706</v>
      </c>
      <c r="C160" s="103"/>
      <c r="D160" s="103"/>
      <c r="E160" s="103"/>
      <c r="F160" s="103"/>
      <c r="G160" s="103"/>
      <c r="H160" s="103"/>
      <c r="I160" s="103"/>
      <c r="J160" s="103"/>
      <c r="K160" s="120"/>
      <c r="L160" s="120"/>
      <c r="M160" s="120"/>
      <c r="N160" s="103"/>
      <c r="O160" s="103"/>
      <c r="P160" s="103"/>
      <c r="R160" s="103"/>
    </row>
    <row r="161" spans="1:18" ht="12" customHeight="1">
      <c r="A161" s="103" t="s">
        <v>87</v>
      </c>
      <c r="B161" s="104" t="s">
        <v>707</v>
      </c>
      <c r="C161" s="103"/>
      <c r="D161" s="103"/>
      <c r="E161" s="103"/>
      <c r="F161" s="103"/>
      <c r="G161" s="103"/>
      <c r="H161" s="103"/>
      <c r="I161" s="103"/>
      <c r="J161" s="103"/>
      <c r="K161" s="120"/>
      <c r="L161" s="120"/>
      <c r="M161" s="120"/>
      <c r="N161" s="103"/>
      <c r="O161" s="103"/>
      <c r="P161" s="103"/>
      <c r="R161" s="103"/>
    </row>
    <row r="162" spans="1:18" ht="12" customHeight="1">
      <c r="A162" s="103" t="s">
        <v>88</v>
      </c>
      <c r="B162" s="104" t="s">
        <v>708</v>
      </c>
      <c r="C162" s="103"/>
      <c r="D162" s="103"/>
      <c r="E162" s="103"/>
      <c r="F162" s="103"/>
      <c r="G162" s="103"/>
      <c r="H162" s="103"/>
      <c r="I162" s="103"/>
      <c r="J162" s="103"/>
      <c r="K162" s="120"/>
      <c r="L162" s="120"/>
      <c r="M162" s="120"/>
      <c r="N162" s="103"/>
      <c r="O162" s="103"/>
      <c r="P162" s="103"/>
      <c r="R162" s="103"/>
    </row>
    <row r="163" spans="1:18" ht="12" customHeight="1">
      <c r="A163" s="103" t="s">
        <v>89</v>
      </c>
      <c r="B163" s="104" t="s">
        <v>709</v>
      </c>
      <c r="C163" s="103"/>
      <c r="D163" s="103"/>
      <c r="E163" s="103"/>
      <c r="F163" s="103"/>
      <c r="G163" s="103"/>
      <c r="H163" s="103"/>
      <c r="I163" s="103"/>
      <c r="J163" s="103"/>
      <c r="K163" s="120"/>
      <c r="L163" s="120"/>
      <c r="M163" s="120"/>
      <c r="N163" s="103"/>
      <c r="O163" s="103"/>
      <c r="P163" s="103"/>
      <c r="R163" s="103"/>
    </row>
    <row r="164" spans="1:18" ht="12" customHeight="1">
      <c r="A164" s="103" t="s">
        <v>90</v>
      </c>
      <c r="B164" s="104" t="s">
        <v>710</v>
      </c>
      <c r="C164" s="103"/>
      <c r="D164" s="103"/>
      <c r="E164" s="103"/>
      <c r="F164" s="103"/>
      <c r="G164" s="103"/>
      <c r="H164" s="103"/>
      <c r="I164" s="103"/>
      <c r="J164" s="103"/>
      <c r="L164" s="120"/>
      <c r="M164" s="120"/>
      <c r="N164" s="103"/>
      <c r="O164" s="103"/>
      <c r="P164" s="103"/>
      <c r="R164" s="103"/>
    </row>
    <row r="165" spans="1:18" ht="12" customHeight="1">
      <c r="A165" s="103" t="s">
        <v>91</v>
      </c>
      <c r="B165" s="104" t="s">
        <v>711</v>
      </c>
      <c r="C165" s="103"/>
      <c r="D165" s="103"/>
      <c r="E165" s="103"/>
      <c r="F165" s="103"/>
      <c r="G165" s="103"/>
      <c r="H165" s="103"/>
      <c r="I165" s="103"/>
      <c r="J165" s="103"/>
      <c r="L165" s="120"/>
      <c r="M165" s="120"/>
      <c r="N165" s="103"/>
      <c r="O165" s="103"/>
      <c r="P165" s="103"/>
      <c r="R165" s="103"/>
    </row>
    <row r="166" spans="1:18" ht="12" customHeight="1">
      <c r="A166" s="103" t="s">
        <v>92</v>
      </c>
      <c r="B166" s="104" t="s">
        <v>712</v>
      </c>
      <c r="C166" s="103"/>
      <c r="D166" s="103"/>
      <c r="E166" s="103"/>
      <c r="F166" s="103"/>
      <c r="G166" s="103"/>
      <c r="H166" s="103"/>
      <c r="I166" s="103"/>
      <c r="J166" s="103"/>
      <c r="L166" s="120"/>
      <c r="M166" s="120"/>
      <c r="N166" s="103"/>
      <c r="O166" s="103"/>
      <c r="P166" s="103"/>
      <c r="R166" s="103"/>
    </row>
    <row r="167" spans="1:18" ht="12" customHeight="1">
      <c r="A167" s="103" t="s">
        <v>18</v>
      </c>
      <c r="B167" s="104" t="s">
        <v>713</v>
      </c>
      <c r="C167" s="103"/>
      <c r="D167" s="103"/>
      <c r="E167" s="103"/>
      <c r="F167" s="103"/>
      <c r="G167" s="103"/>
      <c r="H167" s="103"/>
      <c r="I167" s="103"/>
      <c r="J167" s="103"/>
      <c r="L167" s="120"/>
      <c r="M167" s="120"/>
      <c r="N167" s="103"/>
      <c r="O167" s="103"/>
      <c r="P167" s="103"/>
      <c r="R167" s="103"/>
    </row>
    <row r="168" spans="1:18" ht="12" customHeight="1">
      <c r="A168" s="103" t="s">
        <v>93</v>
      </c>
      <c r="B168" s="104" t="s">
        <v>714</v>
      </c>
      <c r="C168" s="103"/>
      <c r="D168" s="103"/>
      <c r="E168" s="103"/>
      <c r="F168" s="103"/>
      <c r="G168" s="103"/>
      <c r="H168" s="103"/>
      <c r="I168" s="103"/>
      <c r="J168" s="103"/>
      <c r="L168" s="120"/>
      <c r="M168" s="120"/>
      <c r="N168" s="103"/>
      <c r="O168" s="103"/>
      <c r="P168" s="103"/>
      <c r="R168" s="103"/>
    </row>
    <row r="169" spans="1:18" ht="12" customHeight="1">
      <c r="A169" s="103" t="s">
        <v>94</v>
      </c>
      <c r="B169" s="104" t="s">
        <v>715</v>
      </c>
      <c r="C169" s="103"/>
      <c r="D169" s="103"/>
      <c r="E169" s="103"/>
      <c r="F169" s="103"/>
      <c r="H169" s="103"/>
      <c r="I169" s="103"/>
      <c r="J169" s="103"/>
      <c r="L169" s="120"/>
      <c r="M169" s="120"/>
      <c r="N169" s="103"/>
      <c r="O169" s="103"/>
      <c r="P169" s="103"/>
      <c r="R169" s="103"/>
    </row>
    <row r="170" spans="1:18" ht="12" customHeight="1">
      <c r="A170" s="103" t="s">
        <v>95</v>
      </c>
      <c r="B170" s="104" t="s">
        <v>716</v>
      </c>
      <c r="C170" s="103"/>
      <c r="D170" s="103"/>
      <c r="E170" s="103"/>
      <c r="F170" s="103"/>
      <c r="H170" s="103"/>
      <c r="I170" s="103"/>
      <c r="J170" s="103"/>
      <c r="L170" s="120"/>
      <c r="M170" s="120"/>
      <c r="N170" s="103"/>
      <c r="O170" s="103"/>
      <c r="P170" s="103"/>
      <c r="R170" s="103"/>
    </row>
    <row r="171" spans="1:18" ht="12" customHeight="1">
      <c r="A171" s="103" t="s">
        <v>96</v>
      </c>
      <c r="B171" s="104" t="s">
        <v>717</v>
      </c>
      <c r="C171" s="103"/>
      <c r="D171" s="103"/>
      <c r="E171" s="103"/>
      <c r="F171" s="103"/>
      <c r="H171" s="103"/>
      <c r="I171" s="103"/>
      <c r="J171" s="103"/>
      <c r="L171" s="120"/>
      <c r="M171" s="120"/>
      <c r="N171" s="103"/>
      <c r="O171" s="103"/>
      <c r="P171" s="103"/>
      <c r="R171" s="103"/>
    </row>
    <row r="172" spans="1:18" ht="12" customHeight="1">
      <c r="A172" s="103" t="s">
        <v>97</v>
      </c>
      <c r="B172" s="104" t="s">
        <v>718</v>
      </c>
      <c r="C172" s="103"/>
      <c r="D172" s="103"/>
      <c r="E172" s="103"/>
      <c r="F172" s="103"/>
      <c r="H172" s="103"/>
      <c r="I172" s="103"/>
      <c r="J172" s="103"/>
      <c r="L172" s="120"/>
      <c r="M172" s="120"/>
      <c r="N172" s="103"/>
      <c r="O172" s="103"/>
      <c r="P172" s="103"/>
      <c r="R172" s="103"/>
    </row>
    <row r="173" spans="1:18" ht="12" customHeight="1">
      <c r="A173" s="103" t="s">
        <v>98</v>
      </c>
      <c r="B173" s="104" t="s">
        <v>719</v>
      </c>
      <c r="C173" s="103"/>
      <c r="D173" s="103"/>
      <c r="E173" s="103"/>
      <c r="F173" s="103"/>
      <c r="H173" s="103"/>
      <c r="I173" s="103"/>
      <c r="J173" s="103"/>
      <c r="L173" s="120"/>
      <c r="M173" s="120"/>
      <c r="N173" s="103"/>
      <c r="O173" s="103"/>
      <c r="P173" s="103"/>
      <c r="R173" s="103"/>
    </row>
    <row r="174" spans="1:18" ht="12" customHeight="1">
      <c r="A174" s="103" t="s">
        <v>99</v>
      </c>
      <c r="B174" s="104" t="s">
        <v>720</v>
      </c>
      <c r="C174" s="103"/>
      <c r="D174" s="103"/>
      <c r="E174" s="103"/>
      <c r="F174" s="103"/>
      <c r="H174" s="103"/>
      <c r="I174" s="103"/>
      <c r="J174" s="103"/>
      <c r="L174" s="120"/>
      <c r="M174" s="120"/>
      <c r="N174" s="103"/>
      <c r="O174" s="103"/>
      <c r="P174" s="103"/>
      <c r="R174" s="103"/>
    </row>
    <row r="175" spans="1:18" ht="12" customHeight="1">
      <c r="A175" s="103" t="s">
        <v>100</v>
      </c>
      <c r="B175" s="104" t="s">
        <v>721</v>
      </c>
      <c r="C175" s="103"/>
      <c r="D175" s="103"/>
      <c r="E175" s="103"/>
      <c r="F175" s="103"/>
      <c r="H175" s="103"/>
      <c r="I175" s="103"/>
      <c r="J175" s="103"/>
      <c r="L175" s="120"/>
      <c r="M175" s="120"/>
      <c r="N175" s="103"/>
      <c r="O175" s="103"/>
      <c r="P175" s="103"/>
      <c r="R175" s="103"/>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tabSelected="1" view="pageBreakPreview" topLeftCell="D6" zoomScale="60" zoomScaleNormal="100" workbookViewId="0">
      <selection activeCell="F15" sqref="F15"/>
    </sheetView>
  </sheetViews>
  <sheetFormatPr defaultRowHeight="11.25"/>
  <cols>
    <col min="1" max="2" width="9.140625" style="10" hidden="1" customWidth="1"/>
    <col min="3" max="3" width="3.7109375" style="10" hidden="1" customWidth="1"/>
    <col min="4" max="4" width="94.85546875" style="10" customWidth="1"/>
    <col min="5" max="16384" width="9.140625" style="10"/>
  </cols>
  <sheetData>
    <row r="1" spans="1:4" hidden="1">
      <c r="A1" s="1004"/>
      <c r="B1" s="1004"/>
      <c r="C1" s="1004"/>
      <c r="D1" s="1004"/>
    </row>
    <row r="2" spans="1:4" hidden="1">
      <c r="A2" s="1004"/>
      <c r="B2" s="1004"/>
      <c r="C2" s="1004"/>
      <c r="D2" s="1004"/>
    </row>
    <row r="3" spans="1:4" hidden="1">
      <c r="A3" s="1004"/>
      <c r="B3" s="1004"/>
      <c r="C3" s="1004"/>
      <c r="D3" s="1004"/>
    </row>
    <row r="4" spans="1:4" hidden="1">
      <c r="A4" s="1004"/>
      <c r="B4" s="1004"/>
      <c r="C4" s="1004"/>
      <c r="D4" s="1004"/>
    </row>
    <row r="5" spans="1:4" hidden="1">
      <c r="A5" s="1004"/>
      <c r="B5" s="1004"/>
      <c r="C5" s="1004"/>
      <c r="D5" s="1004"/>
    </row>
    <row r="6" spans="1:4">
      <c r="A6" s="1004"/>
      <c r="B6" s="1004"/>
      <c r="C6" s="1005"/>
      <c r="D6" s="1005"/>
    </row>
    <row r="7" spans="1:4" ht="20.100000000000001" customHeight="1">
      <c r="A7" s="1004"/>
      <c r="B7" s="1004"/>
      <c r="C7" s="1005"/>
      <c r="D7" s="1006" t="s">
        <v>108</v>
      </c>
    </row>
    <row r="8" spans="1:4">
      <c r="A8" s="1004"/>
      <c r="B8" s="1004"/>
      <c r="C8" s="1005"/>
      <c r="D8" s="1005"/>
    </row>
    <row r="9" spans="1:4" ht="135" customHeight="1">
      <c r="A9" s="1004"/>
      <c r="B9" s="1004"/>
      <c r="C9" s="1005"/>
      <c r="D9" s="1007" t="s">
        <v>3485</v>
      </c>
    </row>
    <row r="10" spans="1:4" ht="63" customHeight="1">
      <c r="A10" s="1004"/>
      <c r="B10" s="1004"/>
      <c r="C10" s="1005"/>
      <c r="D10" s="1007" t="s">
        <v>3486</v>
      </c>
    </row>
    <row r="11" spans="1:4" ht="26.25" customHeight="1">
      <c r="A11" s="1004"/>
      <c r="B11" s="1004"/>
      <c r="C11" s="1005"/>
      <c r="D11" s="1008" t="s">
        <v>3475</v>
      </c>
    </row>
    <row r="12" spans="1:4" ht="20.100000000000001" customHeight="1">
      <c r="A12" s="1004"/>
      <c r="B12" s="1004"/>
      <c r="C12" s="1005"/>
      <c r="D12" s="1008" t="s">
        <v>3476</v>
      </c>
    </row>
    <row r="13" spans="1:4" ht="20.100000000000001" customHeight="1">
      <c r="A13" s="1004"/>
      <c r="B13" s="1004"/>
      <c r="C13" s="1005"/>
      <c r="D13" s="1008" t="s">
        <v>3477</v>
      </c>
    </row>
    <row r="14" spans="1:4" ht="44.25" customHeight="1">
      <c r="A14" s="1004"/>
      <c r="B14" s="1004"/>
      <c r="C14" s="1005"/>
      <c r="D14" s="1008" t="s">
        <v>3478</v>
      </c>
    </row>
    <row r="15" spans="1:4" ht="37.5" customHeight="1">
      <c r="A15" s="1004"/>
      <c r="B15" s="1004"/>
      <c r="C15" s="1005"/>
      <c r="D15" s="1008" t="s">
        <v>3479</v>
      </c>
    </row>
    <row r="16" spans="1:4" ht="46.5" customHeight="1">
      <c r="A16" s="1004"/>
      <c r="B16" s="1004"/>
      <c r="C16" s="1005"/>
      <c r="D16" s="1008" t="s">
        <v>3480</v>
      </c>
    </row>
    <row r="17" spans="1:4" ht="156" customHeight="1">
      <c r="A17" s="1004"/>
      <c r="B17" s="1004"/>
      <c r="C17" s="1005"/>
      <c r="D17" s="1007" t="s">
        <v>3481</v>
      </c>
    </row>
    <row r="18" spans="1:4" ht="20.100000000000001" customHeight="1">
      <c r="A18" s="1004"/>
      <c r="B18" s="1004"/>
      <c r="C18" s="1005"/>
      <c r="D18" s="1008"/>
    </row>
    <row r="19" spans="1:4">
      <c r="A19" s="1004"/>
      <c r="B19" s="1004"/>
      <c r="C19" s="1005"/>
      <c r="D19" s="1005"/>
    </row>
  </sheetData>
  <sheetProtection formatColumns="0" formatRows="0" autoFilter="0"/>
  <phoneticPr fontId="17"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B5" sqref="B5"/>
    </sheetView>
  </sheetViews>
  <sheetFormatPr defaultRowHeight="11.25"/>
  <cols>
    <col min="1" max="1" width="4.7109375" style="11" customWidth="1"/>
    <col min="2" max="3" width="35" style="11" customWidth="1"/>
    <col min="4" max="4" width="103.28515625" style="11" customWidth="1"/>
    <col min="5" max="5" width="17.7109375" style="11" customWidth="1"/>
    <col min="6" max="16384" width="9.140625" style="11"/>
  </cols>
  <sheetData>
    <row r="2" spans="2:5" ht="20.100000000000001" customHeight="1">
      <c r="B2" s="1170" t="s">
        <v>109</v>
      </c>
      <c r="C2" s="1170"/>
      <c r="D2" s="1170"/>
      <c r="E2" s="1170"/>
    </row>
    <row r="3" spans="2:5">
      <c r="B3" s="1009"/>
      <c r="C3" s="1009"/>
      <c r="D3" s="1009"/>
      <c r="E3" s="1009"/>
    </row>
    <row r="4" spans="2:5" ht="21.75" customHeight="1" thickBot="1">
      <c r="B4" s="1010" t="s">
        <v>936</v>
      </c>
      <c r="C4" s="1010" t="s">
        <v>937</v>
      </c>
      <c r="D4" s="1010" t="s">
        <v>14</v>
      </c>
      <c r="E4" s="1011" t="s">
        <v>152</v>
      </c>
    </row>
    <row r="5" spans="2:5" ht="12" thickTop="1">
      <c r="B5" s="1009"/>
      <c r="C5" s="1009"/>
      <c r="D5" s="1009"/>
      <c r="E5" s="1009"/>
    </row>
  </sheetData>
  <sheetProtection formatColumns="0" formatRows="0" autoFilter="0"/>
  <autoFilter ref="B4:E4"/>
  <mergeCells count="1">
    <mergeCell ref="B2:E2"/>
  </mergeCells>
  <phoneticPr fontId="17" type="noConversion"/>
  <pageMargins left="0.75" right="0.75" top="1" bottom="0.47222222222222221" header="0.5" footer="0.5"/>
  <pageSetup paperSize="9" orientation="portrait" r:id="rId1"/>
  <headerFooter alignWithMargins="0">
    <oddFooter>&amp;C&amp;A
&amp;P из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579" t="s">
        <v>832</v>
      </c>
      <c r="B1" s="579" t="s">
        <v>833</v>
      </c>
      <c r="C1" s="579" t="s">
        <v>2320</v>
      </c>
      <c r="D1" s="579" t="s">
        <v>2654</v>
      </c>
      <c r="E1" s="579"/>
    </row>
    <row r="2" spans="1:5">
      <c r="A2" s="579" t="s">
        <v>2321</v>
      </c>
      <c r="B2" s="579" t="s">
        <v>2321</v>
      </c>
      <c r="C2" s="579" t="s">
        <v>2322</v>
      </c>
      <c r="D2" s="579" t="s">
        <v>2321</v>
      </c>
      <c r="E2" s="579" t="s">
        <v>2655</v>
      </c>
    </row>
    <row r="3" spans="1:5">
      <c r="A3" s="579" t="s">
        <v>2321</v>
      </c>
      <c r="B3" s="579" t="s">
        <v>2323</v>
      </c>
      <c r="C3" s="579" t="s">
        <v>2324</v>
      </c>
      <c r="D3" s="579" t="s">
        <v>2333</v>
      </c>
      <c r="E3" s="579" t="s">
        <v>2656</v>
      </c>
    </row>
    <row r="4" spans="1:5">
      <c r="A4" s="579" t="s">
        <v>2321</v>
      </c>
      <c r="B4" s="579" t="s">
        <v>2325</v>
      </c>
      <c r="C4" s="579" t="s">
        <v>2326</v>
      </c>
      <c r="D4" s="579" t="s">
        <v>2353</v>
      </c>
      <c r="E4" s="579" t="s">
        <v>2657</v>
      </c>
    </row>
    <row r="5" spans="1:5">
      <c r="A5" s="579" t="s">
        <v>2321</v>
      </c>
      <c r="B5" s="579" t="s">
        <v>2327</v>
      </c>
      <c r="C5" s="579" t="s">
        <v>2328</v>
      </c>
      <c r="D5" s="579" t="s">
        <v>2367</v>
      </c>
      <c r="E5" s="579" t="s">
        <v>2658</v>
      </c>
    </row>
    <row r="6" spans="1:5">
      <c r="A6" s="579" t="s">
        <v>2321</v>
      </c>
      <c r="B6" s="579" t="s">
        <v>2329</v>
      </c>
      <c r="C6" s="579" t="s">
        <v>2330</v>
      </c>
      <c r="D6" s="579" t="s">
        <v>2385</v>
      </c>
      <c r="E6" s="579" t="s">
        <v>2659</v>
      </c>
    </row>
    <row r="7" spans="1:5">
      <c r="A7" s="579" t="s">
        <v>2321</v>
      </c>
      <c r="B7" s="579" t="s">
        <v>2331</v>
      </c>
      <c r="C7" s="579" t="s">
        <v>2332</v>
      </c>
      <c r="D7" s="579" t="s">
        <v>2403</v>
      </c>
      <c r="E7" s="579" t="s">
        <v>2660</v>
      </c>
    </row>
    <row r="8" spans="1:5">
      <c r="A8" s="579" t="s">
        <v>2333</v>
      </c>
      <c r="B8" s="579" t="s">
        <v>2333</v>
      </c>
      <c r="C8" s="579" t="s">
        <v>2334</v>
      </c>
      <c r="D8" s="579" t="s">
        <v>2417</v>
      </c>
      <c r="E8" s="579" t="s">
        <v>2661</v>
      </c>
    </row>
    <row r="9" spans="1:5">
      <c r="A9" s="579" t="s">
        <v>2333</v>
      </c>
      <c r="B9" s="579" t="s">
        <v>2335</v>
      </c>
      <c r="C9" s="579" t="s">
        <v>2336</v>
      </c>
      <c r="D9" s="579" t="s">
        <v>2433</v>
      </c>
      <c r="E9" s="579" t="s">
        <v>2662</v>
      </c>
    </row>
    <row r="10" spans="1:5">
      <c r="A10" s="579" t="s">
        <v>2333</v>
      </c>
      <c r="B10" s="579" t="s">
        <v>2337</v>
      </c>
      <c r="C10" s="579" t="s">
        <v>2338</v>
      </c>
      <c r="D10" s="579" t="s">
        <v>2451</v>
      </c>
      <c r="E10" s="579" t="s">
        <v>2663</v>
      </c>
    </row>
    <row r="11" spans="1:5">
      <c r="A11" s="579" t="s">
        <v>2333</v>
      </c>
      <c r="B11" s="579" t="s">
        <v>2339</v>
      </c>
      <c r="C11" s="579" t="s">
        <v>2340</v>
      </c>
      <c r="D11" s="579" t="s">
        <v>2471</v>
      </c>
      <c r="E11" s="579" t="s">
        <v>2664</v>
      </c>
    </row>
    <row r="12" spans="1:5">
      <c r="A12" s="579" t="s">
        <v>2333</v>
      </c>
      <c r="B12" s="579" t="s">
        <v>2341</v>
      </c>
      <c r="C12" s="579" t="s">
        <v>2342</v>
      </c>
      <c r="D12" s="579" t="s">
        <v>2483</v>
      </c>
      <c r="E12" s="579" t="s">
        <v>2665</v>
      </c>
    </row>
    <row r="13" spans="1:5">
      <c r="A13" s="579" t="s">
        <v>2333</v>
      </c>
      <c r="B13" s="579" t="s">
        <v>2343</v>
      </c>
      <c r="C13" s="579" t="s">
        <v>2344</v>
      </c>
      <c r="D13" s="579" t="s">
        <v>2497</v>
      </c>
      <c r="E13" s="579" t="s">
        <v>2666</v>
      </c>
    </row>
    <row r="14" spans="1:5">
      <c r="A14" s="579" t="s">
        <v>2333</v>
      </c>
      <c r="B14" s="579" t="s">
        <v>2345</v>
      </c>
      <c r="C14" s="579" t="s">
        <v>2346</v>
      </c>
      <c r="D14" s="579" t="s">
        <v>2511</v>
      </c>
      <c r="E14" s="579" t="s">
        <v>2667</v>
      </c>
    </row>
    <row r="15" spans="1:5">
      <c r="A15" s="579" t="s">
        <v>2333</v>
      </c>
      <c r="B15" s="579" t="s">
        <v>2347</v>
      </c>
      <c r="C15" s="579" t="s">
        <v>2348</v>
      </c>
      <c r="D15" s="579" t="s">
        <v>2523</v>
      </c>
      <c r="E15" s="579" t="s">
        <v>2668</v>
      </c>
    </row>
    <row r="16" spans="1:5">
      <c r="A16" s="579" t="s">
        <v>2333</v>
      </c>
      <c r="B16" s="579" t="s">
        <v>2349</v>
      </c>
      <c r="C16" s="579" t="s">
        <v>2350</v>
      </c>
      <c r="D16" s="579" t="s">
        <v>2537</v>
      </c>
      <c r="E16" s="579" t="s">
        <v>2669</v>
      </c>
    </row>
    <row r="17" spans="1:5">
      <c r="A17" s="579" t="s">
        <v>2333</v>
      </c>
      <c r="B17" s="579" t="s">
        <v>2351</v>
      </c>
      <c r="C17" s="579" t="s">
        <v>2352</v>
      </c>
      <c r="D17" s="579" t="s">
        <v>2549</v>
      </c>
      <c r="E17" s="579" t="s">
        <v>2670</v>
      </c>
    </row>
    <row r="18" spans="1:5">
      <c r="A18" s="579" t="s">
        <v>2353</v>
      </c>
      <c r="B18" s="579" t="s">
        <v>2354</v>
      </c>
      <c r="C18" s="579" t="s">
        <v>2355</v>
      </c>
      <c r="D18" s="579" t="s">
        <v>2565</v>
      </c>
      <c r="E18" s="579" t="s">
        <v>2671</v>
      </c>
    </row>
    <row r="19" spans="1:5">
      <c r="A19" s="579" t="s">
        <v>2353</v>
      </c>
      <c r="B19" s="579" t="s">
        <v>2353</v>
      </c>
      <c r="C19" s="579" t="s">
        <v>2356</v>
      </c>
      <c r="D19" s="579" t="s">
        <v>2581</v>
      </c>
      <c r="E19" s="579" t="s">
        <v>2672</v>
      </c>
    </row>
    <row r="20" spans="1:5">
      <c r="A20" s="579" t="s">
        <v>2353</v>
      </c>
      <c r="B20" s="579" t="s">
        <v>2357</v>
      </c>
      <c r="C20" s="579" t="s">
        <v>2358</v>
      </c>
      <c r="D20" s="579" t="s">
        <v>2595</v>
      </c>
      <c r="E20" s="579" t="s">
        <v>2673</v>
      </c>
    </row>
    <row r="21" spans="1:5">
      <c r="A21" s="579" t="s">
        <v>2353</v>
      </c>
      <c r="B21" s="579" t="s">
        <v>2359</v>
      </c>
      <c r="C21" s="579" t="s">
        <v>2360</v>
      </c>
      <c r="D21" s="579" t="s">
        <v>2609</v>
      </c>
      <c r="E21" s="579" t="s">
        <v>2674</v>
      </c>
    </row>
    <row r="22" spans="1:5">
      <c r="A22" s="579" t="s">
        <v>2353</v>
      </c>
      <c r="B22" s="579" t="s">
        <v>2361</v>
      </c>
      <c r="C22" s="579" t="s">
        <v>2362</v>
      </c>
      <c r="D22" s="579" t="s">
        <v>2626</v>
      </c>
      <c r="E22" s="579" t="s">
        <v>2675</v>
      </c>
    </row>
    <row r="23" spans="1:5">
      <c r="A23" s="579" t="s">
        <v>2353</v>
      </c>
      <c r="B23" s="579" t="s">
        <v>2363</v>
      </c>
      <c r="C23" s="579" t="s">
        <v>2364</v>
      </c>
      <c r="D23" s="579" t="s">
        <v>2648</v>
      </c>
      <c r="E23" s="579" t="s">
        <v>2676</v>
      </c>
    </row>
    <row r="24" spans="1:5">
      <c r="A24" s="579" t="s">
        <v>2353</v>
      </c>
      <c r="B24" s="579" t="s">
        <v>2365</v>
      </c>
      <c r="C24" s="579" t="s">
        <v>2366</v>
      </c>
      <c r="D24" s="579" t="s">
        <v>2650</v>
      </c>
      <c r="E24" s="579" t="s">
        <v>2677</v>
      </c>
    </row>
    <row r="25" spans="1:5">
      <c r="A25" s="579" t="s">
        <v>2367</v>
      </c>
      <c r="B25" s="579" t="s">
        <v>2368</v>
      </c>
      <c r="C25" s="579" t="s">
        <v>2369</v>
      </c>
      <c r="D25" s="579" t="s">
        <v>2652</v>
      </c>
      <c r="E25" s="579" t="s">
        <v>2678</v>
      </c>
    </row>
    <row r="26" spans="1:5">
      <c r="A26" s="579" t="s">
        <v>2367</v>
      </c>
      <c r="B26" s="579" t="s">
        <v>2370</v>
      </c>
      <c r="C26" s="579" t="s">
        <v>2371</v>
      </c>
      <c r="D26" s="579"/>
      <c r="E26" s="579"/>
    </row>
    <row r="27" spans="1:5">
      <c r="A27" s="579" t="s">
        <v>2367</v>
      </c>
      <c r="B27" s="579" t="s">
        <v>2367</v>
      </c>
      <c r="C27" s="579" t="s">
        <v>2372</v>
      </c>
      <c r="D27" s="579"/>
      <c r="E27" s="579"/>
    </row>
    <row r="28" spans="1:5">
      <c r="A28" s="579" t="s">
        <v>2367</v>
      </c>
      <c r="B28" s="579" t="s">
        <v>2373</v>
      </c>
      <c r="C28" s="579" t="s">
        <v>2374</v>
      </c>
      <c r="D28" s="579"/>
      <c r="E28" s="579"/>
    </row>
    <row r="29" spans="1:5">
      <c r="A29" s="579" t="s">
        <v>2367</v>
      </c>
      <c r="B29" s="579" t="s">
        <v>2375</v>
      </c>
      <c r="C29" s="579" t="s">
        <v>2376</v>
      </c>
      <c r="D29" s="579"/>
      <c r="E29" s="579"/>
    </row>
    <row r="30" spans="1:5">
      <c r="A30" s="579" t="s">
        <v>2367</v>
      </c>
      <c r="B30" s="579" t="s">
        <v>2377</v>
      </c>
      <c r="C30" s="579" t="s">
        <v>2378</v>
      </c>
      <c r="D30" s="579"/>
      <c r="E30" s="579"/>
    </row>
    <row r="31" spans="1:5">
      <c r="A31" s="579" t="s">
        <v>2367</v>
      </c>
      <c r="B31" s="579" t="s">
        <v>2379</v>
      </c>
      <c r="C31" s="579" t="s">
        <v>2380</v>
      </c>
      <c r="D31" s="579"/>
      <c r="E31" s="579"/>
    </row>
    <row r="32" spans="1:5">
      <c r="A32" s="579" t="s">
        <v>2367</v>
      </c>
      <c r="B32" s="579" t="s">
        <v>2381</v>
      </c>
      <c r="C32" s="579" t="s">
        <v>2382</v>
      </c>
      <c r="D32" s="579"/>
      <c r="E32" s="579"/>
    </row>
    <row r="33" spans="1:5">
      <c r="A33" s="579" t="s">
        <v>2367</v>
      </c>
      <c r="B33" s="579" t="s">
        <v>2383</v>
      </c>
      <c r="C33" s="579" t="s">
        <v>2384</v>
      </c>
      <c r="D33" s="579"/>
      <c r="E33" s="579"/>
    </row>
    <row r="34" spans="1:5">
      <c r="A34" s="579" t="s">
        <v>2385</v>
      </c>
      <c r="B34" s="579" t="s">
        <v>2386</v>
      </c>
      <c r="C34" s="579" t="s">
        <v>2387</v>
      </c>
      <c r="D34" s="579"/>
      <c r="E34" s="579"/>
    </row>
    <row r="35" spans="1:5">
      <c r="A35" s="579" t="s">
        <v>2385</v>
      </c>
      <c r="B35" s="579" t="s">
        <v>2388</v>
      </c>
      <c r="C35" s="579" t="s">
        <v>2389</v>
      </c>
      <c r="D35" s="579"/>
      <c r="E35" s="579"/>
    </row>
    <row r="36" spans="1:5">
      <c r="A36" s="579" t="s">
        <v>2385</v>
      </c>
      <c r="B36" s="579" t="s">
        <v>2390</v>
      </c>
      <c r="C36" s="579" t="s">
        <v>2391</v>
      </c>
      <c r="D36" s="579"/>
      <c r="E36" s="579"/>
    </row>
    <row r="37" spans="1:5">
      <c r="A37" s="579" t="s">
        <v>2385</v>
      </c>
      <c r="B37" s="579" t="s">
        <v>2385</v>
      </c>
      <c r="C37" s="579" t="s">
        <v>2392</v>
      </c>
      <c r="D37" s="579"/>
      <c r="E37" s="579"/>
    </row>
    <row r="38" spans="1:5">
      <c r="A38" s="579" t="s">
        <v>2385</v>
      </c>
      <c r="B38" s="579" t="s">
        <v>2393</v>
      </c>
      <c r="C38" s="579" t="s">
        <v>2394</v>
      </c>
      <c r="D38" s="579"/>
      <c r="E38" s="579"/>
    </row>
    <row r="39" spans="1:5">
      <c r="A39" s="579" t="s">
        <v>2385</v>
      </c>
      <c r="B39" s="579" t="s">
        <v>2395</v>
      </c>
      <c r="C39" s="579" t="s">
        <v>2396</v>
      </c>
      <c r="D39" s="579"/>
      <c r="E39" s="579"/>
    </row>
    <row r="40" spans="1:5">
      <c r="A40" s="579" t="s">
        <v>2385</v>
      </c>
      <c r="B40" s="579" t="s">
        <v>2397</v>
      </c>
      <c r="C40" s="579" t="s">
        <v>2398</v>
      </c>
      <c r="D40" s="579"/>
      <c r="E40" s="579"/>
    </row>
    <row r="41" spans="1:5">
      <c r="A41" s="579" t="s">
        <v>2385</v>
      </c>
      <c r="B41" s="579" t="s">
        <v>2399</v>
      </c>
      <c r="C41" s="579" t="s">
        <v>2400</v>
      </c>
      <c r="D41" s="579"/>
      <c r="E41" s="579"/>
    </row>
    <row r="42" spans="1:5">
      <c r="A42" s="579" t="s">
        <v>2385</v>
      </c>
      <c r="B42" s="579" t="s">
        <v>2401</v>
      </c>
      <c r="C42" s="579" t="s">
        <v>2402</v>
      </c>
      <c r="D42" s="579"/>
      <c r="E42" s="579"/>
    </row>
    <row r="43" spans="1:5">
      <c r="A43" s="579" t="s">
        <v>2403</v>
      </c>
      <c r="B43" s="579" t="s">
        <v>2404</v>
      </c>
      <c r="C43" s="579" t="s">
        <v>2405</v>
      </c>
      <c r="D43" s="579"/>
      <c r="E43" s="579"/>
    </row>
    <row r="44" spans="1:5">
      <c r="A44" s="579" t="s">
        <v>2403</v>
      </c>
      <c r="B44" s="579" t="s">
        <v>2406</v>
      </c>
      <c r="C44" s="579" t="s">
        <v>2407</v>
      </c>
      <c r="D44" s="579"/>
      <c r="E44" s="579"/>
    </row>
    <row r="45" spans="1:5">
      <c r="A45" s="579" t="s">
        <v>2403</v>
      </c>
      <c r="B45" s="579" t="s">
        <v>2408</v>
      </c>
      <c r="C45" s="579" t="s">
        <v>2409</v>
      </c>
      <c r="D45" s="579"/>
      <c r="E45" s="579"/>
    </row>
    <row r="46" spans="1:5">
      <c r="A46" s="579" t="s">
        <v>2403</v>
      </c>
      <c r="B46" s="579" t="s">
        <v>2403</v>
      </c>
      <c r="C46" s="579" t="s">
        <v>2410</v>
      </c>
      <c r="D46" s="579"/>
      <c r="E46" s="579"/>
    </row>
    <row r="47" spans="1:5">
      <c r="A47" s="579" t="s">
        <v>2403</v>
      </c>
      <c r="B47" s="579" t="s">
        <v>2411</v>
      </c>
      <c r="C47" s="579" t="s">
        <v>2412</v>
      </c>
      <c r="D47" s="579"/>
      <c r="E47" s="579"/>
    </row>
    <row r="48" spans="1:5">
      <c r="A48" s="579" t="s">
        <v>2403</v>
      </c>
      <c r="B48" s="579" t="s">
        <v>2413</v>
      </c>
      <c r="C48" s="579" t="s">
        <v>2414</v>
      </c>
      <c r="D48" s="579"/>
      <c r="E48" s="579"/>
    </row>
    <row r="49" spans="1:5">
      <c r="A49" s="579" t="s">
        <v>2403</v>
      </c>
      <c r="B49" s="579" t="s">
        <v>2415</v>
      </c>
      <c r="C49" s="579" t="s">
        <v>2416</v>
      </c>
      <c r="D49" s="579"/>
      <c r="E49" s="579"/>
    </row>
    <row r="50" spans="1:5">
      <c r="A50" s="579" t="s">
        <v>2417</v>
      </c>
      <c r="B50" s="579" t="s">
        <v>2418</v>
      </c>
      <c r="C50" s="579" t="s">
        <v>2419</v>
      </c>
      <c r="D50" s="579"/>
      <c r="E50" s="579"/>
    </row>
    <row r="51" spans="1:5">
      <c r="A51" s="579" t="s">
        <v>2417</v>
      </c>
      <c r="B51" s="579" t="s">
        <v>2420</v>
      </c>
      <c r="C51" s="579" t="s">
        <v>2421</v>
      </c>
      <c r="D51" s="579"/>
      <c r="E51" s="579"/>
    </row>
    <row r="52" spans="1:5">
      <c r="A52" s="579" t="s">
        <v>2417</v>
      </c>
      <c r="B52" s="579" t="s">
        <v>2422</v>
      </c>
      <c r="C52" s="579" t="s">
        <v>2423</v>
      </c>
      <c r="D52" s="579"/>
      <c r="E52" s="579"/>
    </row>
    <row r="53" spans="1:5">
      <c r="A53" s="579" t="s">
        <v>2417</v>
      </c>
      <c r="B53" s="579" t="s">
        <v>2424</v>
      </c>
      <c r="C53" s="579" t="s">
        <v>2425</v>
      </c>
      <c r="D53" s="579"/>
      <c r="E53" s="579"/>
    </row>
    <row r="54" spans="1:5">
      <c r="A54" s="579" t="s">
        <v>2417</v>
      </c>
      <c r="B54" s="579" t="s">
        <v>2417</v>
      </c>
      <c r="C54" s="579" t="s">
        <v>2426</v>
      </c>
      <c r="D54" s="579"/>
      <c r="E54" s="579"/>
    </row>
    <row r="55" spans="1:5">
      <c r="A55" s="579" t="s">
        <v>2417</v>
      </c>
      <c r="B55" s="579" t="s">
        <v>2427</v>
      </c>
      <c r="C55" s="579" t="s">
        <v>2428</v>
      </c>
      <c r="D55" s="579"/>
      <c r="E55" s="579"/>
    </row>
    <row r="56" spans="1:5">
      <c r="A56" s="579" t="s">
        <v>2417</v>
      </c>
      <c r="B56" s="579" t="s">
        <v>2429</v>
      </c>
      <c r="C56" s="579" t="s">
        <v>2430</v>
      </c>
      <c r="D56" s="579"/>
      <c r="E56" s="579"/>
    </row>
    <row r="57" spans="1:5">
      <c r="A57" s="579" t="s">
        <v>2417</v>
      </c>
      <c r="B57" s="579" t="s">
        <v>2431</v>
      </c>
      <c r="C57" s="579" t="s">
        <v>2432</v>
      </c>
      <c r="D57" s="579"/>
      <c r="E57" s="579"/>
    </row>
    <row r="58" spans="1:5">
      <c r="A58" s="579" t="s">
        <v>2433</v>
      </c>
      <c r="B58" s="579" t="s">
        <v>2434</v>
      </c>
      <c r="C58" s="579" t="s">
        <v>2435</v>
      </c>
      <c r="D58" s="579"/>
      <c r="E58" s="579"/>
    </row>
    <row r="59" spans="1:5">
      <c r="A59" s="579" t="s">
        <v>2433</v>
      </c>
      <c r="B59" s="579" t="s">
        <v>2433</v>
      </c>
      <c r="C59" s="579" t="s">
        <v>2436</v>
      </c>
      <c r="D59" s="579"/>
      <c r="E59" s="579"/>
    </row>
    <row r="60" spans="1:5">
      <c r="A60" s="579" t="s">
        <v>2433</v>
      </c>
      <c r="B60" s="579" t="s">
        <v>2437</v>
      </c>
      <c r="C60" s="579" t="s">
        <v>2438</v>
      </c>
      <c r="D60" s="579"/>
      <c r="E60" s="579"/>
    </row>
    <row r="61" spans="1:5">
      <c r="A61" s="579" t="s">
        <v>2433</v>
      </c>
      <c r="B61" s="579" t="s">
        <v>2439</v>
      </c>
      <c r="C61" s="579" t="s">
        <v>2440</v>
      </c>
      <c r="D61" s="579"/>
      <c r="E61" s="579"/>
    </row>
    <row r="62" spans="1:5">
      <c r="A62" s="579" t="s">
        <v>2433</v>
      </c>
      <c r="B62" s="579" t="s">
        <v>2441</v>
      </c>
      <c r="C62" s="579" t="s">
        <v>2442</v>
      </c>
      <c r="D62" s="579"/>
      <c r="E62" s="579"/>
    </row>
    <row r="63" spans="1:5">
      <c r="A63" s="579" t="s">
        <v>2433</v>
      </c>
      <c r="B63" s="579" t="s">
        <v>2443</v>
      </c>
      <c r="C63" s="579" t="s">
        <v>2444</v>
      </c>
      <c r="D63" s="579"/>
      <c r="E63" s="579"/>
    </row>
    <row r="64" spans="1:5">
      <c r="A64" s="579" t="s">
        <v>2433</v>
      </c>
      <c r="B64" s="579" t="s">
        <v>2445</v>
      </c>
      <c r="C64" s="579" t="s">
        <v>2446</v>
      </c>
      <c r="D64" s="579"/>
      <c r="E64" s="579"/>
    </row>
    <row r="65" spans="1:5">
      <c r="A65" s="579" t="s">
        <v>2433</v>
      </c>
      <c r="B65" s="579" t="s">
        <v>2447</v>
      </c>
      <c r="C65" s="579" t="s">
        <v>2448</v>
      </c>
      <c r="D65" s="579"/>
      <c r="E65" s="579"/>
    </row>
    <row r="66" spans="1:5">
      <c r="A66" s="579" t="s">
        <v>2433</v>
      </c>
      <c r="B66" s="579" t="s">
        <v>2449</v>
      </c>
      <c r="C66" s="579" t="s">
        <v>2450</v>
      </c>
      <c r="D66" s="579"/>
      <c r="E66" s="579"/>
    </row>
    <row r="67" spans="1:5">
      <c r="A67" s="579" t="s">
        <v>2451</v>
      </c>
      <c r="B67" s="579" t="s">
        <v>2452</v>
      </c>
      <c r="C67" s="579" t="s">
        <v>2453</v>
      </c>
      <c r="D67" s="579"/>
      <c r="E67" s="579"/>
    </row>
    <row r="68" spans="1:5">
      <c r="A68" s="579" t="s">
        <v>2451</v>
      </c>
      <c r="B68" s="579" t="s">
        <v>2454</v>
      </c>
      <c r="C68" s="579" t="s">
        <v>2455</v>
      </c>
      <c r="D68" s="579"/>
      <c r="E68" s="579"/>
    </row>
    <row r="69" spans="1:5">
      <c r="A69" s="579" t="s">
        <v>2451</v>
      </c>
      <c r="B69" s="579" t="s">
        <v>2456</v>
      </c>
      <c r="C69" s="579" t="s">
        <v>2457</v>
      </c>
      <c r="D69" s="579"/>
      <c r="E69" s="579"/>
    </row>
    <row r="70" spans="1:5">
      <c r="A70" s="579" t="s">
        <v>2451</v>
      </c>
      <c r="B70" s="579" t="s">
        <v>2458</v>
      </c>
      <c r="C70" s="579" t="s">
        <v>2459</v>
      </c>
      <c r="D70" s="579"/>
      <c r="E70" s="579"/>
    </row>
    <row r="71" spans="1:5">
      <c r="A71" s="579" t="s">
        <v>2451</v>
      </c>
      <c r="B71" s="579" t="s">
        <v>2451</v>
      </c>
      <c r="C71" s="579" t="s">
        <v>2460</v>
      </c>
      <c r="D71" s="579"/>
      <c r="E71" s="579"/>
    </row>
    <row r="72" spans="1:5">
      <c r="A72" s="579" t="s">
        <v>2451</v>
      </c>
      <c r="B72" s="579" t="s">
        <v>2461</v>
      </c>
      <c r="C72" s="579" t="s">
        <v>2462</v>
      </c>
      <c r="D72" s="579"/>
      <c r="E72" s="579"/>
    </row>
    <row r="73" spans="1:5">
      <c r="A73" s="579" t="s">
        <v>2451</v>
      </c>
      <c r="B73" s="579" t="s">
        <v>2463</v>
      </c>
      <c r="C73" s="579" t="s">
        <v>2464</v>
      </c>
      <c r="D73" s="579"/>
      <c r="E73" s="579"/>
    </row>
    <row r="74" spans="1:5">
      <c r="A74" s="579" t="s">
        <v>2451</v>
      </c>
      <c r="B74" s="579" t="s">
        <v>2465</v>
      </c>
      <c r="C74" s="579" t="s">
        <v>2466</v>
      </c>
      <c r="D74" s="579"/>
      <c r="E74" s="579"/>
    </row>
    <row r="75" spans="1:5">
      <c r="A75" s="579" t="s">
        <v>2451</v>
      </c>
      <c r="B75" s="579" t="s">
        <v>2467</v>
      </c>
      <c r="C75" s="579" t="s">
        <v>2468</v>
      </c>
      <c r="D75" s="579"/>
      <c r="E75" s="579"/>
    </row>
    <row r="76" spans="1:5">
      <c r="A76" s="579" t="s">
        <v>2451</v>
      </c>
      <c r="B76" s="579" t="s">
        <v>2469</v>
      </c>
      <c r="C76" s="579" t="s">
        <v>2470</v>
      </c>
      <c r="D76" s="579"/>
      <c r="E76" s="579"/>
    </row>
    <row r="77" spans="1:5">
      <c r="A77" s="579" t="s">
        <v>2471</v>
      </c>
      <c r="B77" s="579" t="s">
        <v>2472</v>
      </c>
      <c r="C77" s="579" t="s">
        <v>2473</v>
      </c>
      <c r="D77" s="579"/>
      <c r="E77" s="579"/>
    </row>
    <row r="78" spans="1:5">
      <c r="A78" s="579" t="s">
        <v>2471</v>
      </c>
      <c r="B78" s="579" t="s">
        <v>2471</v>
      </c>
      <c r="C78" s="579" t="s">
        <v>2474</v>
      </c>
      <c r="D78" s="579"/>
      <c r="E78" s="579"/>
    </row>
    <row r="79" spans="1:5">
      <c r="A79" s="579" t="s">
        <v>2471</v>
      </c>
      <c r="B79" s="579" t="s">
        <v>2475</v>
      </c>
      <c r="C79" s="579" t="s">
        <v>2476</v>
      </c>
      <c r="D79" s="579"/>
      <c r="E79" s="579"/>
    </row>
    <row r="80" spans="1:5">
      <c r="A80" s="579" t="s">
        <v>2471</v>
      </c>
      <c r="B80" s="579" t="s">
        <v>2477</v>
      </c>
      <c r="C80" s="579" t="s">
        <v>2478</v>
      </c>
      <c r="D80" s="579"/>
      <c r="E80" s="579"/>
    </row>
    <row r="81" spans="1:5">
      <c r="A81" s="579" t="s">
        <v>2471</v>
      </c>
      <c r="B81" s="579" t="s">
        <v>2479</v>
      </c>
      <c r="C81" s="579" t="s">
        <v>2480</v>
      </c>
      <c r="D81" s="579"/>
      <c r="E81" s="579"/>
    </row>
    <row r="82" spans="1:5">
      <c r="A82" s="579" t="s">
        <v>2471</v>
      </c>
      <c r="B82" s="579" t="s">
        <v>2481</v>
      </c>
      <c r="C82" s="579" t="s">
        <v>2482</v>
      </c>
      <c r="D82" s="579"/>
      <c r="E82" s="579"/>
    </row>
    <row r="83" spans="1:5">
      <c r="A83" s="579" t="s">
        <v>2483</v>
      </c>
      <c r="B83" s="579" t="s">
        <v>2484</v>
      </c>
      <c r="C83" s="579" t="s">
        <v>2485</v>
      </c>
      <c r="D83" s="579"/>
      <c r="E83" s="579"/>
    </row>
    <row r="84" spans="1:5">
      <c r="A84" s="579" t="s">
        <v>2483</v>
      </c>
      <c r="B84" s="579" t="s">
        <v>2486</v>
      </c>
      <c r="C84" s="579" t="s">
        <v>2487</v>
      </c>
      <c r="D84" s="579"/>
      <c r="E84" s="579"/>
    </row>
    <row r="85" spans="1:5">
      <c r="A85" s="579" t="s">
        <v>2483</v>
      </c>
      <c r="B85" s="579" t="s">
        <v>2483</v>
      </c>
      <c r="C85" s="579" t="s">
        <v>2488</v>
      </c>
      <c r="D85" s="579"/>
      <c r="E85" s="579"/>
    </row>
    <row r="86" spans="1:5">
      <c r="A86" s="579" t="s">
        <v>2483</v>
      </c>
      <c r="B86" s="579" t="s">
        <v>2489</v>
      </c>
      <c r="C86" s="579" t="s">
        <v>2490</v>
      </c>
      <c r="D86" s="579"/>
      <c r="E86" s="579"/>
    </row>
    <row r="87" spans="1:5">
      <c r="A87" s="579" t="s">
        <v>2483</v>
      </c>
      <c r="B87" s="579" t="s">
        <v>2491</v>
      </c>
      <c r="C87" s="579" t="s">
        <v>2492</v>
      </c>
      <c r="D87" s="579"/>
      <c r="E87" s="579"/>
    </row>
    <row r="88" spans="1:5">
      <c r="A88" s="579" t="s">
        <v>2483</v>
      </c>
      <c r="B88" s="579" t="s">
        <v>2493</v>
      </c>
      <c r="C88" s="579" t="s">
        <v>2494</v>
      </c>
      <c r="D88" s="579"/>
      <c r="E88" s="579"/>
    </row>
    <row r="89" spans="1:5">
      <c r="A89" s="579" t="s">
        <v>2483</v>
      </c>
      <c r="B89" s="579" t="s">
        <v>2495</v>
      </c>
      <c r="C89" s="579" t="s">
        <v>2496</v>
      </c>
      <c r="D89" s="579"/>
      <c r="E89" s="579"/>
    </row>
    <row r="90" spans="1:5">
      <c r="A90" s="579" t="s">
        <v>2497</v>
      </c>
      <c r="B90" s="579" t="s">
        <v>2498</v>
      </c>
      <c r="C90" s="579" t="s">
        <v>2499</v>
      </c>
      <c r="D90" s="579"/>
      <c r="E90" s="579"/>
    </row>
    <row r="91" spans="1:5">
      <c r="A91" s="579" t="s">
        <v>2497</v>
      </c>
      <c r="B91" s="579" t="s">
        <v>2497</v>
      </c>
      <c r="C91" s="579" t="s">
        <v>2500</v>
      </c>
      <c r="D91" s="579"/>
      <c r="E91" s="579"/>
    </row>
    <row r="92" spans="1:5">
      <c r="A92" s="579" t="s">
        <v>2497</v>
      </c>
      <c r="B92" s="579" t="s">
        <v>2501</v>
      </c>
      <c r="C92" s="579" t="s">
        <v>2502</v>
      </c>
      <c r="D92" s="579"/>
      <c r="E92" s="579"/>
    </row>
    <row r="93" spans="1:5">
      <c r="A93" s="579" t="s">
        <v>2497</v>
      </c>
      <c r="B93" s="579" t="s">
        <v>2503</v>
      </c>
      <c r="C93" s="579" t="s">
        <v>2504</v>
      </c>
      <c r="D93" s="579"/>
      <c r="E93" s="579"/>
    </row>
    <row r="94" spans="1:5">
      <c r="A94" s="579" t="s">
        <v>2497</v>
      </c>
      <c r="B94" s="579" t="s">
        <v>2505</v>
      </c>
      <c r="C94" s="579" t="s">
        <v>2506</v>
      </c>
      <c r="D94" s="579"/>
      <c r="E94" s="579"/>
    </row>
    <row r="95" spans="1:5">
      <c r="A95" s="579" t="s">
        <v>2497</v>
      </c>
      <c r="B95" s="579" t="s">
        <v>2507</v>
      </c>
      <c r="C95" s="579" t="s">
        <v>2508</v>
      </c>
      <c r="D95" s="579"/>
      <c r="E95" s="579"/>
    </row>
    <row r="96" spans="1:5">
      <c r="A96" s="579" t="s">
        <v>2497</v>
      </c>
      <c r="B96" s="579" t="s">
        <v>2509</v>
      </c>
      <c r="C96" s="579" t="s">
        <v>2510</v>
      </c>
      <c r="D96" s="579"/>
      <c r="E96" s="579"/>
    </row>
    <row r="97" spans="1:5">
      <c r="A97" s="579" t="s">
        <v>2511</v>
      </c>
      <c r="B97" s="579" t="s">
        <v>2512</v>
      </c>
      <c r="C97" s="579" t="s">
        <v>2513</v>
      </c>
      <c r="D97" s="579"/>
      <c r="E97" s="579"/>
    </row>
    <row r="98" spans="1:5">
      <c r="A98" s="579" t="s">
        <v>2511</v>
      </c>
      <c r="B98" s="579" t="s">
        <v>2514</v>
      </c>
      <c r="C98" s="579" t="s">
        <v>2515</v>
      </c>
      <c r="D98" s="579"/>
      <c r="E98" s="579"/>
    </row>
    <row r="99" spans="1:5">
      <c r="A99" s="579" t="s">
        <v>2511</v>
      </c>
      <c r="B99" s="579" t="s">
        <v>2516</v>
      </c>
      <c r="C99" s="579" t="s">
        <v>2517</v>
      </c>
      <c r="D99" s="579"/>
      <c r="E99" s="579"/>
    </row>
    <row r="100" spans="1:5">
      <c r="A100" s="579" t="s">
        <v>2511</v>
      </c>
      <c r="B100" s="579" t="s">
        <v>2518</v>
      </c>
      <c r="C100" s="579" t="s">
        <v>2519</v>
      </c>
      <c r="D100" s="579"/>
      <c r="E100" s="579"/>
    </row>
    <row r="101" spans="1:5">
      <c r="A101" s="579" t="s">
        <v>2511</v>
      </c>
      <c r="B101" s="579" t="s">
        <v>2511</v>
      </c>
      <c r="C101" s="579" t="s">
        <v>2520</v>
      </c>
      <c r="D101" s="579"/>
      <c r="E101" s="579"/>
    </row>
    <row r="102" spans="1:5">
      <c r="A102" s="579" t="s">
        <v>2511</v>
      </c>
      <c r="B102" s="579" t="s">
        <v>2521</v>
      </c>
      <c r="C102" s="579" t="s">
        <v>2522</v>
      </c>
      <c r="D102" s="579"/>
      <c r="E102" s="579"/>
    </row>
    <row r="103" spans="1:5">
      <c r="A103" s="579" t="s">
        <v>2523</v>
      </c>
      <c r="B103" s="579" t="s">
        <v>2524</v>
      </c>
      <c r="C103" s="579" t="s">
        <v>2525</v>
      </c>
      <c r="D103" s="579"/>
      <c r="E103" s="579"/>
    </row>
    <row r="104" spans="1:5">
      <c r="A104" s="579" t="s">
        <v>2523</v>
      </c>
      <c r="B104" s="579" t="s">
        <v>2526</v>
      </c>
      <c r="C104" s="579" t="s">
        <v>2527</v>
      </c>
      <c r="D104" s="579"/>
      <c r="E104" s="579"/>
    </row>
    <row r="105" spans="1:5">
      <c r="A105" s="579" t="s">
        <v>2523</v>
      </c>
      <c r="B105" s="579" t="s">
        <v>2528</v>
      </c>
      <c r="C105" s="579" t="s">
        <v>2529</v>
      </c>
      <c r="D105" s="579"/>
      <c r="E105" s="579"/>
    </row>
    <row r="106" spans="1:5">
      <c r="A106" s="579" t="s">
        <v>2523</v>
      </c>
      <c r="B106" s="579" t="s">
        <v>2523</v>
      </c>
      <c r="C106" s="579" t="s">
        <v>2530</v>
      </c>
      <c r="D106" s="579"/>
      <c r="E106" s="579"/>
    </row>
    <row r="107" spans="1:5">
      <c r="A107" s="579" t="s">
        <v>2523</v>
      </c>
      <c r="B107" s="579" t="s">
        <v>2531</v>
      </c>
      <c r="C107" s="579" t="s">
        <v>2532</v>
      </c>
      <c r="D107" s="579"/>
      <c r="E107" s="579"/>
    </row>
    <row r="108" spans="1:5">
      <c r="A108" s="579" t="s">
        <v>2523</v>
      </c>
      <c r="B108" s="579" t="s">
        <v>2533</v>
      </c>
      <c r="C108" s="579" t="s">
        <v>2534</v>
      </c>
      <c r="D108" s="579"/>
      <c r="E108" s="579"/>
    </row>
    <row r="109" spans="1:5">
      <c r="A109" s="579" t="s">
        <v>2523</v>
      </c>
      <c r="B109" s="579" t="s">
        <v>2535</v>
      </c>
      <c r="C109" s="579" t="s">
        <v>2536</v>
      </c>
      <c r="D109" s="579"/>
      <c r="E109" s="579"/>
    </row>
    <row r="110" spans="1:5">
      <c r="A110" s="579" t="s">
        <v>2537</v>
      </c>
      <c r="B110" s="579" t="s">
        <v>2538</v>
      </c>
      <c r="C110" s="579" t="s">
        <v>2539</v>
      </c>
      <c r="D110" s="579"/>
      <c r="E110" s="579"/>
    </row>
    <row r="111" spans="1:5">
      <c r="A111" s="579" t="s">
        <v>2537</v>
      </c>
      <c r="B111" s="579" t="s">
        <v>2540</v>
      </c>
      <c r="C111" s="579" t="s">
        <v>2541</v>
      </c>
      <c r="D111" s="579"/>
      <c r="E111" s="579"/>
    </row>
    <row r="112" spans="1:5">
      <c r="A112" s="579" t="s">
        <v>2537</v>
      </c>
      <c r="B112" s="579" t="s">
        <v>2542</v>
      </c>
      <c r="C112" s="579" t="s">
        <v>2543</v>
      </c>
      <c r="D112" s="579"/>
      <c r="E112" s="579"/>
    </row>
    <row r="113" spans="1:5">
      <c r="A113" s="579" t="s">
        <v>2537</v>
      </c>
      <c r="B113" s="579" t="s">
        <v>2537</v>
      </c>
      <c r="C113" s="579" t="s">
        <v>2544</v>
      </c>
      <c r="D113" s="579"/>
      <c r="E113" s="579"/>
    </row>
    <row r="114" spans="1:5">
      <c r="A114" s="579" t="s">
        <v>2537</v>
      </c>
      <c r="B114" s="579" t="s">
        <v>2545</v>
      </c>
      <c r="C114" s="579" t="s">
        <v>2546</v>
      </c>
      <c r="D114" s="579"/>
      <c r="E114" s="579"/>
    </row>
    <row r="115" spans="1:5">
      <c r="A115" s="579" t="s">
        <v>2537</v>
      </c>
      <c r="B115" s="579" t="s">
        <v>2547</v>
      </c>
      <c r="C115" s="579" t="s">
        <v>2548</v>
      </c>
      <c r="D115" s="579"/>
      <c r="E115" s="579"/>
    </row>
    <row r="116" spans="1:5">
      <c r="A116" s="579" t="s">
        <v>2549</v>
      </c>
      <c r="B116" s="579" t="s">
        <v>2550</v>
      </c>
      <c r="C116" s="579" t="s">
        <v>2551</v>
      </c>
      <c r="D116" s="579"/>
      <c r="E116" s="579"/>
    </row>
    <row r="117" spans="1:5">
      <c r="A117" s="579" t="s">
        <v>2549</v>
      </c>
      <c r="B117" s="579" t="s">
        <v>2552</v>
      </c>
      <c r="C117" s="579" t="s">
        <v>2553</v>
      </c>
      <c r="D117" s="579"/>
      <c r="E117" s="579"/>
    </row>
    <row r="118" spans="1:5">
      <c r="A118" s="579" t="s">
        <v>2549</v>
      </c>
      <c r="B118" s="579" t="s">
        <v>2554</v>
      </c>
      <c r="C118" s="579" t="s">
        <v>2555</v>
      </c>
      <c r="D118" s="579"/>
      <c r="E118" s="579"/>
    </row>
    <row r="119" spans="1:5">
      <c r="A119" s="579" t="s">
        <v>2549</v>
      </c>
      <c r="B119" s="579" t="s">
        <v>2556</v>
      </c>
      <c r="C119" s="579" t="s">
        <v>2557</v>
      </c>
      <c r="D119" s="579"/>
      <c r="E119" s="579"/>
    </row>
    <row r="120" spans="1:5">
      <c r="A120" s="579" t="s">
        <v>2549</v>
      </c>
      <c r="B120" s="579" t="s">
        <v>2558</v>
      </c>
      <c r="C120" s="579" t="s">
        <v>2559</v>
      </c>
      <c r="D120" s="579"/>
      <c r="E120" s="579"/>
    </row>
    <row r="121" spans="1:5">
      <c r="A121" s="579" t="s">
        <v>2549</v>
      </c>
      <c r="B121" s="579" t="s">
        <v>2549</v>
      </c>
      <c r="C121" s="579" t="s">
        <v>2560</v>
      </c>
      <c r="D121" s="579"/>
      <c r="E121" s="579"/>
    </row>
    <row r="122" spans="1:5">
      <c r="A122" s="579" t="s">
        <v>2549</v>
      </c>
      <c r="B122" s="579" t="s">
        <v>2561</v>
      </c>
      <c r="C122" s="579" t="s">
        <v>2562</v>
      </c>
      <c r="D122" s="579"/>
      <c r="E122" s="579"/>
    </row>
    <row r="123" spans="1:5">
      <c r="A123" s="579" t="s">
        <v>2549</v>
      </c>
      <c r="B123" s="579" t="s">
        <v>2563</v>
      </c>
      <c r="C123" s="579" t="s">
        <v>2564</v>
      </c>
      <c r="D123" s="579"/>
      <c r="E123" s="579"/>
    </row>
    <row r="124" spans="1:5">
      <c r="A124" s="579" t="s">
        <v>2565</v>
      </c>
      <c r="B124" s="579" t="s">
        <v>2566</v>
      </c>
      <c r="C124" s="579" t="s">
        <v>2567</v>
      </c>
      <c r="D124" s="579"/>
      <c r="E124" s="579"/>
    </row>
    <row r="125" spans="1:5">
      <c r="A125" s="579" t="s">
        <v>2565</v>
      </c>
      <c r="B125" s="579" t="s">
        <v>2568</v>
      </c>
      <c r="C125" s="579" t="s">
        <v>2569</v>
      </c>
      <c r="D125" s="579"/>
      <c r="E125" s="579"/>
    </row>
    <row r="126" spans="1:5">
      <c r="A126" s="579" t="s">
        <v>2565</v>
      </c>
      <c r="B126" s="579" t="s">
        <v>2570</v>
      </c>
      <c r="C126" s="579" t="s">
        <v>2571</v>
      </c>
      <c r="D126" s="579"/>
      <c r="E126" s="579"/>
    </row>
    <row r="127" spans="1:5">
      <c r="A127" s="579" t="s">
        <v>2565</v>
      </c>
      <c r="B127" s="579" t="s">
        <v>2572</v>
      </c>
      <c r="C127" s="579" t="s">
        <v>2573</v>
      </c>
      <c r="D127" s="579"/>
      <c r="E127" s="579"/>
    </row>
    <row r="128" spans="1:5">
      <c r="A128" s="579" t="s">
        <v>2565</v>
      </c>
      <c r="B128" s="579" t="s">
        <v>2565</v>
      </c>
      <c r="C128" s="579" t="s">
        <v>2574</v>
      </c>
      <c r="D128" s="579"/>
      <c r="E128" s="579"/>
    </row>
    <row r="129" spans="1:5">
      <c r="A129" s="579" t="s">
        <v>2565</v>
      </c>
      <c r="B129" s="579" t="s">
        <v>2575</v>
      </c>
      <c r="C129" s="579" t="s">
        <v>2576</v>
      </c>
      <c r="D129" s="579"/>
      <c r="E129" s="579"/>
    </row>
    <row r="130" spans="1:5">
      <c r="A130" s="579" t="s">
        <v>2565</v>
      </c>
      <c r="B130" s="579" t="s">
        <v>2577</v>
      </c>
      <c r="C130" s="579" t="s">
        <v>2578</v>
      </c>
      <c r="D130" s="579"/>
      <c r="E130" s="579"/>
    </row>
    <row r="131" spans="1:5">
      <c r="A131" s="579" t="s">
        <v>2565</v>
      </c>
      <c r="B131" s="579" t="s">
        <v>2579</v>
      </c>
      <c r="C131" s="579" t="s">
        <v>2580</v>
      </c>
      <c r="D131" s="579"/>
      <c r="E131" s="579"/>
    </row>
    <row r="132" spans="1:5">
      <c r="A132" s="579" t="s">
        <v>2581</v>
      </c>
      <c r="B132" s="579" t="s">
        <v>2582</v>
      </c>
      <c r="C132" s="579" t="s">
        <v>2583</v>
      </c>
      <c r="D132" s="579"/>
      <c r="E132" s="579"/>
    </row>
    <row r="133" spans="1:5">
      <c r="A133" s="579" t="s">
        <v>2581</v>
      </c>
      <c r="B133" s="579" t="s">
        <v>2584</v>
      </c>
      <c r="C133" s="579" t="s">
        <v>2585</v>
      </c>
      <c r="D133" s="579"/>
      <c r="E133" s="579"/>
    </row>
    <row r="134" spans="1:5">
      <c r="A134" s="579" t="s">
        <v>2581</v>
      </c>
      <c r="B134" s="579" t="s">
        <v>2586</v>
      </c>
      <c r="C134" s="579" t="s">
        <v>2587</v>
      </c>
      <c r="D134" s="579"/>
      <c r="E134" s="579"/>
    </row>
    <row r="135" spans="1:5">
      <c r="A135" s="579" t="s">
        <v>2581</v>
      </c>
      <c r="B135" s="579" t="s">
        <v>2588</v>
      </c>
      <c r="C135" s="579" t="s">
        <v>2589</v>
      </c>
      <c r="D135" s="579"/>
      <c r="E135" s="579"/>
    </row>
    <row r="136" spans="1:5">
      <c r="A136" s="579" t="s">
        <v>2581</v>
      </c>
      <c r="B136" s="579" t="s">
        <v>2581</v>
      </c>
      <c r="C136" s="579" t="s">
        <v>2590</v>
      </c>
      <c r="D136" s="579"/>
      <c r="E136" s="579"/>
    </row>
    <row r="137" spans="1:5">
      <c r="A137" s="579" t="s">
        <v>2581</v>
      </c>
      <c r="B137" s="579" t="s">
        <v>2591</v>
      </c>
      <c r="C137" s="579" t="s">
        <v>2592</v>
      </c>
      <c r="D137" s="579"/>
      <c r="E137" s="579"/>
    </row>
    <row r="138" spans="1:5">
      <c r="A138" s="579" t="s">
        <v>2581</v>
      </c>
      <c r="B138" s="579" t="s">
        <v>2593</v>
      </c>
      <c r="C138" s="579" t="s">
        <v>2594</v>
      </c>
      <c r="D138" s="579"/>
      <c r="E138" s="579"/>
    </row>
    <row r="139" spans="1:5">
      <c r="A139" s="579" t="s">
        <v>2595</v>
      </c>
      <c r="B139" s="579" t="s">
        <v>2596</v>
      </c>
      <c r="C139" s="579" t="s">
        <v>2597</v>
      </c>
      <c r="D139" s="579"/>
      <c r="E139" s="579"/>
    </row>
    <row r="140" spans="1:5">
      <c r="A140" s="579" t="s">
        <v>2595</v>
      </c>
      <c r="B140" s="579" t="s">
        <v>2598</v>
      </c>
      <c r="C140" s="579" t="s">
        <v>2599</v>
      </c>
      <c r="D140" s="579"/>
      <c r="E140" s="579"/>
    </row>
    <row r="141" spans="1:5">
      <c r="A141" s="579" t="s">
        <v>2595</v>
      </c>
      <c r="B141" s="579" t="s">
        <v>2600</v>
      </c>
      <c r="C141" s="579" t="s">
        <v>2601</v>
      </c>
      <c r="D141" s="579"/>
      <c r="E141" s="579"/>
    </row>
    <row r="142" spans="1:5">
      <c r="A142" s="579" t="s">
        <v>2595</v>
      </c>
      <c r="B142" s="579" t="s">
        <v>2602</v>
      </c>
      <c r="C142" s="579" t="s">
        <v>2603</v>
      </c>
      <c r="D142" s="579"/>
      <c r="E142" s="579"/>
    </row>
    <row r="143" spans="1:5">
      <c r="A143" s="579" t="s">
        <v>2595</v>
      </c>
      <c r="B143" s="579" t="s">
        <v>2604</v>
      </c>
      <c r="C143" s="579" t="s">
        <v>2605</v>
      </c>
      <c r="D143" s="579"/>
      <c r="E143" s="579"/>
    </row>
    <row r="144" spans="1:5">
      <c r="A144" s="579" t="s">
        <v>2595</v>
      </c>
      <c r="B144" s="579" t="s">
        <v>2595</v>
      </c>
      <c r="C144" s="579" t="s">
        <v>2606</v>
      </c>
      <c r="D144" s="579"/>
      <c r="E144" s="579"/>
    </row>
    <row r="145" spans="1:5">
      <c r="A145" s="579" t="s">
        <v>2595</v>
      </c>
      <c r="B145" s="579" t="s">
        <v>2607</v>
      </c>
      <c r="C145" s="579" t="s">
        <v>2608</v>
      </c>
      <c r="D145" s="579"/>
      <c r="E145" s="579"/>
    </row>
    <row r="146" spans="1:5">
      <c r="A146" s="579" t="s">
        <v>2609</v>
      </c>
      <c r="B146" s="579" t="s">
        <v>2610</v>
      </c>
      <c r="C146" s="579" t="s">
        <v>2611</v>
      </c>
      <c r="D146" s="579"/>
      <c r="E146" s="579"/>
    </row>
    <row r="147" spans="1:5">
      <c r="A147" s="579" t="s">
        <v>2609</v>
      </c>
      <c r="B147" s="579" t="s">
        <v>2418</v>
      </c>
      <c r="C147" s="579" t="s">
        <v>2612</v>
      </c>
      <c r="D147" s="579"/>
      <c r="E147" s="579"/>
    </row>
    <row r="148" spans="1:5">
      <c r="A148" s="579" t="s">
        <v>2609</v>
      </c>
      <c r="B148" s="579" t="s">
        <v>2613</v>
      </c>
      <c r="C148" s="579" t="s">
        <v>2614</v>
      </c>
      <c r="D148" s="579"/>
      <c r="E148" s="579"/>
    </row>
    <row r="149" spans="1:5">
      <c r="A149" s="579" t="s">
        <v>2609</v>
      </c>
      <c r="B149" s="579" t="s">
        <v>2615</v>
      </c>
      <c r="C149" s="579" t="s">
        <v>2616</v>
      </c>
      <c r="D149" s="579"/>
      <c r="E149" s="579"/>
    </row>
    <row r="150" spans="1:5">
      <c r="A150" s="579" t="s">
        <v>2609</v>
      </c>
      <c r="B150" s="579" t="s">
        <v>2617</v>
      </c>
      <c r="C150" s="579" t="s">
        <v>2618</v>
      </c>
      <c r="D150" s="579"/>
      <c r="E150" s="579"/>
    </row>
    <row r="151" spans="1:5">
      <c r="A151" s="579" t="s">
        <v>2609</v>
      </c>
      <c r="B151" s="579" t="s">
        <v>2619</v>
      </c>
      <c r="C151" s="579" t="s">
        <v>2620</v>
      </c>
      <c r="D151" s="579"/>
      <c r="E151" s="579"/>
    </row>
    <row r="152" spans="1:5">
      <c r="A152" s="579" t="s">
        <v>2609</v>
      </c>
      <c r="B152" s="579" t="s">
        <v>2621</v>
      </c>
      <c r="C152" s="579" t="s">
        <v>2622</v>
      </c>
      <c r="D152" s="579"/>
      <c r="E152" s="579"/>
    </row>
    <row r="153" spans="1:5">
      <c r="A153" s="579" t="s">
        <v>2609</v>
      </c>
      <c r="B153" s="579" t="s">
        <v>2609</v>
      </c>
      <c r="C153" s="579" t="s">
        <v>2623</v>
      </c>
      <c r="D153" s="579"/>
      <c r="E153" s="579"/>
    </row>
    <row r="154" spans="1:5">
      <c r="A154" s="579" t="s">
        <v>2609</v>
      </c>
      <c r="B154" s="579" t="s">
        <v>2624</v>
      </c>
      <c r="C154" s="579" t="s">
        <v>2625</v>
      </c>
      <c r="D154" s="579"/>
      <c r="E154" s="579"/>
    </row>
    <row r="155" spans="1:5">
      <c r="A155" s="579" t="s">
        <v>2626</v>
      </c>
      <c r="B155" s="579" t="s">
        <v>2627</v>
      </c>
      <c r="C155" s="579" t="s">
        <v>2628</v>
      </c>
      <c r="D155" s="579"/>
      <c r="E155" s="579"/>
    </row>
    <row r="156" spans="1:5">
      <c r="A156" s="579" t="s">
        <v>2626</v>
      </c>
      <c r="B156" s="579" t="s">
        <v>2629</v>
      </c>
      <c r="C156" s="579" t="s">
        <v>2630</v>
      </c>
      <c r="D156" s="579"/>
      <c r="E156" s="579"/>
    </row>
    <row r="157" spans="1:5">
      <c r="A157" s="579" t="s">
        <v>2626</v>
      </c>
      <c r="B157" s="579" t="s">
        <v>2631</v>
      </c>
      <c r="C157" s="579" t="s">
        <v>2632</v>
      </c>
      <c r="D157" s="579"/>
      <c r="E157" s="579"/>
    </row>
    <row r="158" spans="1:5">
      <c r="A158" s="579" t="s">
        <v>2626</v>
      </c>
      <c r="B158" s="579" t="s">
        <v>2633</v>
      </c>
      <c r="C158" s="579" t="s">
        <v>2634</v>
      </c>
      <c r="D158" s="579"/>
      <c r="E158" s="579"/>
    </row>
    <row r="159" spans="1:5">
      <c r="A159" s="579" t="s">
        <v>2626</v>
      </c>
      <c r="B159" s="579" t="s">
        <v>2635</v>
      </c>
      <c r="C159" s="579" t="s">
        <v>2636</v>
      </c>
      <c r="D159" s="579"/>
      <c r="E159" s="579"/>
    </row>
    <row r="160" spans="1:5">
      <c r="A160" s="579" t="s">
        <v>2626</v>
      </c>
      <c r="B160" s="579" t="s">
        <v>2637</v>
      </c>
      <c r="C160" s="579" t="s">
        <v>2638</v>
      </c>
      <c r="D160" s="579"/>
      <c r="E160" s="579"/>
    </row>
    <row r="161" spans="1:5">
      <c r="A161" s="579" t="s">
        <v>2626</v>
      </c>
      <c r="B161" s="579" t="s">
        <v>2639</v>
      </c>
      <c r="C161" s="579" t="s">
        <v>2640</v>
      </c>
      <c r="D161" s="579"/>
      <c r="E161" s="579"/>
    </row>
    <row r="162" spans="1:5">
      <c r="A162" s="579" t="s">
        <v>2626</v>
      </c>
      <c r="B162" s="579" t="s">
        <v>2641</v>
      </c>
      <c r="C162" s="579" t="s">
        <v>2642</v>
      </c>
      <c r="D162" s="579"/>
      <c r="E162" s="579"/>
    </row>
    <row r="163" spans="1:5">
      <c r="A163" s="579" t="s">
        <v>2626</v>
      </c>
      <c r="B163" s="579" t="s">
        <v>2643</v>
      </c>
      <c r="C163" s="579" t="s">
        <v>2644</v>
      </c>
      <c r="D163" s="579"/>
      <c r="E163" s="579"/>
    </row>
    <row r="164" spans="1:5">
      <c r="A164" s="579" t="s">
        <v>2626</v>
      </c>
      <c r="B164" s="579" t="s">
        <v>2626</v>
      </c>
      <c r="C164" s="579" t="s">
        <v>2645</v>
      </c>
      <c r="D164" s="579"/>
      <c r="E164" s="579"/>
    </row>
    <row r="165" spans="1:5">
      <c r="A165" s="579" t="s">
        <v>2626</v>
      </c>
      <c r="B165" s="579" t="s">
        <v>2646</v>
      </c>
      <c r="C165" s="579" t="s">
        <v>2647</v>
      </c>
      <c r="D165" s="579"/>
      <c r="E165" s="579"/>
    </row>
    <row r="166" spans="1:5">
      <c r="A166" s="579" t="s">
        <v>2648</v>
      </c>
      <c r="B166" s="579" t="s">
        <v>2648</v>
      </c>
      <c r="C166" s="579" t="s">
        <v>2649</v>
      </c>
      <c r="D166" s="579"/>
      <c r="E166" s="579"/>
    </row>
    <row r="167" spans="1:5">
      <c r="A167" s="579" t="s">
        <v>2650</v>
      </c>
      <c r="B167" s="579" t="s">
        <v>2650</v>
      </c>
      <c r="C167" s="579" t="s">
        <v>2651</v>
      </c>
      <c r="D167" s="579"/>
      <c r="E167" s="579"/>
    </row>
    <row r="168" spans="1:5">
      <c r="A168" s="579" t="s">
        <v>2652</v>
      </c>
      <c r="B168" s="579" t="s">
        <v>2652</v>
      </c>
      <c r="C168" s="579" t="s">
        <v>2653</v>
      </c>
      <c r="D168" s="579"/>
      <c r="E168" s="579"/>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5"/>
  <sheetViews>
    <sheetView showGridLines="0" zoomScaleNormal="100" workbookViewId="0"/>
  </sheetViews>
  <sheetFormatPr defaultRowHeight="11.25"/>
  <cols>
    <col min="1" max="16384" width="9.140625" style="7"/>
  </cols>
  <sheetData>
    <row r="1" spans="1:10">
      <c r="A1" s="7" t="s">
        <v>287</v>
      </c>
      <c r="B1" s="7" t="s">
        <v>1501</v>
      </c>
      <c r="C1" s="7" t="s">
        <v>1502</v>
      </c>
      <c r="D1" s="7" t="s">
        <v>1503</v>
      </c>
      <c r="E1" s="7" t="s">
        <v>1504</v>
      </c>
      <c r="F1" s="7" t="s">
        <v>1505</v>
      </c>
      <c r="G1" s="7" t="s">
        <v>1506</v>
      </c>
      <c r="H1" s="7" t="s">
        <v>1507</v>
      </c>
      <c r="I1" s="7" t="s">
        <v>1508</v>
      </c>
    </row>
    <row r="2" spans="1:10">
      <c r="A2" s="7">
        <v>1</v>
      </c>
      <c r="B2" s="7" t="s">
        <v>1509</v>
      </c>
      <c r="C2" s="7" t="s">
        <v>18</v>
      </c>
      <c r="D2" s="7" t="s">
        <v>1510</v>
      </c>
      <c r="E2" s="7" t="s">
        <v>1511</v>
      </c>
      <c r="F2" s="7" t="s">
        <v>1512</v>
      </c>
      <c r="G2" s="7" t="s">
        <v>1513</v>
      </c>
      <c r="J2" s="7" t="s">
        <v>2144</v>
      </c>
    </row>
    <row r="3" spans="1:10">
      <c r="A3" s="7">
        <v>2</v>
      </c>
      <c r="B3" s="7" t="s">
        <v>1509</v>
      </c>
      <c r="C3" s="7" t="s">
        <v>18</v>
      </c>
      <c r="D3" s="7" t="s">
        <v>1514</v>
      </c>
      <c r="E3" s="7" t="s">
        <v>1515</v>
      </c>
      <c r="F3" s="7" t="s">
        <v>1516</v>
      </c>
      <c r="G3" s="7" t="s">
        <v>1517</v>
      </c>
      <c r="I3" s="7" t="s">
        <v>1518</v>
      </c>
      <c r="J3" s="7" t="s">
        <v>2144</v>
      </c>
    </row>
    <row r="4" spans="1:10">
      <c r="A4" s="7">
        <v>3</v>
      </c>
      <c r="B4" s="7" t="s">
        <v>1509</v>
      </c>
      <c r="C4" s="7" t="s">
        <v>18</v>
      </c>
      <c r="D4" s="7" t="s">
        <v>1519</v>
      </c>
      <c r="E4" s="7" t="s">
        <v>1520</v>
      </c>
      <c r="F4" s="7" t="s">
        <v>1521</v>
      </c>
      <c r="G4" s="7" t="s">
        <v>1522</v>
      </c>
      <c r="H4" s="7" t="s">
        <v>1523</v>
      </c>
      <c r="J4" s="7" t="s">
        <v>2144</v>
      </c>
    </row>
    <row r="5" spans="1:10">
      <c r="A5" s="7">
        <v>4</v>
      </c>
      <c r="B5" s="7" t="s">
        <v>1509</v>
      </c>
      <c r="C5" s="7" t="s">
        <v>18</v>
      </c>
      <c r="E5" s="7" t="s">
        <v>1524</v>
      </c>
      <c r="F5" s="7" t="s">
        <v>1525</v>
      </c>
      <c r="G5" s="7" t="s">
        <v>1526</v>
      </c>
      <c r="J5" s="7" t="s">
        <v>2144</v>
      </c>
    </row>
    <row r="6" spans="1:10">
      <c r="A6" s="7">
        <v>5</v>
      </c>
      <c r="B6" s="7" t="s">
        <v>1509</v>
      </c>
      <c r="C6" s="7" t="s">
        <v>18</v>
      </c>
      <c r="D6" s="7" t="s">
        <v>1527</v>
      </c>
      <c r="E6" s="7" t="s">
        <v>1528</v>
      </c>
      <c r="F6" s="7" t="s">
        <v>1529</v>
      </c>
      <c r="G6" s="7" t="s">
        <v>1530</v>
      </c>
      <c r="I6" s="7" t="s">
        <v>1531</v>
      </c>
      <c r="J6" s="7" t="s">
        <v>2144</v>
      </c>
    </row>
    <row r="7" spans="1:10">
      <c r="A7" s="7">
        <v>6</v>
      </c>
      <c r="B7" s="7" t="s">
        <v>1509</v>
      </c>
      <c r="C7" s="7" t="s">
        <v>18</v>
      </c>
      <c r="D7" s="7" t="s">
        <v>1532</v>
      </c>
      <c r="E7" s="7" t="s">
        <v>1533</v>
      </c>
      <c r="F7" s="7" t="s">
        <v>1529</v>
      </c>
      <c r="G7" s="7" t="s">
        <v>1534</v>
      </c>
      <c r="I7" s="7" t="s">
        <v>1518</v>
      </c>
      <c r="J7" s="7" t="s">
        <v>2144</v>
      </c>
    </row>
    <row r="8" spans="1:10">
      <c r="A8" s="7">
        <v>7</v>
      </c>
      <c r="B8" s="7" t="s">
        <v>1509</v>
      </c>
      <c r="C8" s="7" t="s">
        <v>18</v>
      </c>
      <c r="D8" s="7" t="s">
        <v>1535</v>
      </c>
      <c r="E8" s="7" t="s">
        <v>1536</v>
      </c>
      <c r="F8" s="7" t="s">
        <v>1537</v>
      </c>
      <c r="G8" s="7" t="s">
        <v>1538</v>
      </c>
      <c r="J8" s="7" t="s">
        <v>2144</v>
      </c>
    </row>
    <row r="9" spans="1:10">
      <c r="A9" s="7">
        <v>8</v>
      </c>
      <c r="B9" s="7" t="s">
        <v>1509</v>
      </c>
      <c r="C9" s="7" t="s">
        <v>18</v>
      </c>
      <c r="D9" s="7" t="s">
        <v>1539</v>
      </c>
      <c r="E9" s="7" t="s">
        <v>1540</v>
      </c>
      <c r="F9" s="7" t="s">
        <v>1541</v>
      </c>
      <c r="G9" s="7" t="s">
        <v>1542</v>
      </c>
      <c r="J9" s="7" t="s">
        <v>2144</v>
      </c>
    </row>
    <row r="10" spans="1:10">
      <c r="A10" s="7">
        <v>9</v>
      </c>
      <c r="B10" s="7" t="s">
        <v>1509</v>
      </c>
      <c r="C10" s="7" t="s">
        <v>18</v>
      </c>
      <c r="D10" s="7" t="s">
        <v>1543</v>
      </c>
      <c r="E10" s="7" t="s">
        <v>1544</v>
      </c>
      <c r="F10" s="7" t="s">
        <v>1545</v>
      </c>
      <c r="G10" s="7" t="s">
        <v>1546</v>
      </c>
      <c r="J10" s="7" t="s">
        <v>2144</v>
      </c>
    </row>
    <row r="11" spans="1:10">
      <c r="A11" s="7">
        <v>10</v>
      </c>
      <c r="B11" s="7" t="s">
        <v>1509</v>
      </c>
      <c r="C11" s="7" t="s">
        <v>18</v>
      </c>
      <c r="D11" s="7" t="s">
        <v>1547</v>
      </c>
      <c r="E11" s="7" t="s">
        <v>1548</v>
      </c>
      <c r="F11" s="7" t="s">
        <v>1549</v>
      </c>
      <c r="G11" s="7" t="s">
        <v>1530</v>
      </c>
      <c r="J11" s="7" t="s">
        <v>2144</v>
      </c>
    </row>
    <row r="12" spans="1:10">
      <c r="A12" s="7">
        <v>11</v>
      </c>
      <c r="B12" s="7" t="s">
        <v>1509</v>
      </c>
      <c r="C12" s="7" t="s">
        <v>18</v>
      </c>
      <c r="D12" s="7" t="s">
        <v>1550</v>
      </c>
      <c r="E12" s="7" t="s">
        <v>1551</v>
      </c>
      <c r="F12" s="7" t="s">
        <v>1552</v>
      </c>
      <c r="G12" s="7" t="s">
        <v>1553</v>
      </c>
      <c r="J12" s="7" t="s">
        <v>2144</v>
      </c>
    </row>
    <row r="13" spans="1:10">
      <c r="A13" s="7">
        <v>12</v>
      </c>
      <c r="B13" s="7" t="s">
        <v>1509</v>
      </c>
      <c r="C13" s="7" t="s">
        <v>18</v>
      </c>
      <c r="D13" s="7" t="s">
        <v>1554</v>
      </c>
      <c r="E13" s="7" t="s">
        <v>1555</v>
      </c>
      <c r="F13" s="7" t="s">
        <v>1556</v>
      </c>
      <c r="G13" s="7" t="s">
        <v>1526</v>
      </c>
      <c r="H13" s="7" t="s">
        <v>1557</v>
      </c>
      <c r="J13" s="7" t="s">
        <v>2144</v>
      </c>
    </row>
    <row r="14" spans="1:10">
      <c r="A14" s="7">
        <v>13</v>
      </c>
      <c r="B14" s="7" t="s">
        <v>1509</v>
      </c>
      <c r="C14" s="7" t="s">
        <v>18</v>
      </c>
      <c r="D14" s="7" t="s">
        <v>1558</v>
      </c>
      <c r="E14" s="7" t="s">
        <v>1559</v>
      </c>
      <c r="F14" s="7" t="s">
        <v>1560</v>
      </c>
      <c r="G14" s="7" t="s">
        <v>1561</v>
      </c>
      <c r="J14" s="7" t="s">
        <v>2144</v>
      </c>
    </row>
    <row r="15" spans="1:10">
      <c r="A15" s="7">
        <v>14</v>
      </c>
      <c r="B15" s="7" t="s">
        <v>1509</v>
      </c>
      <c r="C15" s="7" t="s">
        <v>18</v>
      </c>
      <c r="D15" s="7" t="s">
        <v>1562</v>
      </c>
      <c r="E15" s="7" t="s">
        <v>1563</v>
      </c>
      <c r="F15" s="7" t="s">
        <v>1564</v>
      </c>
      <c r="G15" s="7" t="s">
        <v>1526</v>
      </c>
      <c r="J15" s="7" t="s">
        <v>2144</v>
      </c>
    </row>
    <row r="16" spans="1:10">
      <c r="A16" s="7">
        <v>15</v>
      </c>
      <c r="B16" s="7" t="s">
        <v>1509</v>
      </c>
      <c r="C16" s="7" t="s">
        <v>18</v>
      </c>
      <c r="D16" s="7" t="s">
        <v>1565</v>
      </c>
      <c r="E16" s="7" t="s">
        <v>1566</v>
      </c>
      <c r="F16" s="7" t="s">
        <v>1567</v>
      </c>
      <c r="G16" s="7" t="s">
        <v>1568</v>
      </c>
      <c r="J16" s="7" t="s">
        <v>2144</v>
      </c>
    </row>
    <row r="17" spans="1:10">
      <c r="A17" s="7">
        <v>16</v>
      </c>
      <c r="B17" s="7" t="s">
        <v>1509</v>
      </c>
      <c r="C17" s="7" t="s">
        <v>18</v>
      </c>
      <c r="D17" s="7" t="s">
        <v>1569</v>
      </c>
      <c r="E17" s="7" t="s">
        <v>1570</v>
      </c>
      <c r="F17" s="7" t="s">
        <v>1571</v>
      </c>
      <c r="G17" s="7" t="s">
        <v>1572</v>
      </c>
      <c r="J17" s="7" t="s">
        <v>2144</v>
      </c>
    </row>
    <row r="18" spans="1:10">
      <c r="A18" s="7">
        <v>17</v>
      </c>
      <c r="B18" s="7" t="s">
        <v>1509</v>
      </c>
      <c r="C18" s="7" t="s">
        <v>18</v>
      </c>
      <c r="D18" s="7" t="s">
        <v>1573</v>
      </c>
      <c r="E18" s="7" t="s">
        <v>1574</v>
      </c>
      <c r="F18" s="7" t="s">
        <v>1575</v>
      </c>
      <c r="G18" s="7" t="s">
        <v>1572</v>
      </c>
      <c r="J18" s="7" t="s">
        <v>2144</v>
      </c>
    </row>
    <row r="19" spans="1:10">
      <c r="A19" s="7">
        <v>18</v>
      </c>
      <c r="B19" s="7" t="s">
        <v>1509</v>
      </c>
      <c r="C19" s="7" t="s">
        <v>18</v>
      </c>
      <c r="D19" s="7" t="s">
        <v>1576</v>
      </c>
      <c r="E19" s="7" t="s">
        <v>1577</v>
      </c>
      <c r="F19" s="7" t="s">
        <v>1578</v>
      </c>
      <c r="G19" s="7" t="s">
        <v>1579</v>
      </c>
      <c r="H19" s="7" t="s">
        <v>1580</v>
      </c>
      <c r="J19" s="7" t="s">
        <v>2144</v>
      </c>
    </row>
    <row r="20" spans="1:10">
      <c r="A20" s="7">
        <v>19</v>
      </c>
      <c r="B20" s="7" t="s">
        <v>1509</v>
      </c>
      <c r="C20" s="7" t="s">
        <v>18</v>
      </c>
      <c r="D20" s="7" t="s">
        <v>1581</v>
      </c>
      <c r="E20" s="7" t="s">
        <v>1582</v>
      </c>
      <c r="F20" s="7" t="s">
        <v>1583</v>
      </c>
      <c r="G20" s="7" t="s">
        <v>1568</v>
      </c>
      <c r="J20" s="7" t="s">
        <v>2144</v>
      </c>
    </row>
    <row r="21" spans="1:10">
      <c r="A21" s="7">
        <v>20</v>
      </c>
      <c r="B21" s="7" t="s">
        <v>1509</v>
      </c>
      <c r="C21" s="7" t="s">
        <v>18</v>
      </c>
      <c r="D21" s="7" t="s">
        <v>1584</v>
      </c>
      <c r="E21" s="7" t="s">
        <v>1585</v>
      </c>
      <c r="F21" s="7" t="s">
        <v>1586</v>
      </c>
      <c r="G21" s="7" t="s">
        <v>1587</v>
      </c>
      <c r="I21" s="7" t="s">
        <v>1588</v>
      </c>
      <c r="J21" s="7" t="s">
        <v>2144</v>
      </c>
    </row>
    <row r="22" spans="1:10">
      <c r="A22" s="7">
        <v>21</v>
      </c>
      <c r="B22" s="7" t="s">
        <v>1509</v>
      </c>
      <c r="C22" s="7" t="s">
        <v>18</v>
      </c>
      <c r="D22" s="7" t="s">
        <v>1589</v>
      </c>
      <c r="E22" s="7" t="s">
        <v>1590</v>
      </c>
      <c r="F22" s="7" t="s">
        <v>1591</v>
      </c>
      <c r="G22" s="7" t="s">
        <v>1587</v>
      </c>
      <c r="J22" s="7" t="s">
        <v>2144</v>
      </c>
    </row>
    <row r="23" spans="1:10">
      <c r="A23" s="7">
        <v>22</v>
      </c>
      <c r="B23" s="7" t="s">
        <v>1509</v>
      </c>
      <c r="C23" s="7" t="s">
        <v>18</v>
      </c>
      <c r="D23" s="7" t="s">
        <v>1592</v>
      </c>
      <c r="E23" s="7" t="s">
        <v>1593</v>
      </c>
      <c r="F23" s="7" t="s">
        <v>1594</v>
      </c>
      <c r="G23" s="7" t="s">
        <v>1587</v>
      </c>
      <c r="I23" s="7" t="s">
        <v>1595</v>
      </c>
      <c r="J23" s="7" t="s">
        <v>2144</v>
      </c>
    </row>
    <row r="24" spans="1:10">
      <c r="A24" s="7">
        <v>23</v>
      </c>
      <c r="B24" s="7" t="s">
        <v>1509</v>
      </c>
      <c r="C24" s="7" t="s">
        <v>18</v>
      </c>
      <c r="D24" s="7" t="s">
        <v>1596</v>
      </c>
      <c r="E24" s="7" t="s">
        <v>1597</v>
      </c>
      <c r="F24" s="7" t="s">
        <v>1598</v>
      </c>
      <c r="G24" s="7" t="s">
        <v>1587</v>
      </c>
      <c r="H24" s="7" t="s">
        <v>1599</v>
      </c>
      <c r="J24" s="7" t="s">
        <v>2144</v>
      </c>
    </row>
    <row r="25" spans="1:10">
      <c r="A25" s="7">
        <v>24</v>
      </c>
      <c r="B25" s="7" t="s">
        <v>1509</v>
      </c>
      <c r="C25" s="7" t="s">
        <v>18</v>
      </c>
      <c r="D25" s="7" t="s">
        <v>1600</v>
      </c>
      <c r="E25" s="7" t="s">
        <v>1601</v>
      </c>
      <c r="F25" s="7" t="s">
        <v>1602</v>
      </c>
      <c r="G25" s="7" t="s">
        <v>1587</v>
      </c>
      <c r="J25" s="7" t="s">
        <v>2144</v>
      </c>
    </row>
    <row r="26" spans="1:10">
      <c r="A26" s="7">
        <v>25</v>
      </c>
      <c r="B26" s="7" t="s">
        <v>1509</v>
      </c>
      <c r="C26" s="7" t="s">
        <v>18</v>
      </c>
      <c r="D26" s="7" t="s">
        <v>1603</v>
      </c>
      <c r="E26" s="7" t="s">
        <v>1604</v>
      </c>
      <c r="F26" s="7" t="s">
        <v>1605</v>
      </c>
      <c r="G26" s="7" t="s">
        <v>1587</v>
      </c>
      <c r="I26" s="7" t="s">
        <v>1595</v>
      </c>
      <c r="J26" s="7" t="s">
        <v>2144</v>
      </c>
    </row>
    <row r="27" spans="1:10">
      <c r="A27" s="7">
        <v>26</v>
      </c>
      <c r="B27" s="7" t="s">
        <v>1509</v>
      </c>
      <c r="C27" s="7" t="s">
        <v>18</v>
      </c>
      <c r="D27" s="7" t="s">
        <v>1606</v>
      </c>
      <c r="E27" s="7" t="s">
        <v>1607</v>
      </c>
      <c r="F27" s="7" t="s">
        <v>1608</v>
      </c>
      <c r="G27" s="7" t="s">
        <v>1609</v>
      </c>
      <c r="H27" s="7" t="s">
        <v>1610</v>
      </c>
      <c r="J27" s="7" t="s">
        <v>2144</v>
      </c>
    </row>
    <row r="28" spans="1:10">
      <c r="A28" s="7">
        <v>27</v>
      </c>
      <c r="B28" s="7" t="s">
        <v>1509</v>
      </c>
      <c r="C28" s="7" t="s">
        <v>18</v>
      </c>
      <c r="D28" s="7" t="s">
        <v>1611</v>
      </c>
      <c r="E28" s="7" t="s">
        <v>1612</v>
      </c>
      <c r="F28" s="7" t="s">
        <v>1613</v>
      </c>
      <c r="G28" s="7" t="s">
        <v>1614</v>
      </c>
      <c r="J28" s="7" t="s">
        <v>2144</v>
      </c>
    </row>
    <row r="29" spans="1:10">
      <c r="A29" s="7">
        <v>28</v>
      </c>
      <c r="B29" s="7" t="s">
        <v>1509</v>
      </c>
      <c r="C29" s="7" t="s">
        <v>18</v>
      </c>
      <c r="D29" s="7" t="s">
        <v>1615</v>
      </c>
      <c r="E29" s="7" t="s">
        <v>1616</v>
      </c>
      <c r="F29" s="7" t="s">
        <v>1617</v>
      </c>
      <c r="G29" s="7" t="s">
        <v>1618</v>
      </c>
      <c r="J29" s="7" t="s">
        <v>2144</v>
      </c>
    </row>
    <row r="30" spans="1:10">
      <c r="A30" s="7">
        <v>29</v>
      </c>
      <c r="B30" s="7" t="s">
        <v>1509</v>
      </c>
      <c r="C30" s="7" t="s">
        <v>18</v>
      </c>
      <c r="D30" s="7" t="s">
        <v>1619</v>
      </c>
      <c r="E30" s="7" t="s">
        <v>1620</v>
      </c>
      <c r="F30" s="7" t="s">
        <v>1621</v>
      </c>
      <c r="G30" s="7" t="s">
        <v>1618</v>
      </c>
      <c r="H30" s="7" t="s">
        <v>1622</v>
      </c>
      <c r="I30" s="7" t="s">
        <v>1518</v>
      </c>
      <c r="J30" s="7" t="s">
        <v>2144</v>
      </c>
    </row>
    <row r="31" spans="1:10">
      <c r="A31" s="7">
        <v>30</v>
      </c>
      <c r="B31" s="7" t="s">
        <v>1509</v>
      </c>
      <c r="C31" s="7" t="s">
        <v>18</v>
      </c>
      <c r="D31" s="7" t="s">
        <v>1623</v>
      </c>
      <c r="E31" s="7" t="s">
        <v>1624</v>
      </c>
      <c r="F31" s="7" t="s">
        <v>1617</v>
      </c>
      <c r="G31" s="7" t="s">
        <v>1625</v>
      </c>
      <c r="J31" s="7" t="s">
        <v>2144</v>
      </c>
    </row>
    <row r="32" spans="1:10">
      <c r="A32" s="7">
        <v>31</v>
      </c>
      <c r="B32" s="7" t="s">
        <v>1509</v>
      </c>
      <c r="C32" s="7" t="s">
        <v>18</v>
      </c>
      <c r="D32" s="7" t="s">
        <v>1626</v>
      </c>
      <c r="E32" s="7" t="s">
        <v>1627</v>
      </c>
      <c r="F32" s="7" t="s">
        <v>1628</v>
      </c>
      <c r="G32" s="7" t="s">
        <v>1538</v>
      </c>
      <c r="J32" s="7" t="s">
        <v>2144</v>
      </c>
    </row>
    <row r="33" spans="1:10">
      <c r="A33" s="7">
        <v>32</v>
      </c>
      <c r="B33" s="7" t="s">
        <v>1509</v>
      </c>
      <c r="C33" s="7" t="s">
        <v>18</v>
      </c>
      <c r="D33" s="7" t="s">
        <v>1629</v>
      </c>
      <c r="E33" s="7" t="s">
        <v>1630</v>
      </c>
      <c r="F33" s="7" t="s">
        <v>1631</v>
      </c>
      <c r="G33" s="7" t="s">
        <v>1572</v>
      </c>
      <c r="H33" s="7" t="s">
        <v>1610</v>
      </c>
      <c r="J33" s="7" t="s">
        <v>2144</v>
      </c>
    </row>
    <row r="34" spans="1:10">
      <c r="A34" s="7">
        <v>33</v>
      </c>
      <c r="B34" s="7" t="s">
        <v>1509</v>
      </c>
      <c r="C34" s="7" t="s">
        <v>18</v>
      </c>
      <c r="D34" s="7" t="s">
        <v>1632</v>
      </c>
      <c r="E34" s="7" t="s">
        <v>1633</v>
      </c>
      <c r="F34" s="7" t="s">
        <v>1634</v>
      </c>
      <c r="G34" s="7" t="s">
        <v>1635</v>
      </c>
      <c r="J34" s="7" t="s">
        <v>2144</v>
      </c>
    </row>
    <row r="35" spans="1:10">
      <c r="A35" s="7">
        <v>34</v>
      </c>
      <c r="B35" s="7" t="s">
        <v>1509</v>
      </c>
      <c r="C35" s="7" t="s">
        <v>18</v>
      </c>
      <c r="D35" s="7" t="s">
        <v>1636</v>
      </c>
      <c r="E35" s="7" t="s">
        <v>1637</v>
      </c>
      <c r="F35" s="7" t="s">
        <v>1638</v>
      </c>
      <c r="G35" s="7" t="s">
        <v>1517</v>
      </c>
      <c r="J35" s="7" t="s">
        <v>2144</v>
      </c>
    </row>
    <row r="36" spans="1:10">
      <c r="A36" s="7">
        <v>35</v>
      </c>
      <c r="B36" s="7" t="s">
        <v>1509</v>
      </c>
      <c r="C36" s="7" t="s">
        <v>18</v>
      </c>
      <c r="D36" s="7" t="s">
        <v>1639</v>
      </c>
      <c r="E36" s="7" t="s">
        <v>1640</v>
      </c>
      <c r="F36" s="7" t="s">
        <v>1641</v>
      </c>
      <c r="G36" s="7" t="s">
        <v>1572</v>
      </c>
      <c r="I36" s="7" t="s">
        <v>1642</v>
      </c>
      <c r="J36" s="7" t="s">
        <v>2144</v>
      </c>
    </row>
    <row r="37" spans="1:10">
      <c r="A37" s="7">
        <v>36</v>
      </c>
      <c r="B37" s="7" t="s">
        <v>1509</v>
      </c>
      <c r="C37" s="7" t="s">
        <v>18</v>
      </c>
      <c r="D37" s="7" t="s">
        <v>1643</v>
      </c>
      <c r="E37" s="7" t="s">
        <v>1644</v>
      </c>
      <c r="F37" s="7" t="s">
        <v>1645</v>
      </c>
      <c r="G37" s="7" t="s">
        <v>1572</v>
      </c>
      <c r="J37" s="7" t="s">
        <v>2144</v>
      </c>
    </row>
    <row r="38" spans="1:10">
      <c r="A38" s="7">
        <v>37</v>
      </c>
      <c r="B38" s="7" t="s">
        <v>1509</v>
      </c>
      <c r="C38" s="7" t="s">
        <v>18</v>
      </c>
      <c r="D38" s="7" t="s">
        <v>1646</v>
      </c>
      <c r="E38" s="7" t="s">
        <v>1647</v>
      </c>
      <c r="F38" s="7" t="s">
        <v>1648</v>
      </c>
      <c r="G38" s="7" t="s">
        <v>1538</v>
      </c>
      <c r="J38" s="7" t="s">
        <v>2144</v>
      </c>
    </row>
    <row r="39" spans="1:10">
      <c r="A39" s="7">
        <v>38</v>
      </c>
      <c r="B39" s="7" t="s">
        <v>1509</v>
      </c>
      <c r="C39" s="7" t="s">
        <v>18</v>
      </c>
      <c r="D39" s="7" t="s">
        <v>1649</v>
      </c>
      <c r="E39" s="7" t="s">
        <v>1650</v>
      </c>
      <c r="F39" s="7" t="s">
        <v>1651</v>
      </c>
      <c r="G39" s="7" t="s">
        <v>1635</v>
      </c>
      <c r="J39" s="7" t="s">
        <v>2144</v>
      </c>
    </row>
    <row r="40" spans="1:10">
      <c r="A40" s="7">
        <v>39</v>
      </c>
      <c r="B40" s="7" t="s">
        <v>1509</v>
      </c>
      <c r="C40" s="7" t="s">
        <v>18</v>
      </c>
      <c r="D40" s="7" t="s">
        <v>1652</v>
      </c>
      <c r="E40" s="7" t="s">
        <v>1653</v>
      </c>
      <c r="F40" s="7" t="s">
        <v>1654</v>
      </c>
      <c r="G40" s="7" t="s">
        <v>1572</v>
      </c>
      <c r="J40" s="7" t="s">
        <v>2144</v>
      </c>
    </row>
    <row r="41" spans="1:10">
      <c r="A41" s="7">
        <v>40</v>
      </c>
      <c r="B41" s="7" t="s">
        <v>1509</v>
      </c>
      <c r="C41" s="7" t="s">
        <v>18</v>
      </c>
      <c r="D41" s="7" t="s">
        <v>1655</v>
      </c>
      <c r="E41" s="7" t="s">
        <v>1656</v>
      </c>
      <c r="F41" s="7" t="s">
        <v>1657</v>
      </c>
      <c r="G41" s="7" t="s">
        <v>1658</v>
      </c>
      <c r="J41" s="7" t="s">
        <v>2144</v>
      </c>
    </row>
    <row r="42" spans="1:10">
      <c r="A42" s="7">
        <v>41</v>
      </c>
      <c r="B42" s="7" t="s">
        <v>1509</v>
      </c>
      <c r="C42" s="7" t="s">
        <v>18</v>
      </c>
      <c r="D42" s="7" t="s">
        <v>1659</v>
      </c>
      <c r="E42" s="7" t="s">
        <v>1660</v>
      </c>
      <c r="F42" s="7" t="s">
        <v>1661</v>
      </c>
      <c r="G42" s="7" t="s">
        <v>1658</v>
      </c>
      <c r="H42" s="7" t="s">
        <v>1662</v>
      </c>
      <c r="J42" s="7" t="s">
        <v>2144</v>
      </c>
    </row>
    <row r="43" spans="1:10">
      <c r="A43" s="7">
        <v>42</v>
      </c>
      <c r="B43" s="7" t="s">
        <v>1509</v>
      </c>
      <c r="C43" s="7" t="s">
        <v>18</v>
      </c>
      <c r="D43" s="7" t="s">
        <v>1663</v>
      </c>
      <c r="E43" s="7" t="s">
        <v>1664</v>
      </c>
      <c r="F43" s="7" t="s">
        <v>1665</v>
      </c>
      <c r="G43" s="7" t="s">
        <v>1522</v>
      </c>
      <c r="H43" s="7" t="s">
        <v>1666</v>
      </c>
      <c r="J43" s="7" t="s">
        <v>2144</v>
      </c>
    </row>
    <row r="44" spans="1:10">
      <c r="A44" s="7">
        <v>43</v>
      </c>
      <c r="B44" s="7" t="s">
        <v>1509</v>
      </c>
      <c r="C44" s="7" t="s">
        <v>18</v>
      </c>
      <c r="D44" s="7" t="s">
        <v>1667</v>
      </c>
      <c r="E44" s="7" t="s">
        <v>1668</v>
      </c>
      <c r="F44" s="7" t="s">
        <v>1669</v>
      </c>
      <c r="G44" s="7" t="s">
        <v>1517</v>
      </c>
      <c r="J44" s="7" t="s">
        <v>2144</v>
      </c>
    </row>
    <row r="45" spans="1:10">
      <c r="A45" s="7">
        <v>44</v>
      </c>
      <c r="B45" s="7" t="s">
        <v>1509</v>
      </c>
      <c r="C45" s="7" t="s">
        <v>18</v>
      </c>
      <c r="D45" s="7" t="s">
        <v>1670</v>
      </c>
      <c r="E45" s="7" t="s">
        <v>1671</v>
      </c>
      <c r="F45" s="7" t="s">
        <v>1672</v>
      </c>
      <c r="G45" s="7" t="s">
        <v>1635</v>
      </c>
      <c r="H45" s="7" t="s">
        <v>1673</v>
      </c>
      <c r="J45" s="7" t="s">
        <v>2144</v>
      </c>
    </row>
    <row r="46" spans="1:10">
      <c r="A46" s="7">
        <v>45</v>
      </c>
      <c r="B46" s="7" t="s">
        <v>1509</v>
      </c>
      <c r="C46" s="7" t="s">
        <v>18</v>
      </c>
      <c r="D46" s="7" t="s">
        <v>1674</v>
      </c>
      <c r="E46" s="7" t="s">
        <v>1675</v>
      </c>
      <c r="F46" s="7" t="s">
        <v>1676</v>
      </c>
      <c r="G46" s="7" t="s">
        <v>1635</v>
      </c>
      <c r="I46" s="7" t="s">
        <v>1677</v>
      </c>
      <c r="J46" s="7" t="s">
        <v>2144</v>
      </c>
    </row>
    <row r="47" spans="1:10">
      <c r="A47" s="7">
        <v>46</v>
      </c>
      <c r="B47" s="7" t="s">
        <v>1509</v>
      </c>
      <c r="C47" s="7" t="s">
        <v>18</v>
      </c>
      <c r="D47" s="7" t="s">
        <v>1678</v>
      </c>
      <c r="E47" s="7" t="s">
        <v>1679</v>
      </c>
      <c r="F47" s="7" t="s">
        <v>1680</v>
      </c>
      <c r="G47" s="7" t="s">
        <v>1635</v>
      </c>
      <c r="I47" s="7" t="s">
        <v>1681</v>
      </c>
      <c r="J47" s="7" t="s">
        <v>2144</v>
      </c>
    </row>
    <row r="48" spans="1:10">
      <c r="A48" s="7">
        <v>47</v>
      </c>
      <c r="B48" s="7" t="s">
        <v>1509</v>
      </c>
      <c r="C48" s="7" t="s">
        <v>18</v>
      </c>
      <c r="D48" s="7" t="s">
        <v>1682</v>
      </c>
      <c r="E48" s="7" t="s">
        <v>1683</v>
      </c>
      <c r="F48" s="7" t="s">
        <v>1684</v>
      </c>
      <c r="G48" s="7" t="s">
        <v>1635</v>
      </c>
      <c r="I48" s="7" t="s">
        <v>1685</v>
      </c>
      <c r="J48" s="7" t="s">
        <v>2144</v>
      </c>
    </row>
    <row r="49" spans="1:10">
      <c r="A49" s="7">
        <v>48</v>
      </c>
      <c r="B49" s="7" t="s">
        <v>1509</v>
      </c>
      <c r="C49" s="7" t="s">
        <v>18</v>
      </c>
      <c r="D49" s="7" t="s">
        <v>1686</v>
      </c>
      <c r="E49" s="7" t="s">
        <v>1687</v>
      </c>
      <c r="F49" s="7" t="s">
        <v>1688</v>
      </c>
      <c r="G49" s="7" t="s">
        <v>1635</v>
      </c>
      <c r="J49" s="7" t="s">
        <v>2144</v>
      </c>
    </row>
    <row r="50" spans="1:10">
      <c r="A50" s="7">
        <v>49</v>
      </c>
      <c r="B50" s="7" t="s">
        <v>1509</v>
      </c>
      <c r="C50" s="7" t="s">
        <v>18</v>
      </c>
      <c r="D50" s="7" t="s">
        <v>1689</v>
      </c>
      <c r="E50" s="7" t="s">
        <v>1690</v>
      </c>
      <c r="F50" s="7" t="s">
        <v>1691</v>
      </c>
      <c r="G50" s="7" t="s">
        <v>1635</v>
      </c>
      <c r="I50" s="7" t="s">
        <v>1692</v>
      </c>
      <c r="J50" s="7" t="s">
        <v>2144</v>
      </c>
    </row>
    <row r="51" spans="1:10">
      <c r="A51" s="7">
        <v>50</v>
      </c>
      <c r="B51" s="7" t="s">
        <v>1509</v>
      </c>
      <c r="C51" s="7" t="s">
        <v>18</v>
      </c>
      <c r="D51" s="7" t="s">
        <v>1693</v>
      </c>
      <c r="E51" s="7" t="s">
        <v>1690</v>
      </c>
      <c r="F51" s="7" t="s">
        <v>1694</v>
      </c>
      <c r="G51" s="7" t="s">
        <v>1635</v>
      </c>
      <c r="J51" s="7" t="s">
        <v>2144</v>
      </c>
    </row>
    <row r="52" spans="1:10">
      <c r="A52" s="7">
        <v>51</v>
      </c>
      <c r="B52" s="7" t="s">
        <v>1509</v>
      </c>
      <c r="C52" s="7" t="s">
        <v>18</v>
      </c>
      <c r="D52" s="7" t="s">
        <v>1695</v>
      </c>
      <c r="E52" s="7" t="s">
        <v>1690</v>
      </c>
      <c r="F52" s="7" t="s">
        <v>1696</v>
      </c>
      <c r="G52" s="7" t="s">
        <v>1572</v>
      </c>
      <c r="J52" s="7" t="s">
        <v>2144</v>
      </c>
    </row>
    <row r="53" spans="1:10">
      <c r="A53" s="7">
        <v>52</v>
      </c>
      <c r="B53" s="7" t="s">
        <v>1509</v>
      </c>
      <c r="C53" s="7" t="s">
        <v>18</v>
      </c>
      <c r="D53" s="7" t="s">
        <v>1697</v>
      </c>
      <c r="E53" s="7" t="s">
        <v>1698</v>
      </c>
      <c r="F53" s="7" t="s">
        <v>1699</v>
      </c>
      <c r="G53" s="7" t="s">
        <v>1572</v>
      </c>
      <c r="H53" s="7" t="s">
        <v>1700</v>
      </c>
      <c r="I53" s="7" t="s">
        <v>1701</v>
      </c>
      <c r="J53" s="7" t="s">
        <v>2144</v>
      </c>
    </row>
    <row r="54" spans="1:10">
      <c r="A54" s="7">
        <v>53</v>
      </c>
      <c r="B54" s="7" t="s">
        <v>1509</v>
      </c>
      <c r="C54" s="7" t="s">
        <v>18</v>
      </c>
      <c r="D54" s="7" t="s">
        <v>1702</v>
      </c>
      <c r="E54" s="7" t="s">
        <v>1703</v>
      </c>
      <c r="F54" s="7" t="s">
        <v>1704</v>
      </c>
      <c r="G54" s="7" t="s">
        <v>1705</v>
      </c>
      <c r="J54" s="7" t="s">
        <v>2144</v>
      </c>
    </row>
    <row r="55" spans="1:10">
      <c r="A55" s="7">
        <v>54</v>
      </c>
      <c r="B55" s="7" t="s">
        <v>1509</v>
      </c>
      <c r="C55" s="7" t="s">
        <v>18</v>
      </c>
      <c r="D55" s="7" t="s">
        <v>1706</v>
      </c>
      <c r="E55" s="7" t="s">
        <v>1707</v>
      </c>
      <c r="F55" s="7" t="s">
        <v>1708</v>
      </c>
      <c r="G55" s="7" t="s">
        <v>1658</v>
      </c>
      <c r="H55" s="7" t="s">
        <v>1709</v>
      </c>
      <c r="J55" s="7" t="s">
        <v>2144</v>
      </c>
    </row>
    <row r="56" spans="1:10">
      <c r="A56" s="7">
        <v>55</v>
      </c>
      <c r="B56" s="7" t="s">
        <v>1509</v>
      </c>
      <c r="C56" s="7" t="s">
        <v>18</v>
      </c>
      <c r="D56" s="7" t="s">
        <v>1710</v>
      </c>
      <c r="E56" s="7" t="s">
        <v>1711</v>
      </c>
      <c r="F56" s="7" t="s">
        <v>1712</v>
      </c>
      <c r="G56" s="7" t="s">
        <v>1705</v>
      </c>
      <c r="J56" s="7" t="s">
        <v>2144</v>
      </c>
    </row>
    <row r="57" spans="1:10">
      <c r="A57" s="7">
        <v>56</v>
      </c>
      <c r="B57" s="7" t="s">
        <v>1509</v>
      </c>
      <c r="C57" s="7" t="s">
        <v>18</v>
      </c>
      <c r="D57" s="7" t="s">
        <v>1713</v>
      </c>
      <c r="E57" s="7" t="s">
        <v>1714</v>
      </c>
      <c r="F57" s="7" t="s">
        <v>1715</v>
      </c>
      <c r="G57" s="7" t="s">
        <v>1635</v>
      </c>
      <c r="H57" s="7" t="s">
        <v>1716</v>
      </c>
      <c r="I57" s="7" t="s">
        <v>1717</v>
      </c>
      <c r="J57" s="7" t="s">
        <v>2144</v>
      </c>
    </row>
    <row r="58" spans="1:10">
      <c r="A58" s="7">
        <v>57</v>
      </c>
      <c r="B58" s="7" t="s">
        <v>1509</v>
      </c>
      <c r="C58" s="7" t="s">
        <v>18</v>
      </c>
      <c r="D58" s="7" t="s">
        <v>1718</v>
      </c>
      <c r="E58" s="7" t="s">
        <v>1719</v>
      </c>
      <c r="F58" s="7" t="s">
        <v>1720</v>
      </c>
      <c r="G58" s="7" t="s">
        <v>1635</v>
      </c>
      <c r="J58" s="7" t="s">
        <v>2144</v>
      </c>
    </row>
    <row r="59" spans="1:10">
      <c r="A59" s="7">
        <v>58</v>
      </c>
      <c r="B59" s="7" t="s">
        <v>1509</v>
      </c>
      <c r="C59" s="7" t="s">
        <v>18</v>
      </c>
      <c r="D59" s="7" t="s">
        <v>1721</v>
      </c>
      <c r="E59" s="7" t="s">
        <v>1722</v>
      </c>
      <c r="F59" s="7" t="s">
        <v>1723</v>
      </c>
      <c r="G59" s="7" t="s">
        <v>1635</v>
      </c>
      <c r="I59" s="7" t="s">
        <v>1724</v>
      </c>
      <c r="J59" s="7" t="s">
        <v>2144</v>
      </c>
    </row>
    <row r="60" spans="1:10">
      <c r="A60" s="7">
        <v>59</v>
      </c>
      <c r="B60" s="7" t="s">
        <v>1509</v>
      </c>
      <c r="C60" s="7" t="s">
        <v>18</v>
      </c>
      <c r="D60" s="7" t="s">
        <v>1725</v>
      </c>
      <c r="E60" s="7" t="s">
        <v>1726</v>
      </c>
      <c r="F60" s="7" t="s">
        <v>1727</v>
      </c>
      <c r="G60" s="7" t="s">
        <v>1635</v>
      </c>
      <c r="I60" s="7" t="s">
        <v>1728</v>
      </c>
      <c r="J60" s="7" t="s">
        <v>2144</v>
      </c>
    </row>
    <row r="61" spans="1:10">
      <c r="A61" s="7">
        <v>60</v>
      </c>
      <c r="B61" s="7" t="s">
        <v>1509</v>
      </c>
      <c r="C61" s="7" t="s">
        <v>18</v>
      </c>
      <c r="D61" s="7" t="s">
        <v>1729</v>
      </c>
      <c r="E61" s="7" t="s">
        <v>1730</v>
      </c>
      <c r="F61" s="7" t="s">
        <v>1731</v>
      </c>
      <c r="G61" s="7" t="s">
        <v>1635</v>
      </c>
      <c r="I61" s="7" t="s">
        <v>1732</v>
      </c>
      <c r="J61" s="7" t="s">
        <v>2144</v>
      </c>
    </row>
    <row r="62" spans="1:10">
      <c r="A62" s="7">
        <v>61</v>
      </c>
      <c r="B62" s="7" t="s">
        <v>1509</v>
      </c>
      <c r="C62" s="7" t="s">
        <v>18</v>
      </c>
      <c r="D62" s="7" t="s">
        <v>1733</v>
      </c>
      <c r="E62" s="7" t="s">
        <v>1734</v>
      </c>
      <c r="F62" s="7" t="s">
        <v>1735</v>
      </c>
      <c r="G62" s="7" t="s">
        <v>1736</v>
      </c>
      <c r="J62" s="7" t="s">
        <v>2144</v>
      </c>
    </row>
    <row r="63" spans="1:10">
      <c r="A63" s="7">
        <v>62</v>
      </c>
      <c r="B63" s="7" t="s">
        <v>1509</v>
      </c>
      <c r="C63" s="7" t="s">
        <v>18</v>
      </c>
      <c r="D63" s="7" t="s">
        <v>1737</v>
      </c>
      <c r="E63" s="7" t="s">
        <v>1738</v>
      </c>
      <c r="F63" s="7" t="s">
        <v>1739</v>
      </c>
      <c r="G63" s="7" t="s">
        <v>1579</v>
      </c>
      <c r="J63" s="7" t="s">
        <v>2144</v>
      </c>
    </row>
    <row r="64" spans="1:10">
      <c r="A64" s="7">
        <v>63</v>
      </c>
      <c r="B64" s="7" t="s">
        <v>1509</v>
      </c>
      <c r="C64" s="7" t="s">
        <v>18</v>
      </c>
      <c r="D64" s="7" t="s">
        <v>1740</v>
      </c>
      <c r="E64" s="7" t="s">
        <v>1741</v>
      </c>
      <c r="F64" s="7" t="s">
        <v>1742</v>
      </c>
      <c r="G64" s="7" t="s">
        <v>1579</v>
      </c>
      <c r="J64" s="7" t="s">
        <v>2144</v>
      </c>
    </row>
    <row r="65" spans="1:10">
      <c r="A65" s="7">
        <v>64</v>
      </c>
      <c r="B65" s="7" t="s">
        <v>1509</v>
      </c>
      <c r="C65" s="7" t="s">
        <v>18</v>
      </c>
      <c r="D65" s="7" t="s">
        <v>1743</v>
      </c>
      <c r="E65" s="7" t="s">
        <v>1744</v>
      </c>
      <c r="F65" s="7" t="s">
        <v>1745</v>
      </c>
      <c r="G65" s="7" t="s">
        <v>1635</v>
      </c>
      <c r="J65" s="7" t="s">
        <v>2144</v>
      </c>
    </row>
    <row r="66" spans="1:10">
      <c r="A66" s="7">
        <v>65</v>
      </c>
      <c r="B66" s="7" t="s">
        <v>1509</v>
      </c>
      <c r="C66" s="7" t="s">
        <v>18</v>
      </c>
      <c r="D66" s="7" t="s">
        <v>1746</v>
      </c>
      <c r="E66" s="7" t="s">
        <v>1747</v>
      </c>
      <c r="F66" s="7" t="s">
        <v>1748</v>
      </c>
      <c r="G66" s="7" t="s">
        <v>1635</v>
      </c>
      <c r="I66" s="7" t="s">
        <v>1749</v>
      </c>
      <c r="J66" s="7" t="s">
        <v>2144</v>
      </c>
    </row>
    <row r="67" spans="1:10">
      <c r="A67" s="7">
        <v>66</v>
      </c>
      <c r="B67" s="7" t="s">
        <v>1509</v>
      </c>
      <c r="C67" s="7" t="s">
        <v>18</v>
      </c>
      <c r="D67" s="7" t="s">
        <v>1750</v>
      </c>
      <c r="E67" s="7" t="s">
        <v>1751</v>
      </c>
      <c r="F67" s="7" t="s">
        <v>1752</v>
      </c>
      <c r="G67" s="7" t="s">
        <v>1579</v>
      </c>
      <c r="J67" s="7" t="s">
        <v>2144</v>
      </c>
    </row>
    <row r="68" spans="1:10">
      <c r="A68" s="7">
        <v>67</v>
      </c>
      <c r="B68" s="7" t="s">
        <v>1509</v>
      </c>
      <c r="C68" s="7" t="s">
        <v>18</v>
      </c>
      <c r="D68" s="7" t="s">
        <v>1753</v>
      </c>
      <c r="E68" s="7" t="s">
        <v>1754</v>
      </c>
      <c r="F68" s="7" t="s">
        <v>1755</v>
      </c>
      <c r="G68" s="7" t="s">
        <v>1579</v>
      </c>
      <c r="J68" s="7" t="s">
        <v>2144</v>
      </c>
    </row>
    <row r="69" spans="1:10">
      <c r="A69" s="7">
        <v>68</v>
      </c>
      <c r="B69" s="7" t="s">
        <v>1509</v>
      </c>
      <c r="C69" s="7" t="s">
        <v>18</v>
      </c>
      <c r="D69" s="7" t="s">
        <v>1756</v>
      </c>
      <c r="E69" s="7" t="s">
        <v>1754</v>
      </c>
      <c r="F69" s="7" t="s">
        <v>1757</v>
      </c>
      <c r="G69" s="7" t="s">
        <v>1635</v>
      </c>
      <c r="J69" s="7" t="s">
        <v>2144</v>
      </c>
    </row>
    <row r="70" spans="1:10">
      <c r="A70" s="7">
        <v>69</v>
      </c>
      <c r="B70" s="7" t="s">
        <v>1509</v>
      </c>
      <c r="C70" s="7" t="s">
        <v>18</v>
      </c>
      <c r="D70" s="7" t="s">
        <v>1758</v>
      </c>
      <c r="E70" s="7" t="s">
        <v>1754</v>
      </c>
      <c r="F70" s="7" t="s">
        <v>1759</v>
      </c>
      <c r="G70" s="7" t="s">
        <v>1517</v>
      </c>
      <c r="J70" s="7" t="s">
        <v>2144</v>
      </c>
    </row>
    <row r="71" spans="1:10">
      <c r="A71" s="7">
        <v>70</v>
      </c>
      <c r="B71" s="7" t="s">
        <v>1509</v>
      </c>
      <c r="C71" s="7" t="s">
        <v>18</v>
      </c>
      <c r="D71" s="7" t="s">
        <v>1760</v>
      </c>
      <c r="E71" s="7" t="s">
        <v>1761</v>
      </c>
      <c r="F71" s="7" t="s">
        <v>1762</v>
      </c>
      <c r="G71" s="7" t="s">
        <v>1579</v>
      </c>
      <c r="H71" s="7" t="s">
        <v>1763</v>
      </c>
      <c r="I71" s="7" t="s">
        <v>1764</v>
      </c>
      <c r="J71" s="7" t="s">
        <v>2144</v>
      </c>
    </row>
    <row r="72" spans="1:10">
      <c r="A72" s="7">
        <v>71</v>
      </c>
      <c r="B72" s="7" t="s">
        <v>1509</v>
      </c>
      <c r="C72" s="7" t="s">
        <v>18</v>
      </c>
      <c r="D72" s="7" t="s">
        <v>1765</v>
      </c>
      <c r="E72" s="7" t="s">
        <v>1766</v>
      </c>
      <c r="F72" s="7" t="s">
        <v>1767</v>
      </c>
      <c r="G72" s="7" t="s">
        <v>1572</v>
      </c>
      <c r="J72" s="7" t="s">
        <v>2144</v>
      </c>
    </row>
    <row r="73" spans="1:10">
      <c r="A73" s="7">
        <v>72</v>
      </c>
      <c r="B73" s="7" t="s">
        <v>1509</v>
      </c>
      <c r="C73" s="7" t="s">
        <v>18</v>
      </c>
      <c r="D73" s="7" t="s">
        <v>1768</v>
      </c>
      <c r="E73" s="7" t="s">
        <v>1769</v>
      </c>
      <c r="F73" s="7" t="s">
        <v>1770</v>
      </c>
      <c r="G73" s="7" t="s">
        <v>1736</v>
      </c>
      <c r="I73" s="7" t="s">
        <v>1771</v>
      </c>
      <c r="J73" s="7" t="s">
        <v>2144</v>
      </c>
    </row>
    <row r="74" spans="1:10">
      <c r="A74" s="7">
        <v>73</v>
      </c>
      <c r="B74" s="7" t="s">
        <v>1509</v>
      </c>
      <c r="C74" s="7" t="s">
        <v>18</v>
      </c>
      <c r="D74" s="7" t="s">
        <v>1772</v>
      </c>
      <c r="E74" s="7" t="s">
        <v>1773</v>
      </c>
      <c r="F74" s="7" t="s">
        <v>1774</v>
      </c>
      <c r="G74" s="7" t="s">
        <v>1517</v>
      </c>
      <c r="J74" s="7" t="s">
        <v>2144</v>
      </c>
    </row>
    <row r="75" spans="1:10">
      <c r="A75" s="7">
        <v>74</v>
      </c>
      <c r="B75" s="7" t="s">
        <v>1509</v>
      </c>
      <c r="C75" s="7" t="s">
        <v>18</v>
      </c>
      <c r="D75" s="7" t="s">
        <v>1775</v>
      </c>
      <c r="E75" s="7" t="s">
        <v>1776</v>
      </c>
      <c r="F75" s="7" t="s">
        <v>1777</v>
      </c>
      <c r="G75" s="7" t="s">
        <v>1579</v>
      </c>
      <c r="J75" s="7" t="s">
        <v>2144</v>
      </c>
    </row>
    <row r="76" spans="1:10">
      <c r="A76" s="7">
        <v>75</v>
      </c>
      <c r="B76" s="7" t="s">
        <v>1509</v>
      </c>
      <c r="C76" s="7" t="s">
        <v>18</v>
      </c>
      <c r="D76" s="7" t="s">
        <v>1778</v>
      </c>
      <c r="E76" s="7" t="s">
        <v>1779</v>
      </c>
      <c r="F76" s="7" t="s">
        <v>1780</v>
      </c>
      <c r="G76" s="7" t="s">
        <v>1781</v>
      </c>
      <c r="I76" s="7" t="s">
        <v>1782</v>
      </c>
      <c r="J76" s="7" t="s">
        <v>2144</v>
      </c>
    </row>
    <row r="77" spans="1:10">
      <c r="A77" s="7">
        <v>76</v>
      </c>
      <c r="B77" s="7" t="s">
        <v>1509</v>
      </c>
      <c r="C77" s="7" t="s">
        <v>18</v>
      </c>
      <c r="D77" s="7" t="s">
        <v>1783</v>
      </c>
      <c r="E77" s="7" t="s">
        <v>1784</v>
      </c>
      <c r="F77" s="7" t="s">
        <v>1785</v>
      </c>
      <c r="G77" s="7" t="s">
        <v>1635</v>
      </c>
      <c r="J77" s="7" t="s">
        <v>2144</v>
      </c>
    </row>
    <row r="78" spans="1:10">
      <c r="A78" s="7">
        <v>77</v>
      </c>
      <c r="B78" s="7" t="s">
        <v>1509</v>
      </c>
      <c r="C78" s="7" t="s">
        <v>18</v>
      </c>
      <c r="D78" s="7" t="s">
        <v>1786</v>
      </c>
      <c r="E78" s="7" t="s">
        <v>1787</v>
      </c>
      <c r="F78" s="7" t="s">
        <v>1788</v>
      </c>
      <c r="G78" s="7" t="s">
        <v>1635</v>
      </c>
      <c r="J78" s="7" t="s">
        <v>2144</v>
      </c>
    </row>
    <row r="79" spans="1:10">
      <c r="A79" s="7">
        <v>78</v>
      </c>
      <c r="B79" s="7" t="s">
        <v>1509</v>
      </c>
      <c r="C79" s="7" t="s">
        <v>18</v>
      </c>
      <c r="D79" s="7" t="s">
        <v>1789</v>
      </c>
      <c r="E79" s="7" t="s">
        <v>1790</v>
      </c>
      <c r="F79" s="7" t="s">
        <v>1791</v>
      </c>
      <c r="G79" s="7" t="s">
        <v>1658</v>
      </c>
      <c r="J79" s="7" t="s">
        <v>2144</v>
      </c>
    </row>
    <row r="80" spans="1:10">
      <c r="A80" s="7">
        <v>79</v>
      </c>
      <c r="B80" s="7" t="s">
        <v>1509</v>
      </c>
      <c r="C80" s="7" t="s">
        <v>18</v>
      </c>
      <c r="D80" s="7" t="s">
        <v>1792</v>
      </c>
      <c r="E80" s="7" t="s">
        <v>1793</v>
      </c>
      <c r="F80" s="7" t="s">
        <v>1794</v>
      </c>
      <c r="G80" s="7" t="s">
        <v>1705</v>
      </c>
      <c r="J80" s="7" t="s">
        <v>2144</v>
      </c>
    </row>
    <row r="81" spans="1:10">
      <c r="A81" s="7">
        <v>80</v>
      </c>
      <c r="B81" s="7" t="s">
        <v>1509</v>
      </c>
      <c r="C81" s="7" t="s">
        <v>18</v>
      </c>
      <c r="D81" s="7" t="s">
        <v>1795</v>
      </c>
      <c r="E81" s="7" t="s">
        <v>1796</v>
      </c>
      <c r="F81" s="7" t="s">
        <v>1797</v>
      </c>
      <c r="G81" s="7" t="s">
        <v>1635</v>
      </c>
      <c r="H81" s="7" t="s">
        <v>1798</v>
      </c>
      <c r="J81" s="7" t="s">
        <v>2144</v>
      </c>
    </row>
    <row r="82" spans="1:10">
      <c r="A82" s="7">
        <v>81</v>
      </c>
      <c r="B82" s="7" t="s">
        <v>1509</v>
      </c>
      <c r="C82" s="7" t="s">
        <v>18</v>
      </c>
      <c r="D82" s="7" t="s">
        <v>1799</v>
      </c>
      <c r="E82" s="7" t="s">
        <v>1800</v>
      </c>
      <c r="F82" s="7" t="s">
        <v>1801</v>
      </c>
      <c r="G82" s="7" t="s">
        <v>1517</v>
      </c>
      <c r="J82" s="7" t="s">
        <v>2144</v>
      </c>
    </row>
    <row r="83" spans="1:10">
      <c r="A83" s="7">
        <v>82</v>
      </c>
      <c r="B83" s="7" t="s">
        <v>1509</v>
      </c>
      <c r="C83" s="7" t="s">
        <v>18</v>
      </c>
      <c r="D83" s="7" t="s">
        <v>1802</v>
      </c>
      <c r="E83" s="7" t="s">
        <v>1803</v>
      </c>
      <c r="F83" s="7" t="s">
        <v>1804</v>
      </c>
      <c r="G83" s="7" t="s">
        <v>1572</v>
      </c>
      <c r="J83" s="7" t="s">
        <v>2144</v>
      </c>
    </row>
    <row r="84" spans="1:10">
      <c r="A84" s="7">
        <v>83</v>
      </c>
      <c r="B84" s="7" t="s">
        <v>1509</v>
      </c>
      <c r="C84" s="7" t="s">
        <v>18</v>
      </c>
      <c r="D84" s="7" t="s">
        <v>1805</v>
      </c>
      <c r="E84" s="7" t="s">
        <v>1806</v>
      </c>
      <c r="F84" s="7" t="s">
        <v>1807</v>
      </c>
      <c r="G84" s="7" t="s">
        <v>1572</v>
      </c>
      <c r="I84" s="7" t="s">
        <v>1808</v>
      </c>
      <c r="J84" s="7" t="s">
        <v>2144</v>
      </c>
    </row>
    <row r="85" spans="1:10">
      <c r="A85" s="7">
        <v>84</v>
      </c>
      <c r="B85" s="7" t="s">
        <v>1509</v>
      </c>
      <c r="C85" s="7" t="s">
        <v>18</v>
      </c>
      <c r="D85" s="7" t="s">
        <v>1809</v>
      </c>
      <c r="E85" s="7" t="s">
        <v>1810</v>
      </c>
      <c r="F85" s="7" t="s">
        <v>1811</v>
      </c>
      <c r="G85" s="7" t="s">
        <v>1579</v>
      </c>
      <c r="J85" s="7" t="s">
        <v>2144</v>
      </c>
    </row>
    <row r="86" spans="1:10">
      <c r="A86" s="7">
        <v>85</v>
      </c>
      <c r="B86" s="7" t="s">
        <v>1509</v>
      </c>
      <c r="C86" s="7" t="s">
        <v>18</v>
      </c>
      <c r="D86" s="7" t="s">
        <v>1812</v>
      </c>
      <c r="E86" s="7" t="s">
        <v>1813</v>
      </c>
      <c r="F86" s="7" t="s">
        <v>1814</v>
      </c>
      <c r="G86" s="7" t="s">
        <v>1522</v>
      </c>
      <c r="J86" s="7" t="s">
        <v>2144</v>
      </c>
    </row>
    <row r="87" spans="1:10">
      <c r="A87" s="7">
        <v>86</v>
      </c>
      <c r="B87" s="7" t="s">
        <v>1509</v>
      </c>
      <c r="C87" s="7" t="s">
        <v>18</v>
      </c>
      <c r="D87" s="7" t="s">
        <v>1815</v>
      </c>
      <c r="E87" s="7" t="s">
        <v>1816</v>
      </c>
      <c r="F87" s="7" t="s">
        <v>1817</v>
      </c>
      <c r="G87" s="7" t="s">
        <v>1538</v>
      </c>
      <c r="I87" s="7" t="s">
        <v>1818</v>
      </c>
      <c r="J87" s="7" t="s">
        <v>2144</v>
      </c>
    </row>
    <row r="88" spans="1:10">
      <c r="A88" s="7">
        <v>87</v>
      </c>
      <c r="B88" s="7" t="s">
        <v>1509</v>
      </c>
      <c r="C88" s="7" t="s">
        <v>18</v>
      </c>
      <c r="D88" s="7" t="s">
        <v>1819</v>
      </c>
      <c r="E88" s="7" t="s">
        <v>1820</v>
      </c>
      <c r="F88" s="7" t="s">
        <v>1821</v>
      </c>
      <c r="G88" s="7" t="s">
        <v>1635</v>
      </c>
      <c r="J88" s="7" t="s">
        <v>2144</v>
      </c>
    </row>
    <row r="89" spans="1:10">
      <c r="A89" s="7">
        <v>88</v>
      </c>
      <c r="B89" s="7" t="s">
        <v>1509</v>
      </c>
      <c r="C89" s="7" t="s">
        <v>18</v>
      </c>
      <c r="D89" s="7" t="s">
        <v>1822</v>
      </c>
      <c r="E89" s="7" t="s">
        <v>1823</v>
      </c>
      <c r="F89" s="7" t="s">
        <v>1824</v>
      </c>
      <c r="G89" s="7" t="s">
        <v>1635</v>
      </c>
      <c r="J89" s="7" t="s">
        <v>2144</v>
      </c>
    </row>
    <row r="90" spans="1:10">
      <c r="A90" s="7">
        <v>89</v>
      </c>
      <c r="B90" s="7" t="s">
        <v>1509</v>
      </c>
      <c r="C90" s="7" t="s">
        <v>18</v>
      </c>
      <c r="D90" s="7" t="s">
        <v>1825</v>
      </c>
      <c r="E90" s="7" t="s">
        <v>1826</v>
      </c>
      <c r="F90" s="7" t="s">
        <v>1827</v>
      </c>
      <c r="G90" s="7" t="s">
        <v>1538</v>
      </c>
      <c r="J90" s="7" t="s">
        <v>2144</v>
      </c>
    </row>
    <row r="91" spans="1:10">
      <c r="A91" s="7">
        <v>90</v>
      </c>
      <c r="B91" s="7" t="s">
        <v>1509</v>
      </c>
      <c r="C91" s="7" t="s">
        <v>18</v>
      </c>
      <c r="D91" s="7" t="s">
        <v>1828</v>
      </c>
      <c r="E91" s="7" t="s">
        <v>1829</v>
      </c>
      <c r="F91" s="7" t="s">
        <v>1830</v>
      </c>
      <c r="G91" s="7" t="s">
        <v>1635</v>
      </c>
      <c r="H91" s="7" t="s">
        <v>1831</v>
      </c>
      <c r="I91" s="7" t="s">
        <v>1724</v>
      </c>
      <c r="J91" s="7" t="s">
        <v>2144</v>
      </c>
    </row>
    <row r="92" spans="1:10">
      <c r="A92" s="7">
        <v>91</v>
      </c>
      <c r="B92" s="7" t="s">
        <v>1509</v>
      </c>
      <c r="C92" s="7" t="s">
        <v>18</v>
      </c>
      <c r="D92" s="7" t="s">
        <v>1832</v>
      </c>
      <c r="E92" s="7" t="s">
        <v>1833</v>
      </c>
      <c r="F92" s="7" t="s">
        <v>1834</v>
      </c>
      <c r="G92" s="7" t="s">
        <v>1522</v>
      </c>
      <c r="J92" s="7" t="s">
        <v>2144</v>
      </c>
    </row>
    <row r="93" spans="1:10">
      <c r="A93" s="7">
        <v>92</v>
      </c>
      <c r="B93" s="7" t="s">
        <v>1509</v>
      </c>
      <c r="C93" s="7" t="s">
        <v>18</v>
      </c>
      <c r="D93" s="7" t="s">
        <v>1835</v>
      </c>
      <c r="E93" s="7" t="s">
        <v>1836</v>
      </c>
      <c r="F93" s="7" t="s">
        <v>1837</v>
      </c>
      <c r="G93" s="7" t="s">
        <v>1736</v>
      </c>
      <c r="J93" s="7" t="s">
        <v>2144</v>
      </c>
    </row>
    <row r="94" spans="1:10">
      <c r="A94" s="7">
        <v>93</v>
      </c>
      <c r="B94" s="7" t="s">
        <v>1509</v>
      </c>
      <c r="C94" s="7" t="s">
        <v>18</v>
      </c>
      <c r="D94" s="7" t="s">
        <v>1838</v>
      </c>
      <c r="E94" s="7" t="s">
        <v>1839</v>
      </c>
      <c r="F94" s="7" t="s">
        <v>1840</v>
      </c>
      <c r="G94" s="7" t="s">
        <v>1522</v>
      </c>
      <c r="I94" s="7" t="s">
        <v>1841</v>
      </c>
      <c r="J94" s="7" t="s">
        <v>2144</v>
      </c>
    </row>
    <row r="95" spans="1:10">
      <c r="A95" s="7">
        <v>94</v>
      </c>
      <c r="B95" s="7" t="s">
        <v>1509</v>
      </c>
      <c r="C95" s="7" t="s">
        <v>18</v>
      </c>
      <c r="D95" s="7" t="s">
        <v>1842</v>
      </c>
      <c r="E95" s="7" t="s">
        <v>1843</v>
      </c>
      <c r="F95" s="7" t="s">
        <v>1844</v>
      </c>
      <c r="G95" s="7" t="s">
        <v>1635</v>
      </c>
      <c r="H95" s="7" t="s">
        <v>1845</v>
      </c>
      <c r="I95" s="7" t="s">
        <v>1724</v>
      </c>
      <c r="J95" s="7" t="s">
        <v>2144</v>
      </c>
    </row>
    <row r="96" spans="1:10">
      <c r="A96" s="7">
        <v>95</v>
      </c>
      <c r="B96" s="7" t="s">
        <v>1509</v>
      </c>
      <c r="C96" s="7" t="s">
        <v>18</v>
      </c>
      <c r="D96" s="7" t="s">
        <v>1846</v>
      </c>
      <c r="E96" s="7" t="s">
        <v>1847</v>
      </c>
      <c r="F96" s="7" t="s">
        <v>1848</v>
      </c>
      <c r="G96" s="7" t="s">
        <v>1635</v>
      </c>
      <c r="H96" s="7" t="s">
        <v>1849</v>
      </c>
      <c r="I96" s="7" t="s">
        <v>1850</v>
      </c>
      <c r="J96" s="7" t="s">
        <v>2144</v>
      </c>
    </row>
    <row r="97" spans="1:10">
      <c r="A97" s="7">
        <v>96</v>
      </c>
      <c r="B97" s="7" t="s">
        <v>1509</v>
      </c>
      <c r="C97" s="7" t="s">
        <v>18</v>
      </c>
      <c r="D97" s="7" t="s">
        <v>1851</v>
      </c>
      <c r="E97" s="7" t="s">
        <v>1852</v>
      </c>
      <c r="F97" s="7" t="s">
        <v>1853</v>
      </c>
      <c r="G97" s="7" t="s">
        <v>1522</v>
      </c>
      <c r="J97" s="7" t="s">
        <v>2144</v>
      </c>
    </row>
    <row r="98" spans="1:10">
      <c r="A98" s="7">
        <v>97</v>
      </c>
      <c r="B98" s="7" t="s">
        <v>1509</v>
      </c>
      <c r="C98" s="7" t="s">
        <v>18</v>
      </c>
      <c r="D98" s="7" t="s">
        <v>1854</v>
      </c>
      <c r="E98" s="7" t="s">
        <v>1855</v>
      </c>
      <c r="F98" s="7" t="s">
        <v>1856</v>
      </c>
      <c r="G98" s="7" t="s">
        <v>1579</v>
      </c>
      <c r="J98" s="7" t="s">
        <v>2144</v>
      </c>
    </row>
    <row r="99" spans="1:10">
      <c r="A99" s="7">
        <v>98</v>
      </c>
      <c r="B99" s="7" t="s">
        <v>1509</v>
      </c>
      <c r="C99" s="7" t="s">
        <v>18</v>
      </c>
      <c r="D99" s="7" t="s">
        <v>1857</v>
      </c>
      <c r="E99" s="7" t="s">
        <v>1858</v>
      </c>
      <c r="F99" s="7" t="s">
        <v>1859</v>
      </c>
      <c r="G99" s="7" t="s">
        <v>1517</v>
      </c>
      <c r="I99" s="7" t="s">
        <v>1860</v>
      </c>
      <c r="J99" s="7" t="s">
        <v>2144</v>
      </c>
    </row>
    <row r="100" spans="1:10">
      <c r="A100" s="7">
        <v>99</v>
      </c>
      <c r="B100" s="7" t="s">
        <v>1509</v>
      </c>
      <c r="C100" s="7" t="s">
        <v>18</v>
      </c>
      <c r="D100" s="7" t="s">
        <v>1861</v>
      </c>
      <c r="E100" s="7" t="s">
        <v>1862</v>
      </c>
      <c r="F100" s="7" t="s">
        <v>1863</v>
      </c>
      <c r="G100" s="7" t="s">
        <v>1658</v>
      </c>
      <c r="J100" s="7" t="s">
        <v>2144</v>
      </c>
    </row>
    <row r="101" spans="1:10">
      <c r="A101" s="7">
        <v>100</v>
      </c>
      <c r="B101" s="7" t="s">
        <v>1509</v>
      </c>
      <c r="C101" s="7" t="s">
        <v>18</v>
      </c>
      <c r="D101" s="7" t="s">
        <v>1864</v>
      </c>
      <c r="E101" s="7" t="s">
        <v>1865</v>
      </c>
      <c r="F101" s="7" t="s">
        <v>1866</v>
      </c>
      <c r="G101" s="7" t="s">
        <v>1867</v>
      </c>
      <c r="J101" s="7" t="s">
        <v>2144</v>
      </c>
    </row>
    <row r="102" spans="1:10">
      <c r="A102" s="7">
        <v>101</v>
      </c>
      <c r="B102" s="7" t="s">
        <v>1509</v>
      </c>
      <c r="C102" s="7" t="s">
        <v>18</v>
      </c>
      <c r="D102" s="7" t="s">
        <v>1868</v>
      </c>
      <c r="E102" s="7" t="s">
        <v>1869</v>
      </c>
      <c r="F102" s="7" t="s">
        <v>1870</v>
      </c>
      <c r="G102" s="7" t="s">
        <v>1572</v>
      </c>
      <c r="J102" s="7" t="s">
        <v>2144</v>
      </c>
    </row>
    <row r="103" spans="1:10">
      <c r="A103" s="7">
        <v>102</v>
      </c>
      <c r="B103" s="7" t="s">
        <v>1509</v>
      </c>
      <c r="C103" s="7" t="s">
        <v>18</v>
      </c>
      <c r="D103" s="7" t="s">
        <v>1871</v>
      </c>
      <c r="E103" s="7" t="s">
        <v>1872</v>
      </c>
      <c r="F103" s="7" t="s">
        <v>1873</v>
      </c>
      <c r="G103" s="7" t="s">
        <v>1781</v>
      </c>
      <c r="J103" s="7" t="s">
        <v>2144</v>
      </c>
    </row>
    <row r="104" spans="1:10">
      <c r="A104" s="7">
        <v>103</v>
      </c>
      <c r="B104" s="7" t="s">
        <v>1509</v>
      </c>
      <c r="C104" s="7" t="s">
        <v>18</v>
      </c>
      <c r="D104" s="7" t="s">
        <v>1874</v>
      </c>
      <c r="E104" s="7" t="s">
        <v>1875</v>
      </c>
      <c r="F104" s="7" t="s">
        <v>1876</v>
      </c>
      <c r="G104" s="7" t="s">
        <v>1538</v>
      </c>
      <c r="J104" s="7" t="s">
        <v>2144</v>
      </c>
    </row>
    <row r="105" spans="1:10">
      <c r="A105" s="7">
        <v>104</v>
      </c>
      <c r="B105" s="7" t="s">
        <v>1509</v>
      </c>
      <c r="C105" s="7" t="s">
        <v>18</v>
      </c>
      <c r="D105" s="7" t="s">
        <v>1877</v>
      </c>
      <c r="E105" s="7" t="s">
        <v>1878</v>
      </c>
      <c r="F105" s="7" t="s">
        <v>1879</v>
      </c>
      <c r="G105" s="7" t="s">
        <v>1572</v>
      </c>
      <c r="H105" s="7" t="s">
        <v>1880</v>
      </c>
      <c r="I105" s="7" t="s">
        <v>1881</v>
      </c>
      <c r="J105" s="7" t="s">
        <v>2144</v>
      </c>
    </row>
    <row r="106" spans="1:10">
      <c r="A106" s="7">
        <v>105</v>
      </c>
      <c r="B106" s="7" t="s">
        <v>1509</v>
      </c>
      <c r="C106" s="7" t="s">
        <v>18</v>
      </c>
      <c r="D106" s="7" t="s">
        <v>1882</v>
      </c>
      <c r="E106" s="7" t="s">
        <v>1883</v>
      </c>
      <c r="F106" s="7" t="s">
        <v>1884</v>
      </c>
      <c r="G106" s="7" t="s">
        <v>1579</v>
      </c>
      <c r="J106" s="7" t="s">
        <v>2144</v>
      </c>
    </row>
    <row r="107" spans="1:10">
      <c r="A107" s="7">
        <v>106</v>
      </c>
      <c r="B107" s="7" t="s">
        <v>1509</v>
      </c>
      <c r="C107" s="7" t="s">
        <v>18</v>
      </c>
      <c r="D107" s="7" t="s">
        <v>1885</v>
      </c>
      <c r="E107" s="7" t="s">
        <v>1886</v>
      </c>
      <c r="F107" s="7" t="s">
        <v>1887</v>
      </c>
      <c r="G107" s="7" t="s">
        <v>1526</v>
      </c>
      <c r="I107" s="7" t="s">
        <v>1888</v>
      </c>
      <c r="J107" s="7" t="s">
        <v>2144</v>
      </c>
    </row>
    <row r="108" spans="1:10">
      <c r="A108" s="7">
        <v>107</v>
      </c>
      <c r="B108" s="7" t="s">
        <v>1509</v>
      </c>
      <c r="C108" s="7" t="s">
        <v>18</v>
      </c>
      <c r="D108" s="7" t="s">
        <v>1889</v>
      </c>
      <c r="E108" s="7" t="s">
        <v>1890</v>
      </c>
      <c r="F108" s="7" t="s">
        <v>1891</v>
      </c>
      <c r="G108" s="7" t="s">
        <v>1635</v>
      </c>
      <c r="I108" s="7" t="s">
        <v>1892</v>
      </c>
      <c r="J108" s="7" t="s">
        <v>2144</v>
      </c>
    </row>
    <row r="109" spans="1:10">
      <c r="A109" s="7">
        <v>108</v>
      </c>
      <c r="B109" s="7" t="s">
        <v>1509</v>
      </c>
      <c r="C109" s="7" t="s">
        <v>18</v>
      </c>
      <c r="D109" s="7" t="s">
        <v>1893</v>
      </c>
      <c r="E109" s="7" t="s">
        <v>1894</v>
      </c>
      <c r="F109" s="7" t="s">
        <v>1895</v>
      </c>
      <c r="G109" s="7" t="s">
        <v>1896</v>
      </c>
      <c r="H109" s="7" t="s">
        <v>1897</v>
      </c>
      <c r="I109" s="7" t="s">
        <v>1677</v>
      </c>
      <c r="J109" s="7" t="s">
        <v>2144</v>
      </c>
    </row>
    <row r="110" spans="1:10">
      <c r="A110" s="7">
        <v>109</v>
      </c>
      <c r="B110" s="7" t="s">
        <v>1509</v>
      </c>
      <c r="C110" s="7" t="s">
        <v>18</v>
      </c>
      <c r="D110" s="7" t="s">
        <v>1898</v>
      </c>
      <c r="E110" s="7" t="s">
        <v>1894</v>
      </c>
      <c r="F110" s="7" t="s">
        <v>1899</v>
      </c>
      <c r="G110" s="7" t="s">
        <v>1579</v>
      </c>
      <c r="J110" s="7" t="s">
        <v>2144</v>
      </c>
    </row>
    <row r="111" spans="1:10">
      <c r="A111" s="7">
        <v>110</v>
      </c>
      <c r="B111" s="7" t="s">
        <v>1509</v>
      </c>
      <c r="C111" s="7" t="s">
        <v>18</v>
      </c>
      <c r="D111" s="7" t="s">
        <v>1900</v>
      </c>
      <c r="E111" s="7" t="s">
        <v>1901</v>
      </c>
      <c r="F111" s="7" t="s">
        <v>1902</v>
      </c>
      <c r="G111" s="7" t="s">
        <v>1538</v>
      </c>
      <c r="I111" s="7" t="s">
        <v>1681</v>
      </c>
      <c r="J111" s="7" t="s">
        <v>2144</v>
      </c>
    </row>
    <row r="112" spans="1:10">
      <c r="A112" s="7">
        <v>111</v>
      </c>
      <c r="B112" s="7" t="s">
        <v>1509</v>
      </c>
      <c r="C112" s="7" t="s">
        <v>18</v>
      </c>
      <c r="D112" s="7" t="s">
        <v>1903</v>
      </c>
      <c r="E112" s="7" t="s">
        <v>1904</v>
      </c>
      <c r="F112" s="7" t="s">
        <v>1905</v>
      </c>
      <c r="G112" s="7" t="s">
        <v>1906</v>
      </c>
      <c r="J112" s="7" t="s">
        <v>2144</v>
      </c>
    </row>
    <row r="113" spans="1:10">
      <c r="A113" s="7">
        <v>112</v>
      </c>
      <c r="B113" s="7" t="s">
        <v>1509</v>
      </c>
      <c r="C113" s="7" t="s">
        <v>18</v>
      </c>
      <c r="D113" s="7" t="s">
        <v>1907</v>
      </c>
      <c r="E113" s="7" t="s">
        <v>1908</v>
      </c>
      <c r="F113" s="7" t="s">
        <v>1909</v>
      </c>
      <c r="G113" s="7" t="s">
        <v>1572</v>
      </c>
      <c r="J113" s="7" t="s">
        <v>2144</v>
      </c>
    </row>
    <row r="114" spans="1:10">
      <c r="A114" s="7">
        <v>113</v>
      </c>
      <c r="B114" s="7" t="s">
        <v>1509</v>
      </c>
      <c r="C114" s="7" t="s">
        <v>18</v>
      </c>
      <c r="D114" s="7" t="s">
        <v>1910</v>
      </c>
      <c r="E114" s="7" t="s">
        <v>1911</v>
      </c>
      <c r="F114" s="7" t="s">
        <v>1912</v>
      </c>
      <c r="G114" s="7" t="s">
        <v>1635</v>
      </c>
      <c r="I114" s="7" t="s">
        <v>1913</v>
      </c>
      <c r="J114" s="7" t="s">
        <v>2144</v>
      </c>
    </row>
    <row r="115" spans="1:10">
      <c r="A115" s="7">
        <v>114</v>
      </c>
      <c r="B115" s="7" t="s">
        <v>1509</v>
      </c>
      <c r="C115" s="7" t="s">
        <v>18</v>
      </c>
      <c r="D115" s="7" t="s">
        <v>1914</v>
      </c>
      <c r="E115" s="7" t="s">
        <v>1915</v>
      </c>
      <c r="F115" s="7" t="s">
        <v>1916</v>
      </c>
      <c r="G115" s="7" t="s">
        <v>1635</v>
      </c>
      <c r="I115" s="7" t="s">
        <v>1917</v>
      </c>
      <c r="J115" s="7" t="s">
        <v>2144</v>
      </c>
    </row>
    <row r="116" spans="1:10">
      <c r="A116" s="7">
        <v>115</v>
      </c>
      <c r="B116" s="7" t="s">
        <v>1509</v>
      </c>
      <c r="C116" s="7" t="s">
        <v>18</v>
      </c>
      <c r="D116" s="7" t="s">
        <v>1918</v>
      </c>
      <c r="E116" s="7" t="s">
        <v>1919</v>
      </c>
      <c r="F116" s="7" t="s">
        <v>1920</v>
      </c>
      <c r="G116" s="7" t="s">
        <v>1609</v>
      </c>
      <c r="J116" s="7" t="s">
        <v>2144</v>
      </c>
    </row>
    <row r="117" spans="1:10">
      <c r="A117" s="7">
        <v>116</v>
      </c>
      <c r="B117" s="7" t="s">
        <v>1509</v>
      </c>
      <c r="C117" s="7" t="s">
        <v>18</v>
      </c>
      <c r="D117" s="7" t="s">
        <v>1921</v>
      </c>
      <c r="E117" s="7" t="s">
        <v>1922</v>
      </c>
      <c r="F117" s="7" t="s">
        <v>1923</v>
      </c>
      <c r="G117" s="7" t="s">
        <v>1522</v>
      </c>
      <c r="I117" s="7" t="s">
        <v>1924</v>
      </c>
      <c r="J117" s="7" t="s">
        <v>2144</v>
      </c>
    </row>
    <row r="118" spans="1:10">
      <c r="A118" s="7">
        <v>117</v>
      </c>
      <c r="B118" s="7" t="s">
        <v>1509</v>
      </c>
      <c r="C118" s="7" t="s">
        <v>18</v>
      </c>
      <c r="D118" s="7" t="s">
        <v>1925</v>
      </c>
      <c r="E118" s="7" t="s">
        <v>1926</v>
      </c>
      <c r="F118" s="7" t="s">
        <v>1927</v>
      </c>
      <c r="G118" s="7" t="s">
        <v>1538</v>
      </c>
      <c r="H118" s="7" t="s">
        <v>1928</v>
      </c>
      <c r="J118" s="7" t="s">
        <v>2144</v>
      </c>
    </row>
    <row r="119" spans="1:10">
      <c r="A119" s="7">
        <v>118</v>
      </c>
      <c r="B119" s="7" t="s">
        <v>1509</v>
      </c>
      <c r="C119" s="7" t="s">
        <v>18</v>
      </c>
      <c r="D119" s="7" t="s">
        <v>1929</v>
      </c>
      <c r="E119" s="7" t="s">
        <v>1930</v>
      </c>
      <c r="F119" s="7" t="s">
        <v>1931</v>
      </c>
      <c r="G119" s="7" t="s">
        <v>1522</v>
      </c>
      <c r="H119" s="7" t="s">
        <v>1932</v>
      </c>
      <c r="J119" s="7" t="s">
        <v>2144</v>
      </c>
    </row>
    <row r="120" spans="1:10">
      <c r="A120" s="7">
        <v>119</v>
      </c>
      <c r="B120" s="7" t="s">
        <v>1509</v>
      </c>
      <c r="C120" s="7" t="s">
        <v>18</v>
      </c>
      <c r="D120" s="7" t="s">
        <v>1933</v>
      </c>
      <c r="E120" s="7" t="s">
        <v>1934</v>
      </c>
      <c r="F120" s="7" t="s">
        <v>1935</v>
      </c>
      <c r="G120" s="7" t="s">
        <v>1572</v>
      </c>
      <c r="H120" s="7" t="s">
        <v>1936</v>
      </c>
      <c r="I120" s="7" t="s">
        <v>1937</v>
      </c>
      <c r="J120" s="7" t="s">
        <v>2144</v>
      </c>
    </row>
    <row r="121" spans="1:10">
      <c r="A121" s="7">
        <v>120</v>
      </c>
      <c r="B121" s="7" t="s">
        <v>1509</v>
      </c>
      <c r="C121" s="7" t="s">
        <v>18</v>
      </c>
      <c r="D121" s="7" t="s">
        <v>1938</v>
      </c>
      <c r="E121" s="7" t="s">
        <v>1934</v>
      </c>
      <c r="F121" s="7" t="s">
        <v>1939</v>
      </c>
      <c r="G121" s="7" t="s">
        <v>1572</v>
      </c>
      <c r="J121" s="7" t="s">
        <v>2144</v>
      </c>
    </row>
    <row r="122" spans="1:10">
      <c r="A122" s="7">
        <v>121</v>
      </c>
      <c r="B122" s="7" t="s">
        <v>1509</v>
      </c>
      <c r="C122" s="7" t="s">
        <v>18</v>
      </c>
      <c r="D122" s="7" t="s">
        <v>1940</v>
      </c>
      <c r="E122" s="7" t="s">
        <v>1934</v>
      </c>
      <c r="F122" s="7" t="s">
        <v>1941</v>
      </c>
      <c r="G122" s="7" t="s">
        <v>1526</v>
      </c>
      <c r="J122" s="7" t="s">
        <v>2144</v>
      </c>
    </row>
    <row r="123" spans="1:10">
      <c r="A123" s="7">
        <v>122</v>
      </c>
      <c r="B123" s="7" t="s">
        <v>1509</v>
      </c>
      <c r="C123" s="7" t="s">
        <v>18</v>
      </c>
      <c r="D123" s="7" t="s">
        <v>1942</v>
      </c>
      <c r="E123" s="7" t="s">
        <v>1943</v>
      </c>
      <c r="F123" s="7" t="s">
        <v>1944</v>
      </c>
      <c r="G123" s="7" t="s">
        <v>1572</v>
      </c>
      <c r="J123" s="7" t="s">
        <v>2144</v>
      </c>
    </row>
    <row r="124" spans="1:10">
      <c r="A124" s="7">
        <v>123</v>
      </c>
      <c r="B124" s="7" t="s">
        <v>1509</v>
      </c>
      <c r="C124" s="7" t="s">
        <v>18</v>
      </c>
      <c r="D124" s="7" t="s">
        <v>1945</v>
      </c>
      <c r="E124" s="7" t="s">
        <v>1946</v>
      </c>
      <c r="F124" s="7" t="s">
        <v>1947</v>
      </c>
      <c r="G124" s="7" t="s">
        <v>1517</v>
      </c>
      <c r="I124" s="7" t="s">
        <v>1948</v>
      </c>
      <c r="J124" s="7" t="s">
        <v>2144</v>
      </c>
    </row>
    <row r="125" spans="1:10">
      <c r="A125" s="7">
        <v>124</v>
      </c>
      <c r="B125" s="7" t="s">
        <v>1509</v>
      </c>
      <c r="C125" s="7" t="s">
        <v>18</v>
      </c>
      <c r="D125" s="7" t="s">
        <v>1949</v>
      </c>
      <c r="E125" s="7" t="s">
        <v>1950</v>
      </c>
      <c r="F125" s="7" t="s">
        <v>1951</v>
      </c>
      <c r="G125" s="7" t="s">
        <v>1635</v>
      </c>
      <c r="J125" s="7" t="s">
        <v>2144</v>
      </c>
    </row>
    <row r="126" spans="1:10">
      <c r="A126" s="7">
        <v>125</v>
      </c>
      <c r="B126" s="7" t="s">
        <v>1509</v>
      </c>
      <c r="C126" s="7" t="s">
        <v>18</v>
      </c>
      <c r="D126" s="7" t="s">
        <v>1952</v>
      </c>
      <c r="E126" s="7" t="s">
        <v>1953</v>
      </c>
      <c r="F126" s="7" t="s">
        <v>1954</v>
      </c>
      <c r="G126" s="7" t="s">
        <v>1579</v>
      </c>
      <c r="J126" s="7" t="s">
        <v>2144</v>
      </c>
    </row>
    <row r="127" spans="1:10">
      <c r="A127" s="7">
        <v>126</v>
      </c>
      <c r="B127" s="7" t="s">
        <v>1509</v>
      </c>
      <c r="C127" s="7" t="s">
        <v>18</v>
      </c>
      <c r="D127" s="7" t="s">
        <v>1955</v>
      </c>
      <c r="E127" s="7" t="s">
        <v>1956</v>
      </c>
      <c r="F127" s="7" t="s">
        <v>1957</v>
      </c>
      <c r="G127" s="7" t="s">
        <v>1538</v>
      </c>
      <c r="H127" s="7" t="s">
        <v>1958</v>
      </c>
      <c r="J127" s="7" t="s">
        <v>2144</v>
      </c>
    </row>
    <row r="128" spans="1:10">
      <c r="A128" s="7">
        <v>127</v>
      </c>
      <c r="B128" s="7" t="s">
        <v>1509</v>
      </c>
      <c r="C128" s="7" t="s">
        <v>18</v>
      </c>
      <c r="D128" s="7" t="s">
        <v>1959</v>
      </c>
      <c r="E128" s="7" t="s">
        <v>1960</v>
      </c>
      <c r="F128" s="7" t="s">
        <v>1961</v>
      </c>
      <c r="G128" s="7" t="s">
        <v>1538</v>
      </c>
      <c r="I128" s="7" t="s">
        <v>1860</v>
      </c>
      <c r="J128" s="7" t="s">
        <v>2144</v>
      </c>
    </row>
    <row r="129" spans="1:10">
      <c r="A129" s="7">
        <v>128</v>
      </c>
      <c r="B129" s="7" t="s">
        <v>1509</v>
      </c>
      <c r="C129" s="7" t="s">
        <v>18</v>
      </c>
      <c r="D129" s="7" t="s">
        <v>1962</v>
      </c>
      <c r="E129" s="7" t="s">
        <v>1960</v>
      </c>
      <c r="F129" s="7" t="s">
        <v>1963</v>
      </c>
      <c r="G129" s="7" t="s">
        <v>1522</v>
      </c>
      <c r="H129" s="7" t="s">
        <v>1964</v>
      </c>
      <c r="J129" s="7" t="s">
        <v>2144</v>
      </c>
    </row>
    <row r="130" spans="1:10">
      <c r="A130" s="7">
        <v>129</v>
      </c>
      <c r="B130" s="7" t="s">
        <v>1509</v>
      </c>
      <c r="C130" s="7" t="s">
        <v>18</v>
      </c>
      <c r="D130" s="7" t="s">
        <v>1965</v>
      </c>
      <c r="E130" s="7" t="s">
        <v>1966</v>
      </c>
      <c r="F130" s="7" t="s">
        <v>1967</v>
      </c>
      <c r="G130" s="7" t="s">
        <v>1517</v>
      </c>
      <c r="H130" s="7" t="s">
        <v>1968</v>
      </c>
      <c r="J130" s="7" t="s">
        <v>2144</v>
      </c>
    </row>
    <row r="131" spans="1:10">
      <c r="A131" s="7">
        <v>130</v>
      </c>
      <c r="B131" s="7" t="s">
        <v>1509</v>
      </c>
      <c r="C131" s="7" t="s">
        <v>18</v>
      </c>
      <c r="D131" s="7" t="s">
        <v>1969</v>
      </c>
      <c r="E131" s="7" t="s">
        <v>1966</v>
      </c>
      <c r="F131" s="7" t="s">
        <v>1970</v>
      </c>
      <c r="G131" s="7" t="s">
        <v>1781</v>
      </c>
      <c r="J131" s="7" t="s">
        <v>2144</v>
      </c>
    </row>
    <row r="132" spans="1:10">
      <c r="A132" s="7">
        <v>131</v>
      </c>
      <c r="B132" s="7" t="s">
        <v>1509</v>
      </c>
      <c r="C132" s="7" t="s">
        <v>18</v>
      </c>
      <c r="D132" s="7" t="s">
        <v>1971</v>
      </c>
      <c r="E132" s="7" t="s">
        <v>1972</v>
      </c>
      <c r="F132" s="7" t="s">
        <v>1973</v>
      </c>
      <c r="G132" s="7" t="s">
        <v>1579</v>
      </c>
      <c r="J132" s="7" t="s">
        <v>2144</v>
      </c>
    </row>
    <row r="133" spans="1:10">
      <c r="A133" s="7">
        <v>132</v>
      </c>
      <c r="B133" s="7" t="s">
        <v>1509</v>
      </c>
      <c r="C133" s="7" t="s">
        <v>18</v>
      </c>
      <c r="D133" s="7" t="s">
        <v>1974</v>
      </c>
      <c r="E133" s="7" t="s">
        <v>1975</v>
      </c>
      <c r="F133" s="7" t="s">
        <v>1976</v>
      </c>
      <c r="G133" s="7" t="s">
        <v>1538</v>
      </c>
      <c r="J133" s="7" t="s">
        <v>2144</v>
      </c>
    </row>
    <row r="134" spans="1:10">
      <c r="A134" s="7">
        <v>133</v>
      </c>
      <c r="B134" s="7" t="s">
        <v>1509</v>
      </c>
      <c r="C134" s="7" t="s">
        <v>18</v>
      </c>
      <c r="D134" s="7" t="s">
        <v>1977</v>
      </c>
      <c r="E134" s="7" t="s">
        <v>1978</v>
      </c>
      <c r="F134" s="7" t="s">
        <v>1979</v>
      </c>
      <c r="G134" s="7" t="s">
        <v>1530</v>
      </c>
      <c r="J134" s="7" t="s">
        <v>2144</v>
      </c>
    </row>
    <row r="135" spans="1:10">
      <c r="A135" s="7">
        <v>134</v>
      </c>
      <c r="B135" s="7" t="s">
        <v>1509</v>
      </c>
      <c r="C135" s="7" t="s">
        <v>18</v>
      </c>
      <c r="D135" s="7" t="s">
        <v>1980</v>
      </c>
      <c r="E135" s="7" t="s">
        <v>1981</v>
      </c>
      <c r="F135" s="7" t="s">
        <v>1982</v>
      </c>
      <c r="G135" s="7" t="s">
        <v>1572</v>
      </c>
      <c r="I135" s="7" t="s">
        <v>1983</v>
      </c>
      <c r="J135" s="7" t="s">
        <v>2144</v>
      </c>
    </row>
    <row r="136" spans="1:10">
      <c r="A136" s="7">
        <v>135</v>
      </c>
      <c r="B136" s="7" t="s">
        <v>1509</v>
      </c>
      <c r="C136" s="7" t="s">
        <v>18</v>
      </c>
      <c r="D136" s="7" t="s">
        <v>1984</v>
      </c>
      <c r="E136" s="7" t="s">
        <v>1985</v>
      </c>
      <c r="F136" s="7" t="s">
        <v>1986</v>
      </c>
      <c r="G136" s="7" t="s">
        <v>1572</v>
      </c>
      <c r="J136" s="7" t="s">
        <v>2144</v>
      </c>
    </row>
    <row r="137" spans="1:10">
      <c r="A137" s="7">
        <v>136</v>
      </c>
      <c r="B137" s="7" t="s">
        <v>1509</v>
      </c>
      <c r="C137" s="7" t="s">
        <v>18</v>
      </c>
      <c r="D137" s="7" t="s">
        <v>1987</v>
      </c>
      <c r="E137" s="7" t="s">
        <v>1988</v>
      </c>
      <c r="F137" s="7" t="s">
        <v>1989</v>
      </c>
      <c r="G137" s="7" t="s">
        <v>1990</v>
      </c>
      <c r="J137" s="7" t="s">
        <v>2144</v>
      </c>
    </row>
    <row r="138" spans="1:10">
      <c r="A138" s="7">
        <v>137</v>
      </c>
      <c r="B138" s="7" t="s">
        <v>1509</v>
      </c>
      <c r="C138" s="7" t="s">
        <v>18</v>
      </c>
      <c r="D138" s="7" t="s">
        <v>1991</v>
      </c>
      <c r="E138" s="7" t="s">
        <v>1992</v>
      </c>
      <c r="F138" s="7" t="s">
        <v>1993</v>
      </c>
      <c r="G138" s="7" t="s">
        <v>1579</v>
      </c>
      <c r="H138" s="7" t="s">
        <v>1994</v>
      </c>
      <c r="J138" s="7" t="s">
        <v>2144</v>
      </c>
    </row>
    <row r="139" spans="1:10">
      <c r="A139" s="7">
        <v>138</v>
      </c>
      <c r="B139" s="7" t="s">
        <v>1509</v>
      </c>
      <c r="C139" s="7" t="s">
        <v>18</v>
      </c>
      <c r="D139" s="7" t="s">
        <v>1995</v>
      </c>
      <c r="E139" s="7" t="s">
        <v>1996</v>
      </c>
      <c r="F139" s="7" t="s">
        <v>1997</v>
      </c>
      <c r="G139" s="7" t="s">
        <v>1561</v>
      </c>
      <c r="J139" s="7" t="s">
        <v>2144</v>
      </c>
    </row>
    <row r="140" spans="1:10">
      <c r="A140" s="7">
        <v>139</v>
      </c>
      <c r="B140" s="7" t="s">
        <v>1509</v>
      </c>
      <c r="C140" s="7" t="s">
        <v>18</v>
      </c>
      <c r="D140" s="7" t="s">
        <v>1998</v>
      </c>
      <c r="E140" s="7" t="s">
        <v>1999</v>
      </c>
      <c r="F140" s="7" t="s">
        <v>2000</v>
      </c>
      <c r="G140" s="7" t="s">
        <v>1635</v>
      </c>
      <c r="H140" s="7" t="s">
        <v>2001</v>
      </c>
      <c r="J140" s="7" t="s">
        <v>2144</v>
      </c>
    </row>
    <row r="141" spans="1:10">
      <c r="A141" s="7">
        <v>140</v>
      </c>
      <c r="B141" s="7" t="s">
        <v>1509</v>
      </c>
      <c r="C141" s="7" t="s">
        <v>18</v>
      </c>
      <c r="D141" s="7" t="s">
        <v>2002</v>
      </c>
      <c r="E141" s="7" t="s">
        <v>2003</v>
      </c>
      <c r="F141" s="7" t="s">
        <v>2004</v>
      </c>
      <c r="G141" s="7" t="s">
        <v>1538</v>
      </c>
      <c r="J141" s="7" t="s">
        <v>2144</v>
      </c>
    </row>
    <row r="142" spans="1:10">
      <c r="A142" s="7">
        <v>141</v>
      </c>
      <c r="B142" s="7" t="s">
        <v>1509</v>
      </c>
      <c r="C142" s="7" t="s">
        <v>18</v>
      </c>
      <c r="D142" s="7" t="s">
        <v>2005</v>
      </c>
      <c r="E142" s="7" t="s">
        <v>2006</v>
      </c>
      <c r="F142" s="7" t="s">
        <v>2007</v>
      </c>
      <c r="G142" s="7" t="s">
        <v>1538</v>
      </c>
      <c r="J142" s="7" t="s">
        <v>2144</v>
      </c>
    </row>
    <row r="143" spans="1:10">
      <c r="A143" s="7">
        <v>142</v>
      </c>
      <c r="B143" s="7" t="s">
        <v>1509</v>
      </c>
      <c r="C143" s="7" t="s">
        <v>18</v>
      </c>
      <c r="D143" s="7" t="s">
        <v>2008</v>
      </c>
      <c r="E143" s="7" t="s">
        <v>2009</v>
      </c>
      <c r="F143" s="7" t="s">
        <v>2010</v>
      </c>
      <c r="G143" s="7" t="s">
        <v>1609</v>
      </c>
      <c r="J143" s="7" t="s">
        <v>2144</v>
      </c>
    </row>
    <row r="144" spans="1:10">
      <c r="A144" s="7">
        <v>143</v>
      </c>
      <c r="B144" s="7" t="s">
        <v>1509</v>
      </c>
      <c r="C144" s="7" t="s">
        <v>18</v>
      </c>
      <c r="D144" s="7" t="s">
        <v>2011</v>
      </c>
      <c r="E144" s="7" t="s">
        <v>2012</v>
      </c>
      <c r="F144" s="7" t="s">
        <v>2013</v>
      </c>
      <c r="G144" s="7" t="s">
        <v>1538</v>
      </c>
      <c r="J144" s="7" t="s">
        <v>2144</v>
      </c>
    </row>
    <row r="145" spans="1:10">
      <c r="A145" s="7">
        <v>144</v>
      </c>
      <c r="B145" s="7" t="s">
        <v>1509</v>
      </c>
      <c r="C145" s="7" t="s">
        <v>18</v>
      </c>
      <c r="D145" s="7" t="s">
        <v>2014</v>
      </c>
      <c r="E145" s="7" t="s">
        <v>2015</v>
      </c>
      <c r="F145" s="7" t="s">
        <v>2016</v>
      </c>
      <c r="G145" s="7" t="s">
        <v>1572</v>
      </c>
      <c r="H145" s="7" t="s">
        <v>2017</v>
      </c>
      <c r="J145" s="7" t="s">
        <v>2144</v>
      </c>
    </row>
    <row r="146" spans="1:10">
      <c r="A146" s="7">
        <v>145</v>
      </c>
      <c r="B146" s="7" t="s">
        <v>1509</v>
      </c>
      <c r="C146" s="7" t="s">
        <v>18</v>
      </c>
      <c r="D146" s="7" t="s">
        <v>2018</v>
      </c>
      <c r="E146" s="7" t="s">
        <v>2019</v>
      </c>
      <c r="F146" s="7" t="s">
        <v>2020</v>
      </c>
      <c r="G146" s="7" t="s">
        <v>1538</v>
      </c>
      <c r="J146" s="7" t="s">
        <v>2144</v>
      </c>
    </row>
    <row r="147" spans="1:10">
      <c r="A147" s="7">
        <v>146</v>
      </c>
      <c r="B147" s="7" t="s">
        <v>1509</v>
      </c>
      <c r="C147" s="7" t="s">
        <v>18</v>
      </c>
      <c r="D147" s="7" t="s">
        <v>2021</v>
      </c>
      <c r="E147" s="7" t="s">
        <v>2022</v>
      </c>
      <c r="F147" s="7" t="s">
        <v>2023</v>
      </c>
      <c r="G147" s="7" t="s">
        <v>1561</v>
      </c>
      <c r="J147" s="7" t="s">
        <v>2144</v>
      </c>
    </row>
    <row r="148" spans="1:10">
      <c r="A148" s="7">
        <v>147</v>
      </c>
      <c r="B148" s="7" t="s">
        <v>1509</v>
      </c>
      <c r="C148" s="7" t="s">
        <v>18</v>
      </c>
      <c r="D148" s="7" t="s">
        <v>2024</v>
      </c>
      <c r="E148" s="7" t="s">
        <v>2025</v>
      </c>
      <c r="F148" s="7" t="s">
        <v>2026</v>
      </c>
      <c r="G148" s="7" t="s">
        <v>1517</v>
      </c>
      <c r="J148" s="7" t="s">
        <v>2144</v>
      </c>
    </row>
    <row r="149" spans="1:10">
      <c r="A149" s="7">
        <v>148</v>
      </c>
      <c r="B149" s="7" t="s">
        <v>1509</v>
      </c>
      <c r="C149" s="7" t="s">
        <v>18</v>
      </c>
      <c r="D149" s="7" t="s">
        <v>2027</v>
      </c>
      <c r="E149" s="7" t="s">
        <v>2028</v>
      </c>
      <c r="F149" s="7" t="s">
        <v>2029</v>
      </c>
      <c r="G149" s="7" t="s">
        <v>1517</v>
      </c>
      <c r="J149" s="7" t="s">
        <v>2144</v>
      </c>
    </row>
    <row r="150" spans="1:10">
      <c r="A150" s="7">
        <v>149</v>
      </c>
      <c r="B150" s="7" t="s">
        <v>1509</v>
      </c>
      <c r="C150" s="7" t="s">
        <v>18</v>
      </c>
      <c r="D150" s="7" t="s">
        <v>2030</v>
      </c>
      <c r="E150" s="7" t="s">
        <v>2031</v>
      </c>
      <c r="F150" s="7" t="s">
        <v>2032</v>
      </c>
      <c r="G150" s="7" t="s">
        <v>1572</v>
      </c>
      <c r="J150" s="7" t="s">
        <v>2144</v>
      </c>
    </row>
    <row r="151" spans="1:10">
      <c r="A151" s="7">
        <v>150</v>
      </c>
      <c r="B151" s="7" t="s">
        <v>1509</v>
      </c>
      <c r="C151" s="7" t="s">
        <v>18</v>
      </c>
      <c r="D151" s="7" t="s">
        <v>2033</v>
      </c>
      <c r="E151" s="7" t="s">
        <v>2034</v>
      </c>
      <c r="F151" s="7" t="s">
        <v>2035</v>
      </c>
      <c r="G151" s="7" t="s">
        <v>2036</v>
      </c>
      <c r="H151" s="7" t="s">
        <v>2037</v>
      </c>
      <c r="J151" s="7" t="s">
        <v>2144</v>
      </c>
    </row>
    <row r="152" spans="1:10">
      <c r="A152" s="7">
        <v>151</v>
      </c>
      <c r="B152" s="7" t="s">
        <v>1509</v>
      </c>
      <c r="C152" s="7" t="s">
        <v>18</v>
      </c>
      <c r="D152" s="7" t="s">
        <v>2038</v>
      </c>
      <c r="E152" s="7" t="s">
        <v>2039</v>
      </c>
      <c r="F152" s="7" t="s">
        <v>2040</v>
      </c>
      <c r="G152" s="7" t="s">
        <v>1526</v>
      </c>
      <c r="J152" s="7" t="s">
        <v>2144</v>
      </c>
    </row>
    <row r="153" spans="1:10">
      <c r="A153" s="7">
        <v>152</v>
      </c>
      <c r="B153" s="7" t="s">
        <v>1509</v>
      </c>
      <c r="C153" s="7" t="s">
        <v>18</v>
      </c>
      <c r="D153" s="7" t="s">
        <v>2041</v>
      </c>
      <c r="E153" s="7" t="s">
        <v>2042</v>
      </c>
      <c r="F153" s="7" t="s">
        <v>2043</v>
      </c>
      <c r="G153" s="7" t="s">
        <v>1635</v>
      </c>
      <c r="H153" s="7" t="s">
        <v>2044</v>
      </c>
      <c r="J153" s="7" t="s">
        <v>2144</v>
      </c>
    </row>
    <row r="154" spans="1:10">
      <c r="A154" s="7">
        <v>153</v>
      </c>
      <c r="B154" s="7" t="s">
        <v>1509</v>
      </c>
      <c r="C154" s="7" t="s">
        <v>18</v>
      </c>
      <c r="D154" s="7" t="s">
        <v>2045</v>
      </c>
      <c r="E154" s="7" t="s">
        <v>2046</v>
      </c>
      <c r="F154" s="7" t="s">
        <v>2047</v>
      </c>
      <c r="G154" s="7" t="s">
        <v>1635</v>
      </c>
      <c r="I154" s="7" t="s">
        <v>1924</v>
      </c>
      <c r="J154" s="7" t="s">
        <v>2144</v>
      </c>
    </row>
    <row r="155" spans="1:10">
      <c r="A155" s="7">
        <v>154</v>
      </c>
      <c r="B155" s="7" t="s">
        <v>1509</v>
      </c>
      <c r="C155" s="7" t="s">
        <v>18</v>
      </c>
      <c r="D155" s="7" t="s">
        <v>2048</v>
      </c>
      <c r="E155" s="7" t="s">
        <v>2049</v>
      </c>
      <c r="F155" s="7" t="s">
        <v>2050</v>
      </c>
      <c r="G155" s="7" t="s">
        <v>1572</v>
      </c>
      <c r="I155" s="7" t="s">
        <v>1808</v>
      </c>
      <c r="J155" s="7" t="s">
        <v>2144</v>
      </c>
    </row>
    <row r="156" spans="1:10">
      <c r="A156" s="7">
        <v>155</v>
      </c>
      <c r="B156" s="7" t="s">
        <v>1509</v>
      </c>
      <c r="C156" s="7" t="s">
        <v>18</v>
      </c>
      <c r="D156" s="7" t="s">
        <v>2051</v>
      </c>
      <c r="E156" s="7" t="s">
        <v>2052</v>
      </c>
      <c r="F156" s="7" t="s">
        <v>2053</v>
      </c>
      <c r="G156" s="7" t="s">
        <v>1572</v>
      </c>
      <c r="H156" s="7" t="s">
        <v>2054</v>
      </c>
      <c r="J156" s="7" t="s">
        <v>2144</v>
      </c>
    </row>
    <row r="157" spans="1:10">
      <c r="A157" s="7">
        <v>156</v>
      </c>
      <c r="B157" s="7" t="s">
        <v>1509</v>
      </c>
      <c r="C157" s="7" t="s">
        <v>18</v>
      </c>
      <c r="D157" s="7" t="s">
        <v>2055</v>
      </c>
      <c r="E157" s="7" t="s">
        <v>2056</v>
      </c>
      <c r="F157" s="7" t="s">
        <v>2057</v>
      </c>
      <c r="G157" s="7" t="s">
        <v>1561</v>
      </c>
      <c r="J157" s="7" t="s">
        <v>2144</v>
      </c>
    </row>
    <row r="158" spans="1:10">
      <c r="A158" s="7">
        <v>157</v>
      </c>
      <c r="B158" s="7" t="s">
        <v>1509</v>
      </c>
      <c r="C158" s="7" t="s">
        <v>18</v>
      </c>
      <c r="D158" s="7" t="s">
        <v>2058</v>
      </c>
      <c r="E158" s="7" t="s">
        <v>2059</v>
      </c>
      <c r="F158" s="7" t="s">
        <v>2060</v>
      </c>
      <c r="G158" s="7" t="s">
        <v>1526</v>
      </c>
      <c r="I158" s="7" t="s">
        <v>2061</v>
      </c>
      <c r="J158" s="7" t="s">
        <v>2144</v>
      </c>
    </row>
    <row r="159" spans="1:10">
      <c r="A159" s="7">
        <v>158</v>
      </c>
      <c r="B159" s="7" t="s">
        <v>1509</v>
      </c>
      <c r="C159" s="7" t="s">
        <v>18</v>
      </c>
      <c r="D159" s="7" t="s">
        <v>2062</v>
      </c>
      <c r="E159" s="7" t="s">
        <v>2063</v>
      </c>
      <c r="F159" s="7" t="s">
        <v>2064</v>
      </c>
      <c r="G159" s="7" t="s">
        <v>1522</v>
      </c>
      <c r="I159" s="7" t="s">
        <v>2065</v>
      </c>
      <c r="J159" s="7" t="s">
        <v>2144</v>
      </c>
    </row>
    <row r="160" spans="1:10">
      <c r="A160" s="7">
        <v>159</v>
      </c>
      <c r="B160" s="7" t="s">
        <v>1509</v>
      </c>
      <c r="C160" s="7" t="s">
        <v>18</v>
      </c>
      <c r="D160" s="7" t="s">
        <v>2066</v>
      </c>
      <c r="E160" s="7" t="s">
        <v>2067</v>
      </c>
      <c r="F160" s="7" t="s">
        <v>2068</v>
      </c>
      <c r="G160" s="7" t="s">
        <v>2069</v>
      </c>
      <c r="H160" s="7" t="s">
        <v>2070</v>
      </c>
      <c r="J160" s="7" t="s">
        <v>2144</v>
      </c>
    </row>
    <row r="161" spans="1:10">
      <c r="A161" s="7">
        <v>160</v>
      </c>
      <c r="B161" s="7" t="s">
        <v>1509</v>
      </c>
      <c r="C161" s="7" t="s">
        <v>18</v>
      </c>
      <c r="D161" s="7" t="s">
        <v>2071</v>
      </c>
      <c r="E161" s="7" t="s">
        <v>2072</v>
      </c>
      <c r="F161" s="7" t="s">
        <v>2073</v>
      </c>
      <c r="G161" s="7" t="s">
        <v>1572</v>
      </c>
      <c r="I161" s="7" t="s">
        <v>2074</v>
      </c>
      <c r="J161" s="7" t="s">
        <v>2144</v>
      </c>
    </row>
    <row r="162" spans="1:10">
      <c r="A162" s="7">
        <v>161</v>
      </c>
      <c r="B162" s="7" t="s">
        <v>1509</v>
      </c>
      <c r="C162" s="7" t="s">
        <v>18</v>
      </c>
      <c r="D162" s="7" t="s">
        <v>2075</v>
      </c>
      <c r="E162" s="7" t="s">
        <v>2076</v>
      </c>
      <c r="F162" s="7" t="s">
        <v>2077</v>
      </c>
      <c r="G162" s="7" t="s">
        <v>1579</v>
      </c>
      <c r="J162" s="7" t="s">
        <v>2144</v>
      </c>
    </row>
    <row r="163" spans="1:10">
      <c r="A163" s="7">
        <v>162</v>
      </c>
      <c r="B163" s="7" t="s">
        <v>1509</v>
      </c>
      <c r="C163" s="7" t="s">
        <v>18</v>
      </c>
      <c r="D163" s="7" t="s">
        <v>2078</v>
      </c>
      <c r="E163" s="7" t="s">
        <v>2079</v>
      </c>
      <c r="F163" s="7" t="s">
        <v>2080</v>
      </c>
      <c r="G163" s="7" t="s">
        <v>1572</v>
      </c>
      <c r="H163" s="7" t="s">
        <v>2081</v>
      </c>
      <c r="J163" s="7" t="s">
        <v>2144</v>
      </c>
    </row>
    <row r="164" spans="1:10">
      <c r="A164" s="7">
        <v>163</v>
      </c>
      <c r="B164" s="7" t="s">
        <v>1509</v>
      </c>
      <c r="C164" s="7" t="s">
        <v>18</v>
      </c>
      <c r="D164" s="7" t="s">
        <v>2082</v>
      </c>
      <c r="E164" s="7" t="s">
        <v>2083</v>
      </c>
      <c r="F164" s="7" t="s">
        <v>2084</v>
      </c>
      <c r="G164" s="7" t="s">
        <v>1538</v>
      </c>
      <c r="J164" s="7" t="s">
        <v>2144</v>
      </c>
    </row>
    <row r="165" spans="1:10">
      <c r="A165" s="7">
        <v>164</v>
      </c>
      <c r="B165" s="7" t="s">
        <v>1509</v>
      </c>
      <c r="C165" s="7" t="s">
        <v>18</v>
      </c>
      <c r="D165" s="7" t="s">
        <v>2085</v>
      </c>
      <c r="E165" s="7" t="s">
        <v>2086</v>
      </c>
      <c r="F165" s="7" t="s">
        <v>2087</v>
      </c>
      <c r="G165" s="7" t="s">
        <v>2088</v>
      </c>
      <c r="H165" s="7" t="s">
        <v>2089</v>
      </c>
      <c r="J165" s="7" t="s">
        <v>2144</v>
      </c>
    </row>
    <row r="166" spans="1:10">
      <c r="A166" s="7">
        <v>165</v>
      </c>
      <c r="B166" s="7" t="s">
        <v>1509</v>
      </c>
      <c r="C166" s="7" t="s">
        <v>18</v>
      </c>
      <c r="D166" s="7" t="s">
        <v>2090</v>
      </c>
      <c r="E166" s="7" t="s">
        <v>2091</v>
      </c>
      <c r="F166" s="7" t="s">
        <v>2092</v>
      </c>
      <c r="G166" s="7" t="s">
        <v>2093</v>
      </c>
      <c r="J166" s="7" t="s">
        <v>2144</v>
      </c>
    </row>
    <row r="167" spans="1:10">
      <c r="A167" s="7">
        <v>166</v>
      </c>
      <c r="B167" s="7" t="s">
        <v>1509</v>
      </c>
      <c r="C167" s="7" t="s">
        <v>18</v>
      </c>
      <c r="D167" s="7" t="s">
        <v>2094</v>
      </c>
      <c r="E167" s="7" t="s">
        <v>2095</v>
      </c>
      <c r="F167" s="7" t="s">
        <v>2096</v>
      </c>
      <c r="G167" s="7" t="s">
        <v>2093</v>
      </c>
      <c r="J167" s="7" t="s">
        <v>2144</v>
      </c>
    </row>
    <row r="168" spans="1:10">
      <c r="A168" s="7">
        <v>167</v>
      </c>
      <c r="B168" s="7" t="s">
        <v>1509</v>
      </c>
      <c r="C168" s="7" t="s">
        <v>18</v>
      </c>
      <c r="D168" s="7" t="s">
        <v>2097</v>
      </c>
      <c r="E168" s="7" t="s">
        <v>2098</v>
      </c>
      <c r="F168" s="7" t="s">
        <v>2099</v>
      </c>
      <c r="G168" s="7" t="s">
        <v>1736</v>
      </c>
      <c r="J168" s="7" t="s">
        <v>2144</v>
      </c>
    </row>
    <row r="169" spans="1:10">
      <c r="A169" s="7">
        <v>168</v>
      </c>
      <c r="B169" s="7" t="s">
        <v>1509</v>
      </c>
      <c r="C169" s="7" t="s">
        <v>18</v>
      </c>
      <c r="D169" s="7" t="s">
        <v>2100</v>
      </c>
      <c r="E169" s="7" t="s">
        <v>2101</v>
      </c>
      <c r="F169" s="7" t="s">
        <v>2102</v>
      </c>
      <c r="G169" s="7" t="s">
        <v>1522</v>
      </c>
      <c r="H169" s="7" t="s">
        <v>2103</v>
      </c>
      <c r="I169" s="7" t="s">
        <v>2104</v>
      </c>
      <c r="J169" s="7" t="s">
        <v>2144</v>
      </c>
    </row>
    <row r="170" spans="1:10">
      <c r="A170" s="7">
        <v>169</v>
      </c>
      <c r="B170" s="7" t="s">
        <v>1509</v>
      </c>
      <c r="C170" s="7" t="s">
        <v>18</v>
      </c>
      <c r="D170" s="7" t="s">
        <v>2105</v>
      </c>
      <c r="E170" s="7" t="s">
        <v>2106</v>
      </c>
      <c r="F170" s="7" t="s">
        <v>2107</v>
      </c>
      <c r="G170" s="7" t="s">
        <v>2108</v>
      </c>
      <c r="H170" s="7" t="s">
        <v>2109</v>
      </c>
      <c r="J170" s="7" t="s">
        <v>2144</v>
      </c>
    </row>
    <row r="171" spans="1:10">
      <c r="A171" s="7">
        <v>170</v>
      </c>
      <c r="B171" s="7" t="s">
        <v>1509</v>
      </c>
      <c r="C171" s="7" t="s">
        <v>18</v>
      </c>
      <c r="D171" s="7" t="s">
        <v>2110</v>
      </c>
      <c r="E171" s="7" t="s">
        <v>2111</v>
      </c>
      <c r="F171" s="7" t="s">
        <v>2112</v>
      </c>
      <c r="G171" s="7" t="s">
        <v>1568</v>
      </c>
      <c r="J171" s="7" t="s">
        <v>2144</v>
      </c>
    </row>
    <row r="172" spans="1:10">
      <c r="A172" s="7">
        <v>171</v>
      </c>
      <c r="B172" s="7" t="s">
        <v>1509</v>
      </c>
      <c r="C172" s="7" t="s">
        <v>18</v>
      </c>
      <c r="D172" s="7" t="s">
        <v>2113</v>
      </c>
      <c r="E172" s="7" t="s">
        <v>2114</v>
      </c>
      <c r="F172" s="7" t="s">
        <v>2115</v>
      </c>
      <c r="G172" s="7" t="s">
        <v>1522</v>
      </c>
      <c r="J172" s="7" t="s">
        <v>2144</v>
      </c>
    </row>
    <row r="173" spans="1:10">
      <c r="A173" s="7">
        <v>172</v>
      </c>
      <c r="B173" s="7" t="s">
        <v>1509</v>
      </c>
      <c r="C173" s="7" t="s">
        <v>18</v>
      </c>
      <c r="D173" s="7" t="s">
        <v>2116</v>
      </c>
      <c r="E173" s="7" t="s">
        <v>2117</v>
      </c>
      <c r="F173" s="7" t="s">
        <v>2118</v>
      </c>
      <c r="G173" s="7" t="s">
        <v>1526</v>
      </c>
      <c r="J173" s="7" t="s">
        <v>2144</v>
      </c>
    </row>
    <row r="174" spans="1:10">
      <c r="A174" s="7">
        <v>173</v>
      </c>
      <c r="B174" s="7" t="s">
        <v>1509</v>
      </c>
      <c r="C174" s="7" t="s">
        <v>18</v>
      </c>
      <c r="D174" s="7" t="s">
        <v>2119</v>
      </c>
      <c r="E174" s="7" t="s">
        <v>2120</v>
      </c>
      <c r="F174" s="7" t="s">
        <v>2121</v>
      </c>
      <c r="G174" s="7" t="s">
        <v>1526</v>
      </c>
      <c r="J174" s="7" t="s">
        <v>2144</v>
      </c>
    </row>
    <row r="175" spans="1:10">
      <c r="A175" s="7">
        <v>174</v>
      </c>
      <c r="B175" s="7" t="s">
        <v>1509</v>
      </c>
      <c r="C175" s="7" t="s">
        <v>18</v>
      </c>
      <c r="D175" s="7" t="s">
        <v>2122</v>
      </c>
      <c r="E175" s="7" t="s">
        <v>2123</v>
      </c>
      <c r="F175" s="7" t="s">
        <v>2124</v>
      </c>
      <c r="G175" s="7" t="s">
        <v>1530</v>
      </c>
      <c r="I175" s="7" t="s">
        <v>1518</v>
      </c>
      <c r="J175" s="7" t="s">
        <v>2144</v>
      </c>
    </row>
    <row r="176" spans="1:10">
      <c r="A176" s="7">
        <v>175</v>
      </c>
      <c r="B176" s="7" t="s">
        <v>1509</v>
      </c>
      <c r="C176" s="7" t="s">
        <v>18</v>
      </c>
      <c r="D176" s="7" t="s">
        <v>2125</v>
      </c>
      <c r="E176" s="7" t="s">
        <v>2126</v>
      </c>
      <c r="F176" s="7" t="s">
        <v>2127</v>
      </c>
      <c r="G176" s="7" t="s">
        <v>1572</v>
      </c>
      <c r="J176" s="7" t="s">
        <v>2144</v>
      </c>
    </row>
    <row r="177" spans="1:10">
      <c r="A177" s="7">
        <v>176</v>
      </c>
      <c r="B177" s="7" t="s">
        <v>1509</v>
      </c>
      <c r="C177" s="7" t="s">
        <v>18</v>
      </c>
      <c r="D177" s="7" t="s">
        <v>2128</v>
      </c>
      <c r="E177" s="7" t="s">
        <v>2129</v>
      </c>
      <c r="F177" s="7" t="s">
        <v>2130</v>
      </c>
      <c r="G177" s="7" t="s">
        <v>2131</v>
      </c>
      <c r="I177" s="7" t="s">
        <v>2132</v>
      </c>
      <c r="J177" s="7" t="s">
        <v>2144</v>
      </c>
    </row>
    <row r="178" spans="1:10">
      <c r="A178" s="7">
        <v>177</v>
      </c>
      <c r="B178" s="7" t="s">
        <v>1509</v>
      </c>
      <c r="C178" s="7" t="s">
        <v>18</v>
      </c>
      <c r="D178" s="7" t="s">
        <v>2133</v>
      </c>
      <c r="E178" s="7" t="s">
        <v>2134</v>
      </c>
      <c r="F178" s="7" t="s">
        <v>2135</v>
      </c>
      <c r="G178" s="7" t="s">
        <v>1513</v>
      </c>
      <c r="J178" s="7" t="s">
        <v>2144</v>
      </c>
    </row>
    <row r="179" spans="1:10">
      <c r="A179" s="7">
        <v>178</v>
      </c>
      <c r="B179" s="7" t="s">
        <v>1509</v>
      </c>
      <c r="C179" s="7" t="s">
        <v>18</v>
      </c>
      <c r="D179" s="7" t="s">
        <v>2136</v>
      </c>
      <c r="E179" s="7" t="s">
        <v>2137</v>
      </c>
      <c r="F179" s="7" t="s">
        <v>2138</v>
      </c>
      <c r="G179" s="7" t="s">
        <v>2139</v>
      </c>
      <c r="J179" s="7" t="s">
        <v>2144</v>
      </c>
    </row>
    <row r="180" spans="1:10">
      <c r="A180" s="7">
        <v>179</v>
      </c>
      <c r="B180" s="7" t="s">
        <v>1509</v>
      </c>
      <c r="C180" s="7" t="s">
        <v>18</v>
      </c>
      <c r="D180" s="7" t="s">
        <v>2140</v>
      </c>
      <c r="E180" s="7" t="s">
        <v>2141</v>
      </c>
      <c r="F180" s="7" t="s">
        <v>2142</v>
      </c>
      <c r="G180" s="7" t="s">
        <v>2143</v>
      </c>
      <c r="J180" s="7" t="s">
        <v>2144</v>
      </c>
    </row>
    <row r="181" spans="1:10">
      <c r="A181" s="7">
        <v>1</v>
      </c>
      <c r="B181" s="7" t="s">
        <v>1509</v>
      </c>
      <c r="C181" s="7" t="s">
        <v>18</v>
      </c>
      <c r="D181" s="7" t="s">
        <v>1510</v>
      </c>
      <c r="E181" s="7" t="s">
        <v>1511</v>
      </c>
      <c r="F181" s="7" t="s">
        <v>1512</v>
      </c>
      <c r="G181" s="7" t="s">
        <v>1513</v>
      </c>
      <c r="J181" s="7" t="s">
        <v>2196</v>
      </c>
    </row>
    <row r="182" spans="1:10">
      <c r="A182" s="7">
        <v>2</v>
      </c>
      <c r="B182" s="7" t="s">
        <v>1509</v>
      </c>
      <c r="C182" s="7" t="s">
        <v>18</v>
      </c>
      <c r="D182" s="7" t="s">
        <v>1514</v>
      </c>
      <c r="E182" s="7" t="s">
        <v>1515</v>
      </c>
      <c r="F182" s="7" t="s">
        <v>1516</v>
      </c>
      <c r="G182" s="7" t="s">
        <v>1517</v>
      </c>
      <c r="I182" s="7" t="s">
        <v>1518</v>
      </c>
      <c r="J182" s="7" t="s">
        <v>2196</v>
      </c>
    </row>
    <row r="183" spans="1:10">
      <c r="A183" s="7">
        <v>3</v>
      </c>
      <c r="B183" s="7" t="s">
        <v>1509</v>
      </c>
      <c r="C183" s="7" t="s">
        <v>18</v>
      </c>
      <c r="E183" s="7" t="s">
        <v>1524</v>
      </c>
      <c r="F183" s="7" t="s">
        <v>1525</v>
      </c>
      <c r="G183" s="7" t="s">
        <v>1526</v>
      </c>
      <c r="J183" s="7" t="s">
        <v>2196</v>
      </c>
    </row>
    <row r="184" spans="1:10">
      <c r="A184" s="7">
        <v>4</v>
      </c>
      <c r="B184" s="7" t="s">
        <v>1509</v>
      </c>
      <c r="C184" s="7" t="s">
        <v>18</v>
      </c>
      <c r="D184" s="7" t="s">
        <v>1527</v>
      </c>
      <c r="E184" s="7" t="s">
        <v>1528</v>
      </c>
      <c r="F184" s="7" t="s">
        <v>1529</v>
      </c>
      <c r="G184" s="7" t="s">
        <v>1530</v>
      </c>
      <c r="I184" s="7" t="s">
        <v>1531</v>
      </c>
      <c r="J184" s="7" t="s">
        <v>2196</v>
      </c>
    </row>
    <row r="185" spans="1:10">
      <c r="A185" s="7">
        <v>5</v>
      </c>
      <c r="B185" s="7" t="s">
        <v>1509</v>
      </c>
      <c r="C185" s="7" t="s">
        <v>18</v>
      </c>
      <c r="D185" s="7" t="s">
        <v>1532</v>
      </c>
      <c r="E185" s="7" t="s">
        <v>1533</v>
      </c>
      <c r="F185" s="7" t="s">
        <v>1529</v>
      </c>
      <c r="G185" s="7" t="s">
        <v>1534</v>
      </c>
      <c r="I185" s="7" t="s">
        <v>1518</v>
      </c>
      <c r="J185" s="7" t="s">
        <v>2196</v>
      </c>
    </row>
    <row r="186" spans="1:10">
      <c r="A186" s="7">
        <v>6</v>
      </c>
      <c r="B186" s="7" t="s">
        <v>1509</v>
      </c>
      <c r="C186" s="7" t="s">
        <v>18</v>
      </c>
      <c r="D186" s="7" t="s">
        <v>1539</v>
      </c>
      <c r="E186" s="7" t="s">
        <v>1540</v>
      </c>
      <c r="F186" s="7" t="s">
        <v>1541</v>
      </c>
      <c r="G186" s="7" t="s">
        <v>1542</v>
      </c>
      <c r="J186" s="7" t="s">
        <v>2196</v>
      </c>
    </row>
    <row r="187" spans="1:10">
      <c r="A187" s="7">
        <v>7</v>
      </c>
      <c r="B187" s="7" t="s">
        <v>1509</v>
      </c>
      <c r="C187" s="7" t="s">
        <v>18</v>
      </c>
      <c r="D187" s="7" t="s">
        <v>1543</v>
      </c>
      <c r="E187" s="7" t="s">
        <v>1544</v>
      </c>
      <c r="F187" s="7" t="s">
        <v>1545</v>
      </c>
      <c r="G187" s="7" t="s">
        <v>1546</v>
      </c>
      <c r="J187" s="7" t="s">
        <v>2196</v>
      </c>
    </row>
    <row r="188" spans="1:10">
      <c r="A188" s="7">
        <v>8</v>
      </c>
      <c r="B188" s="7" t="s">
        <v>1509</v>
      </c>
      <c r="C188" s="7" t="s">
        <v>18</v>
      </c>
      <c r="D188" s="7" t="s">
        <v>2145</v>
      </c>
      <c r="E188" s="7" t="s">
        <v>2146</v>
      </c>
      <c r="F188" s="7" t="s">
        <v>2147</v>
      </c>
      <c r="G188" s="7" t="s">
        <v>1561</v>
      </c>
      <c r="I188" s="7" t="s">
        <v>2148</v>
      </c>
      <c r="J188" s="7" t="s">
        <v>2196</v>
      </c>
    </row>
    <row r="189" spans="1:10">
      <c r="A189" s="7">
        <v>9</v>
      </c>
      <c r="B189" s="7" t="s">
        <v>1509</v>
      </c>
      <c r="C189" s="7" t="s">
        <v>18</v>
      </c>
      <c r="D189" s="7" t="s">
        <v>1547</v>
      </c>
      <c r="E189" s="7" t="s">
        <v>1548</v>
      </c>
      <c r="F189" s="7" t="s">
        <v>1549</v>
      </c>
      <c r="G189" s="7" t="s">
        <v>1530</v>
      </c>
      <c r="J189" s="7" t="s">
        <v>2196</v>
      </c>
    </row>
    <row r="190" spans="1:10">
      <c r="A190" s="7">
        <v>10</v>
      </c>
      <c r="B190" s="7" t="s">
        <v>1509</v>
      </c>
      <c r="C190" s="7" t="s">
        <v>18</v>
      </c>
      <c r="D190" s="7" t="s">
        <v>2149</v>
      </c>
      <c r="E190" s="7" t="s">
        <v>2150</v>
      </c>
      <c r="F190" s="7" t="s">
        <v>2151</v>
      </c>
      <c r="G190" s="7" t="s">
        <v>1526</v>
      </c>
      <c r="J190" s="7" t="s">
        <v>2196</v>
      </c>
    </row>
    <row r="191" spans="1:10">
      <c r="A191" s="7">
        <v>11</v>
      </c>
      <c r="B191" s="7" t="s">
        <v>1509</v>
      </c>
      <c r="C191" s="7" t="s">
        <v>18</v>
      </c>
      <c r="D191" s="7" t="s">
        <v>2152</v>
      </c>
      <c r="E191" s="7" t="s">
        <v>2153</v>
      </c>
      <c r="F191" s="7" t="s">
        <v>2154</v>
      </c>
      <c r="G191" s="7" t="s">
        <v>1530</v>
      </c>
      <c r="I191" s="7" t="s">
        <v>2155</v>
      </c>
      <c r="J191" s="7" t="s">
        <v>2196</v>
      </c>
    </row>
    <row r="192" spans="1:10">
      <c r="A192" s="7">
        <v>12</v>
      </c>
      <c r="B192" s="7" t="s">
        <v>1509</v>
      </c>
      <c r="C192" s="7" t="s">
        <v>18</v>
      </c>
      <c r="D192" s="7" t="s">
        <v>1550</v>
      </c>
      <c r="E192" s="7" t="s">
        <v>1551</v>
      </c>
      <c r="F192" s="7" t="s">
        <v>1552</v>
      </c>
      <c r="G192" s="7" t="s">
        <v>1553</v>
      </c>
      <c r="J192" s="7" t="s">
        <v>2196</v>
      </c>
    </row>
    <row r="193" spans="1:10">
      <c r="A193" s="7">
        <v>13</v>
      </c>
      <c r="B193" s="7" t="s">
        <v>1509</v>
      </c>
      <c r="C193" s="7" t="s">
        <v>18</v>
      </c>
      <c r="D193" s="7" t="s">
        <v>1554</v>
      </c>
      <c r="E193" s="7" t="s">
        <v>1555</v>
      </c>
      <c r="F193" s="7" t="s">
        <v>1556</v>
      </c>
      <c r="G193" s="7" t="s">
        <v>1526</v>
      </c>
      <c r="H193" s="7" t="s">
        <v>1557</v>
      </c>
      <c r="J193" s="7" t="s">
        <v>2196</v>
      </c>
    </row>
    <row r="194" spans="1:10">
      <c r="A194" s="7">
        <v>14</v>
      </c>
      <c r="B194" s="7" t="s">
        <v>1509</v>
      </c>
      <c r="C194" s="7" t="s">
        <v>18</v>
      </c>
      <c r="D194" s="7" t="s">
        <v>1562</v>
      </c>
      <c r="E194" s="7" t="s">
        <v>1563</v>
      </c>
      <c r="F194" s="7" t="s">
        <v>1564</v>
      </c>
      <c r="G194" s="7" t="s">
        <v>1526</v>
      </c>
      <c r="J194" s="7" t="s">
        <v>2196</v>
      </c>
    </row>
    <row r="195" spans="1:10">
      <c r="A195" s="7">
        <v>15</v>
      </c>
      <c r="B195" s="7" t="s">
        <v>1509</v>
      </c>
      <c r="C195" s="7" t="s">
        <v>18</v>
      </c>
      <c r="D195" s="7" t="s">
        <v>1565</v>
      </c>
      <c r="E195" s="7" t="s">
        <v>1566</v>
      </c>
      <c r="F195" s="7" t="s">
        <v>1567</v>
      </c>
      <c r="G195" s="7" t="s">
        <v>1568</v>
      </c>
      <c r="J195" s="7" t="s">
        <v>2196</v>
      </c>
    </row>
    <row r="196" spans="1:10">
      <c r="A196" s="7">
        <v>16</v>
      </c>
      <c r="B196" s="7" t="s">
        <v>1509</v>
      </c>
      <c r="C196" s="7" t="s">
        <v>18</v>
      </c>
      <c r="D196" s="7" t="s">
        <v>1569</v>
      </c>
      <c r="E196" s="7" t="s">
        <v>1570</v>
      </c>
      <c r="F196" s="7" t="s">
        <v>1571</v>
      </c>
      <c r="G196" s="7" t="s">
        <v>1572</v>
      </c>
      <c r="J196" s="7" t="s">
        <v>2196</v>
      </c>
    </row>
    <row r="197" spans="1:10">
      <c r="A197" s="7">
        <v>17</v>
      </c>
      <c r="B197" s="7" t="s">
        <v>1509</v>
      </c>
      <c r="C197" s="7" t="s">
        <v>18</v>
      </c>
      <c r="D197" s="7" t="s">
        <v>1596</v>
      </c>
      <c r="E197" s="7" t="s">
        <v>1597</v>
      </c>
      <c r="F197" s="7" t="s">
        <v>1598</v>
      </c>
      <c r="G197" s="7" t="s">
        <v>1587</v>
      </c>
      <c r="H197" s="7" t="s">
        <v>1599</v>
      </c>
      <c r="J197" s="7" t="s">
        <v>2196</v>
      </c>
    </row>
    <row r="198" spans="1:10">
      <c r="A198" s="7">
        <v>18</v>
      </c>
      <c r="B198" s="7" t="s">
        <v>1509</v>
      </c>
      <c r="C198" s="7" t="s">
        <v>18</v>
      </c>
      <c r="D198" s="7" t="s">
        <v>1606</v>
      </c>
      <c r="E198" s="7" t="s">
        <v>1607</v>
      </c>
      <c r="F198" s="7" t="s">
        <v>1608</v>
      </c>
      <c r="G198" s="7" t="s">
        <v>1609</v>
      </c>
      <c r="H198" s="7" t="s">
        <v>1610</v>
      </c>
      <c r="J198" s="7" t="s">
        <v>2196</v>
      </c>
    </row>
    <row r="199" spans="1:10">
      <c r="A199" s="7">
        <v>19</v>
      </c>
      <c r="B199" s="7" t="s">
        <v>1509</v>
      </c>
      <c r="C199" s="7" t="s">
        <v>18</v>
      </c>
      <c r="D199" s="7" t="s">
        <v>1611</v>
      </c>
      <c r="E199" s="7" t="s">
        <v>1612</v>
      </c>
      <c r="F199" s="7" t="s">
        <v>1613</v>
      </c>
      <c r="G199" s="7" t="s">
        <v>1614</v>
      </c>
      <c r="J199" s="7" t="s">
        <v>2196</v>
      </c>
    </row>
    <row r="200" spans="1:10">
      <c r="A200" s="7">
        <v>20</v>
      </c>
      <c r="B200" s="7" t="s">
        <v>1509</v>
      </c>
      <c r="C200" s="7" t="s">
        <v>18</v>
      </c>
      <c r="D200" s="7" t="s">
        <v>1615</v>
      </c>
      <c r="E200" s="7" t="s">
        <v>1616</v>
      </c>
      <c r="F200" s="7" t="s">
        <v>1617</v>
      </c>
      <c r="G200" s="7" t="s">
        <v>1618</v>
      </c>
      <c r="J200" s="7" t="s">
        <v>2196</v>
      </c>
    </row>
    <row r="201" spans="1:10">
      <c r="A201" s="7">
        <v>21</v>
      </c>
      <c r="B201" s="7" t="s">
        <v>1509</v>
      </c>
      <c r="C201" s="7" t="s">
        <v>18</v>
      </c>
      <c r="D201" s="7" t="s">
        <v>1619</v>
      </c>
      <c r="E201" s="7" t="s">
        <v>1620</v>
      </c>
      <c r="F201" s="7" t="s">
        <v>1621</v>
      </c>
      <c r="G201" s="7" t="s">
        <v>1618</v>
      </c>
      <c r="H201" s="7" t="s">
        <v>1622</v>
      </c>
      <c r="I201" s="7" t="s">
        <v>1518</v>
      </c>
      <c r="J201" s="7" t="s">
        <v>2196</v>
      </c>
    </row>
    <row r="202" spans="1:10">
      <c r="A202" s="7">
        <v>22</v>
      </c>
      <c r="B202" s="7" t="s">
        <v>1509</v>
      </c>
      <c r="C202" s="7" t="s">
        <v>18</v>
      </c>
      <c r="D202" s="7" t="s">
        <v>1623</v>
      </c>
      <c r="E202" s="7" t="s">
        <v>1624</v>
      </c>
      <c r="F202" s="7" t="s">
        <v>1617</v>
      </c>
      <c r="G202" s="7" t="s">
        <v>1625</v>
      </c>
      <c r="J202" s="7" t="s">
        <v>2196</v>
      </c>
    </row>
    <row r="203" spans="1:10">
      <c r="A203" s="7">
        <v>23</v>
      </c>
      <c r="B203" s="7" t="s">
        <v>1509</v>
      </c>
      <c r="C203" s="7" t="s">
        <v>18</v>
      </c>
      <c r="D203" s="7" t="s">
        <v>1632</v>
      </c>
      <c r="E203" s="7" t="s">
        <v>1633</v>
      </c>
      <c r="F203" s="7" t="s">
        <v>1634</v>
      </c>
      <c r="G203" s="7" t="s">
        <v>1635</v>
      </c>
      <c r="J203" s="7" t="s">
        <v>2196</v>
      </c>
    </row>
    <row r="204" spans="1:10">
      <c r="A204" s="7">
        <v>24</v>
      </c>
      <c r="B204" s="7" t="s">
        <v>1509</v>
      </c>
      <c r="C204" s="7" t="s">
        <v>18</v>
      </c>
      <c r="D204" s="7" t="s">
        <v>1636</v>
      </c>
      <c r="E204" s="7" t="s">
        <v>1637</v>
      </c>
      <c r="F204" s="7" t="s">
        <v>1638</v>
      </c>
      <c r="G204" s="7" t="s">
        <v>1517</v>
      </c>
      <c r="J204" s="7" t="s">
        <v>2196</v>
      </c>
    </row>
    <row r="205" spans="1:10">
      <c r="A205" s="7">
        <v>25</v>
      </c>
      <c r="B205" s="7" t="s">
        <v>1509</v>
      </c>
      <c r="C205" s="7" t="s">
        <v>18</v>
      </c>
      <c r="D205" s="7" t="s">
        <v>1639</v>
      </c>
      <c r="E205" s="7" t="s">
        <v>1640</v>
      </c>
      <c r="F205" s="7" t="s">
        <v>1641</v>
      </c>
      <c r="G205" s="7" t="s">
        <v>1572</v>
      </c>
      <c r="I205" s="7" t="s">
        <v>1642</v>
      </c>
      <c r="J205" s="7" t="s">
        <v>2196</v>
      </c>
    </row>
    <row r="206" spans="1:10">
      <c r="A206" s="7">
        <v>26</v>
      </c>
      <c r="B206" s="7" t="s">
        <v>1509</v>
      </c>
      <c r="C206" s="7" t="s">
        <v>18</v>
      </c>
      <c r="D206" s="7" t="s">
        <v>1643</v>
      </c>
      <c r="E206" s="7" t="s">
        <v>1644</v>
      </c>
      <c r="F206" s="7" t="s">
        <v>1645</v>
      </c>
      <c r="G206" s="7" t="s">
        <v>1572</v>
      </c>
      <c r="J206" s="7" t="s">
        <v>2196</v>
      </c>
    </row>
    <row r="207" spans="1:10">
      <c r="A207" s="7">
        <v>27</v>
      </c>
      <c r="B207" s="7" t="s">
        <v>1509</v>
      </c>
      <c r="C207" s="7" t="s">
        <v>18</v>
      </c>
      <c r="D207" s="7" t="s">
        <v>1646</v>
      </c>
      <c r="E207" s="7" t="s">
        <v>1647</v>
      </c>
      <c r="F207" s="7" t="s">
        <v>1648</v>
      </c>
      <c r="G207" s="7" t="s">
        <v>1538</v>
      </c>
      <c r="J207" s="7" t="s">
        <v>2196</v>
      </c>
    </row>
    <row r="208" spans="1:10">
      <c r="A208" s="7">
        <v>28</v>
      </c>
      <c r="B208" s="7" t="s">
        <v>1509</v>
      </c>
      <c r="C208" s="7" t="s">
        <v>18</v>
      </c>
      <c r="D208" s="7" t="s">
        <v>1652</v>
      </c>
      <c r="E208" s="7" t="s">
        <v>1653</v>
      </c>
      <c r="F208" s="7" t="s">
        <v>1654</v>
      </c>
      <c r="G208" s="7" t="s">
        <v>1572</v>
      </c>
      <c r="J208" s="7" t="s">
        <v>2196</v>
      </c>
    </row>
    <row r="209" spans="1:10">
      <c r="A209" s="7">
        <v>29</v>
      </c>
      <c r="B209" s="7" t="s">
        <v>1509</v>
      </c>
      <c r="C209" s="7" t="s">
        <v>18</v>
      </c>
      <c r="D209" s="7" t="s">
        <v>1659</v>
      </c>
      <c r="E209" s="7" t="s">
        <v>1660</v>
      </c>
      <c r="F209" s="7" t="s">
        <v>1661</v>
      </c>
      <c r="G209" s="7" t="s">
        <v>1658</v>
      </c>
      <c r="H209" s="7" t="s">
        <v>1662</v>
      </c>
      <c r="J209" s="7" t="s">
        <v>2196</v>
      </c>
    </row>
    <row r="210" spans="1:10">
      <c r="A210" s="7">
        <v>30</v>
      </c>
      <c r="B210" s="7" t="s">
        <v>1509</v>
      </c>
      <c r="C210" s="7" t="s">
        <v>18</v>
      </c>
      <c r="D210" s="7" t="s">
        <v>1663</v>
      </c>
      <c r="E210" s="7" t="s">
        <v>1664</v>
      </c>
      <c r="F210" s="7" t="s">
        <v>1665</v>
      </c>
      <c r="G210" s="7" t="s">
        <v>1522</v>
      </c>
      <c r="H210" s="7" t="s">
        <v>1666</v>
      </c>
      <c r="J210" s="7" t="s">
        <v>2196</v>
      </c>
    </row>
    <row r="211" spans="1:10">
      <c r="A211" s="7">
        <v>31</v>
      </c>
      <c r="B211" s="7" t="s">
        <v>1509</v>
      </c>
      <c r="C211" s="7" t="s">
        <v>18</v>
      </c>
      <c r="D211" s="7" t="s">
        <v>1682</v>
      </c>
      <c r="E211" s="7" t="s">
        <v>1683</v>
      </c>
      <c r="F211" s="7" t="s">
        <v>1684</v>
      </c>
      <c r="G211" s="7" t="s">
        <v>1635</v>
      </c>
      <c r="I211" s="7" t="s">
        <v>1685</v>
      </c>
      <c r="J211" s="7" t="s">
        <v>2196</v>
      </c>
    </row>
    <row r="212" spans="1:10">
      <c r="A212" s="7">
        <v>32</v>
      </c>
      <c r="B212" s="7" t="s">
        <v>1509</v>
      </c>
      <c r="C212" s="7" t="s">
        <v>18</v>
      </c>
      <c r="D212" s="7" t="s">
        <v>1686</v>
      </c>
      <c r="E212" s="7" t="s">
        <v>1687</v>
      </c>
      <c r="F212" s="7" t="s">
        <v>1688</v>
      </c>
      <c r="G212" s="7" t="s">
        <v>1635</v>
      </c>
      <c r="J212" s="7" t="s">
        <v>2196</v>
      </c>
    </row>
    <row r="213" spans="1:10">
      <c r="A213" s="7">
        <v>33</v>
      </c>
      <c r="B213" s="7" t="s">
        <v>1509</v>
      </c>
      <c r="C213" s="7" t="s">
        <v>18</v>
      </c>
      <c r="D213" s="7" t="s">
        <v>1689</v>
      </c>
      <c r="E213" s="7" t="s">
        <v>1690</v>
      </c>
      <c r="F213" s="7" t="s">
        <v>1691</v>
      </c>
      <c r="G213" s="7" t="s">
        <v>1635</v>
      </c>
      <c r="I213" s="7" t="s">
        <v>1692</v>
      </c>
      <c r="J213" s="7" t="s">
        <v>2196</v>
      </c>
    </row>
    <row r="214" spans="1:10">
      <c r="A214" s="7">
        <v>34</v>
      </c>
      <c r="B214" s="7" t="s">
        <v>1509</v>
      </c>
      <c r="C214" s="7" t="s">
        <v>18</v>
      </c>
      <c r="D214" s="7" t="s">
        <v>1693</v>
      </c>
      <c r="E214" s="7" t="s">
        <v>1690</v>
      </c>
      <c r="F214" s="7" t="s">
        <v>1694</v>
      </c>
      <c r="G214" s="7" t="s">
        <v>1635</v>
      </c>
      <c r="J214" s="7" t="s">
        <v>2196</v>
      </c>
    </row>
    <row r="215" spans="1:10">
      <c r="A215" s="7">
        <v>35</v>
      </c>
      <c r="B215" s="7" t="s">
        <v>1509</v>
      </c>
      <c r="C215" s="7" t="s">
        <v>18</v>
      </c>
      <c r="D215" s="7" t="s">
        <v>1695</v>
      </c>
      <c r="E215" s="7" t="s">
        <v>1690</v>
      </c>
      <c r="F215" s="7" t="s">
        <v>1696</v>
      </c>
      <c r="G215" s="7" t="s">
        <v>1572</v>
      </c>
      <c r="J215" s="7" t="s">
        <v>2196</v>
      </c>
    </row>
    <row r="216" spans="1:10">
      <c r="A216" s="7">
        <v>36</v>
      </c>
      <c r="B216" s="7" t="s">
        <v>1509</v>
      </c>
      <c r="C216" s="7" t="s">
        <v>18</v>
      </c>
      <c r="D216" s="7" t="s">
        <v>1697</v>
      </c>
      <c r="E216" s="7" t="s">
        <v>1698</v>
      </c>
      <c r="F216" s="7" t="s">
        <v>1699</v>
      </c>
      <c r="G216" s="7" t="s">
        <v>1572</v>
      </c>
      <c r="H216" s="7" t="s">
        <v>1700</v>
      </c>
      <c r="I216" s="7" t="s">
        <v>1701</v>
      </c>
      <c r="J216" s="7" t="s">
        <v>2196</v>
      </c>
    </row>
    <row r="217" spans="1:10">
      <c r="A217" s="7">
        <v>37</v>
      </c>
      <c r="B217" s="7" t="s">
        <v>1509</v>
      </c>
      <c r="C217" s="7" t="s">
        <v>18</v>
      </c>
      <c r="D217" s="7" t="s">
        <v>2156</v>
      </c>
      <c r="E217" s="7" t="s">
        <v>2157</v>
      </c>
      <c r="F217" s="7" t="s">
        <v>2158</v>
      </c>
      <c r="G217" s="7" t="s">
        <v>1609</v>
      </c>
      <c r="J217" s="7" t="s">
        <v>2196</v>
      </c>
    </row>
    <row r="218" spans="1:10">
      <c r="A218" s="7">
        <v>38</v>
      </c>
      <c r="B218" s="7" t="s">
        <v>1509</v>
      </c>
      <c r="C218" s="7" t="s">
        <v>18</v>
      </c>
      <c r="D218" s="7" t="s">
        <v>1718</v>
      </c>
      <c r="E218" s="7" t="s">
        <v>1719</v>
      </c>
      <c r="F218" s="7" t="s">
        <v>1720</v>
      </c>
      <c r="G218" s="7" t="s">
        <v>1635</v>
      </c>
      <c r="J218" s="7" t="s">
        <v>2196</v>
      </c>
    </row>
    <row r="219" spans="1:10">
      <c r="A219" s="7">
        <v>39</v>
      </c>
      <c r="B219" s="7" t="s">
        <v>1509</v>
      </c>
      <c r="C219" s="7" t="s">
        <v>18</v>
      </c>
      <c r="D219" s="7" t="s">
        <v>1725</v>
      </c>
      <c r="E219" s="7" t="s">
        <v>1726</v>
      </c>
      <c r="F219" s="7" t="s">
        <v>1727</v>
      </c>
      <c r="G219" s="7" t="s">
        <v>1635</v>
      </c>
      <c r="I219" s="7" t="s">
        <v>1728</v>
      </c>
      <c r="J219" s="7" t="s">
        <v>2196</v>
      </c>
    </row>
    <row r="220" spans="1:10">
      <c r="A220" s="7">
        <v>40</v>
      </c>
      <c r="B220" s="7" t="s">
        <v>1509</v>
      </c>
      <c r="C220" s="7" t="s">
        <v>18</v>
      </c>
      <c r="D220" s="7" t="s">
        <v>1729</v>
      </c>
      <c r="E220" s="7" t="s">
        <v>1730</v>
      </c>
      <c r="F220" s="7" t="s">
        <v>1731</v>
      </c>
      <c r="G220" s="7" t="s">
        <v>1635</v>
      </c>
      <c r="I220" s="7" t="s">
        <v>1732</v>
      </c>
      <c r="J220" s="7" t="s">
        <v>2196</v>
      </c>
    </row>
    <row r="221" spans="1:10">
      <c r="A221" s="7">
        <v>41</v>
      </c>
      <c r="B221" s="7" t="s">
        <v>1509</v>
      </c>
      <c r="C221" s="7" t="s">
        <v>18</v>
      </c>
      <c r="D221" s="7" t="s">
        <v>1743</v>
      </c>
      <c r="E221" s="7" t="s">
        <v>1744</v>
      </c>
      <c r="F221" s="7" t="s">
        <v>1745</v>
      </c>
      <c r="G221" s="7" t="s">
        <v>1635</v>
      </c>
      <c r="J221" s="7" t="s">
        <v>2196</v>
      </c>
    </row>
    <row r="222" spans="1:10">
      <c r="A222" s="7">
        <v>42</v>
      </c>
      <c r="B222" s="7" t="s">
        <v>1509</v>
      </c>
      <c r="C222" s="7" t="s">
        <v>18</v>
      </c>
      <c r="D222" s="7" t="s">
        <v>1760</v>
      </c>
      <c r="E222" s="7" t="s">
        <v>1761</v>
      </c>
      <c r="F222" s="7" t="s">
        <v>1762</v>
      </c>
      <c r="G222" s="7" t="s">
        <v>1579</v>
      </c>
      <c r="H222" s="7" t="s">
        <v>1763</v>
      </c>
      <c r="I222" s="7" t="s">
        <v>1764</v>
      </c>
      <c r="J222" s="7" t="s">
        <v>2196</v>
      </c>
    </row>
    <row r="223" spans="1:10">
      <c r="A223" s="7">
        <v>43</v>
      </c>
      <c r="B223" s="7" t="s">
        <v>1509</v>
      </c>
      <c r="C223" s="7" t="s">
        <v>18</v>
      </c>
      <c r="D223" s="7" t="s">
        <v>1765</v>
      </c>
      <c r="E223" s="7" t="s">
        <v>1766</v>
      </c>
      <c r="F223" s="7" t="s">
        <v>1767</v>
      </c>
      <c r="G223" s="7" t="s">
        <v>1572</v>
      </c>
      <c r="J223" s="7" t="s">
        <v>2196</v>
      </c>
    </row>
    <row r="224" spans="1:10">
      <c r="A224" s="7">
        <v>44</v>
      </c>
      <c r="B224" s="7" t="s">
        <v>1509</v>
      </c>
      <c r="C224" s="7" t="s">
        <v>18</v>
      </c>
      <c r="D224" s="7" t="s">
        <v>1768</v>
      </c>
      <c r="E224" s="7" t="s">
        <v>1769</v>
      </c>
      <c r="F224" s="7" t="s">
        <v>1770</v>
      </c>
      <c r="G224" s="7" t="s">
        <v>1736</v>
      </c>
      <c r="I224" s="7" t="s">
        <v>1771</v>
      </c>
      <c r="J224" s="7" t="s">
        <v>2196</v>
      </c>
    </row>
    <row r="225" spans="1:10">
      <c r="A225" s="7">
        <v>45</v>
      </c>
      <c r="B225" s="7" t="s">
        <v>1509</v>
      </c>
      <c r="C225" s="7" t="s">
        <v>18</v>
      </c>
      <c r="D225" s="7" t="s">
        <v>1802</v>
      </c>
      <c r="E225" s="7" t="s">
        <v>1803</v>
      </c>
      <c r="F225" s="7" t="s">
        <v>1804</v>
      </c>
      <c r="G225" s="7" t="s">
        <v>1572</v>
      </c>
      <c r="J225" s="7" t="s">
        <v>2196</v>
      </c>
    </row>
    <row r="226" spans="1:10">
      <c r="A226" s="7">
        <v>46</v>
      </c>
      <c r="B226" s="7" t="s">
        <v>1509</v>
      </c>
      <c r="C226" s="7" t="s">
        <v>18</v>
      </c>
      <c r="D226" s="7" t="s">
        <v>1805</v>
      </c>
      <c r="E226" s="7" t="s">
        <v>1806</v>
      </c>
      <c r="F226" s="7" t="s">
        <v>1807</v>
      </c>
      <c r="G226" s="7" t="s">
        <v>1572</v>
      </c>
      <c r="I226" s="7" t="s">
        <v>1808</v>
      </c>
      <c r="J226" s="7" t="s">
        <v>2196</v>
      </c>
    </row>
    <row r="227" spans="1:10">
      <c r="A227" s="7">
        <v>47</v>
      </c>
      <c r="B227" s="7" t="s">
        <v>1509</v>
      </c>
      <c r="C227" s="7" t="s">
        <v>18</v>
      </c>
      <c r="D227" s="7" t="s">
        <v>1815</v>
      </c>
      <c r="E227" s="7" t="s">
        <v>1816</v>
      </c>
      <c r="F227" s="7" t="s">
        <v>1817</v>
      </c>
      <c r="G227" s="7" t="s">
        <v>1538</v>
      </c>
      <c r="I227" s="7" t="s">
        <v>1818</v>
      </c>
      <c r="J227" s="7" t="s">
        <v>2196</v>
      </c>
    </row>
    <row r="228" spans="1:10">
      <c r="A228" s="7">
        <v>48</v>
      </c>
      <c r="B228" s="7" t="s">
        <v>1509</v>
      </c>
      <c r="C228" s="7" t="s">
        <v>18</v>
      </c>
      <c r="D228" s="7" t="s">
        <v>1819</v>
      </c>
      <c r="E228" s="7" t="s">
        <v>1820</v>
      </c>
      <c r="F228" s="7" t="s">
        <v>1821</v>
      </c>
      <c r="G228" s="7" t="s">
        <v>1635</v>
      </c>
      <c r="J228" s="7" t="s">
        <v>2196</v>
      </c>
    </row>
    <row r="229" spans="1:10">
      <c r="A229" s="7">
        <v>49</v>
      </c>
      <c r="B229" s="7" t="s">
        <v>1509</v>
      </c>
      <c r="C229" s="7" t="s">
        <v>18</v>
      </c>
      <c r="D229" s="7" t="s">
        <v>1835</v>
      </c>
      <c r="E229" s="7" t="s">
        <v>1836</v>
      </c>
      <c r="F229" s="7" t="s">
        <v>1837</v>
      </c>
      <c r="G229" s="7" t="s">
        <v>1736</v>
      </c>
      <c r="J229" s="7" t="s">
        <v>2196</v>
      </c>
    </row>
    <row r="230" spans="1:10">
      <c r="A230" s="7">
        <v>50</v>
      </c>
      <c r="B230" s="7" t="s">
        <v>1509</v>
      </c>
      <c r="C230" s="7" t="s">
        <v>18</v>
      </c>
      <c r="D230" s="7" t="s">
        <v>1838</v>
      </c>
      <c r="E230" s="7" t="s">
        <v>1839</v>
      </c>
      <c r="F230" s="7" t="s">
        <v>1840</v>
      </c>
      <c r="G230" s="7" t="s">
        <v>1522</v>
      </c>
      <c r="I230" s="7" t="s">
        <v>1841</v>
      </c>
      <c r="J230" s="7" t="s">
        <v>2196</v>
      </c>
    </row>
    <row r="231" spans="1:10">
      <c r="A231" s="7">
        <v>51</v>
      </c>
      <c r="B231" s="7" t="s">
        <v>1509</v>
      </c>
      <c r="C231" s="7" t="s">
        <v>18</v>
      </c>
      <c r="D231" s="7" t="s">
        <v>1851</v>
      </c>
      <c r="E231" s="7" t="s">
        <v>1852</v>
      </c>
      <c r="F231" s="7" t="s">
        <v>1853</v>
      </c>
      <c r="G231" s="7" t="s">
        <v>1522</v>
      </c>
      <c r="J231" s="7" t="s">
        <v>2196</v>
      </c>
    </row>
    <row r="232" spans="1:10">
      <c r="A232" s="7">
        <v>52</v>
      </c>
      <c r="B232" s="7" t="s">
        <v>1509</v>
      </c>
      <c r="C232" s="7" t="s">
        <v>18</v>
      </c>
      <c r="D232" s="7" t="s">
        <v>1868</v>
      </c>
      <c r="E232" s="7" t="s">
        <v>1869</v>
      </c>
      <c r="F232" s="7" t="s">
        <v>1870</v>
      </c>
      <c r="G232" s="7" t="s">
        <v>1572</v>
      </c>
      <c r="J232" s="7" t="s">
        <v>2196</v>
      </c>
    </row>
    <row r="233" spans="1:10">
      <c r="A233" s="7">
        <v>53</v>
      </c>
      <c r="B233" s="7" t="s">
        <v>1509</v>
      </c>
      <c r="C233" s="7" t="s">
        <v>18</v>
      </c>
      <c r="D233" s="7" t="s">
        <v>1871</v>
      </c>
      <c r="E233" s="7" t="s">
        <v>1872</v>
      </c>
      <c r="F233" s="7" t="s">
        <v>1873</v>
      </c>
      <c r="G233" s="7" t="s">
        <v>1781</v>
      </c>
      <c r="J233" s="7" t="s">
        <v>2196</v>
      </c>
    </row>
    <row r="234" spans="1:10">
      <c r="A234" s="7">
        <v>54</v>
      </c>
      <c r="B234" s="7" t="s">
        <v>1509</v>
      </c>
      <c r="C234" s="7" t="s">
        <v>18</v>
      </c>
      <c r="D234" s="7" t="s">
        <v>1874</v>
      </c>
      <c r="E234" s="7" t="s">
        <v>1875</v>
      </c>
      <c r="F234" s="7" t="s">
        <v>1876</v>
      </c>
      <c r="G234" s="7" t="s">
        <v>1538</v>
      </c>
      <c r="J234" s="7" t="s">
        <v>2196</v>
      </c>
    </row>
    <row r="235" spans="1:10">
      <c r="A235" s="7">
        <v>55</v>
      </c>
      <c r="B235" s="7" t="s">
        <v>1509</v>
      </c>
      <c r="C235" s="7" t="s">
        <v>18</v>
      </c>
      <c r="D235" s="7" t="s">
        <v>1882</v>
      </c>
      <c r="E235" s="7" t="s">
        <v>1883</v>
      </c>
      <c r="F235" s="7" t="s">
        <v>1884</v>
      </c>
      <c r="G235" s="7" t="s">
        <v>1579</v>
      </c>
      <c r="J235" s="7" t="s">
        <v>2196</v>
      </c>
    </row>
    <row r="236" spans="1:10">
      <c r="A236" s="7">
        <v>56</v>
      </c>
      <c r="B236" s="7" t="s">
        <v>1509</v>
      </c>
      <c r="C236" s="7" t="s">
        <v>18</v>
      </c>
      <c r="D236" s="7" t="s">
        <v>1885</v>
      </c>
      <c r="E236" s="7" t="s">
        <v>1886</v>
      </c>
      <c r="F236" s="7" t="s">
        <v>1887</v>
      </c>
      <c r="G236" s="7" t="s">
        <v>1526</v>
      </c>
      <c r="I236" s="7" t="s">
        <v>1888</v>
      </c>
      <c r="J236" s="7" t="s">
        <v>2196</v>
      </c>
    </row>
    <row r="237" spans="1:10">
      <c r="A237" s="7">
        <v>57</v>
      </c>
      <c r="B237" s="7" t="s">
        <v>1509</v>
      </c>
      <c r="C237" s="7" t="s">
        <v>18</v>
      </c>
      <c r="D237" s="7" t="s">
        <v>1889</v>
      </c>
      <c r="E237" s="7" t="s">
        <v>1890</v>
      </c>
      <c r="F237" s="7" t="s">
        <v>1891</v>
      </c>
      <c r="G237" s="7" t="s">
        <v>1635</v>
      </c>
      <c r="I237" s="7" t="s">
        <v>1892</v>
      </c>
      <c r="J237" s="7" t="s">
        <v>2196</v>
      </c>
    </row>
    <row r="238" spans="1:10">
      <c r="A238" s="7">
        <v>58</v>
      </c>
      <c r="B238" s="7" t="s">
        <v>1509</v>
      </c>
      <c r="C238" s="7" t="s">
        <v>18</v>
      </c>
      <c r="D238" s="7" t="s">
        <v>1900</v>
      </c>
      <c r="E238" s="7" t="s">
        <v>1901</v>
      </c>
      <c r="F238" s="7" t="s">
        <v>1902</v>
      </c>
      <c r="G238" s="7" t="s">
        <v>1538</v>
      </c>
      <c r="I238" s="7" t="s">
        <v>1681</v>
      </c>
      <c r="J238" s="7" t="s">
        <v>2196</v>
      </c>
    </row>
    <row r="239" spans="1:10">
      <c r="A239" s="7">
        <v>59</v>
      </c>
      <c r="B239" s="7" t="s">
        <v>1509</v>
      </c>
      <c r="C239" s="7" t="s">
        <v>18</v>
      </c>
      <c r="D239" s="7" t="s">
        <v>1910</v>
      </c>
      <c r="E239" s="7" t="s">
        <v>1911</v>
      </c>
      <c r="F239" s="7" t="s">
        <v>1912</v>
      </c>
      <c r="G239" s="7" t="s">
        <v>1635</v>
      </c>
      <c r="I239" s="7" t="s">
        <v>1913</v>
      </c>
      <c r="J239" s="7" t="s">
        <v>2196</v>
      </c>
    </row>
    <row r="240" spans="1:10">
      <c r="A240" s="7">
        <v>60</v>
      </c>
      <c r="B240" s="7" t="s">
        <v>1509</v>
      </c>
      <c r="C240" s="7" t="s">
        <v>18</v>
      </c>
      <c r="D240" s="7" t="s">
        <v>1918</v>
      </c>
      <c r="E240" s="7" t="s">
        <v>1919</v>
      </c>
      <c r="F240" s="7" t="s">
        <v>1920</v>
      </c>
      <c r="G240" s="7" t="s">
        <v>1609</v>
      </c>
      <c r="J240" s="7" t="s">
        <v>2196</v>
      </c>
    </row>
    <row r="241" spans="1:10">
      <c r="A241" s="7">
        <v>61</v>
      </c>
      <c r="B241" s="7" t="s">
        <v>1509</v>
      </c>
      <c r="C241" s="7" t="s">
        <v>18</v>
      </c>
      <c r="D241" s="7" t="s">
        <v>2159</v>
      </c>
      <c r="E241" s="7" t="s">
        <v>2160</v>
      </c>
      <c r="F241" s="7" t="s">
        <v>2161</v>
      </c>
      <c r="G241" s="7" t="s">
        <v>1561</v>
      </c>
      <c r="J241" s="7" t="s">
        <v>2196</v>
      </c>
    </row>
    <row r="242" spans="1:10">
      <c r="A242" s="7">
        <v>62</v>
      </c>
      <c r="B242" s="7" t="s">
        <v>1509</v>
      </c>
      <c r="C242" s="7" t="s">
        <v>18</v>
      </c>
      <c r="D242" s="7" t="s">
        <v>1925</v>
      </c>
      <c r="E242" s="7" t="s">
        <v>1926</v>
      </c>
      <c r="F242" s="7" t="s">
        <v>1927</v>
      </c>
      <c r="G242" s="7" t="s">
        <v>1538</v>
      </c>
      <c r="H242" s="7" t="s">
        <v>1928</v>
      </c>
      <c r="J242" s="7" t="s">
        <v>2196</v>
      </c>
    </row>
    <row r="243" spans="1:10">
      <c r="A243" s="7">
        <v>63</v>
      </c>
      <c r="B243" s="7" t="s">
        <v>1509</v>
      </c>
      <c r="C243" s="7" t="s">
        <v>18</v>
      </c>
      <c r="D243" s="7" t="s">
        <v>2162</v>
      </c>
      <c r="E243" s="7" t="s">
        <v>2163</v>
      </c>
      <c r="F243" s="7" t="s">
        <v>2164</v>
      </c>
      <c r="G243" s="7" t="s">
        <v>1538</v>
      </c>
      <c r="J243" s="7" t="s">
        <v>2196</v>
      </c>
    </row>
    <row r="244" spans="1:10">
      <c r="A244" s="7">
        <v>64</v>
      </c>
      <c r="B244" s="7" t="s">
        <v>1509</v>
      </c>
      <c r="C244" s="7" t="s">
        <v>18</v>
      </c>
      <c r="D244" s="7" t="s">
        <v>1933</v>
      </c>
      <c r="E244" s="7" t="s">
        <v>1934</v>
      </c>
      <c r="F244" s="7" t="s">
        <v>1935</v>
      </c>
      <c r="G244" s="7" t="s">
        <v>1572</v>
      </c>
      <c r="H244" s="7" t="s">
        <v>1936</v>
      </c>
      <c r="I244" s="7" t="s">
        <v>1937</v>
      </c>
      <c r="J244" s="7" t="s">
        <v>2196</v>
      </c>
    </row>
    <row r="245" spans="1:10">
      <c r="A245" s="7">
        <v>65</v>
      </c>
      <c r="B245" s="7" t="s">
        <v>1509</v>
      </c>
      <c r="C245" s="7" t="s">
        <v>18</v>
      </c>
      <c r="D245" s="7" t="s">
        <v>1938</v>
      </c>
      <c r="E245" s="7" t="s">
        <v>1934</v>
      </c>
      <c r="F245" s="7" t="s">
        <v>1939</v>
      </c>
      <c r="G245" s="7" t="s">
        <v>1572</v>
      </c>
      <c r="J245" s="7" t="s">
        <v>2196</v>
      </c>
    </row>
    <row r="246" spans="1:10">
      <c r="A246" s="7">
        <v>66</v>
      </c>
      <c r="B246" s="7" t="s">
        <v>1509</v>
      </c>
      <c r="C246" s="7" t="s">
        <v>18</v>
      </c>
      <c r="D246" s="7" t="s">
        <v>1940</v>
      </c>
      <c r="E246" s="7" t="s">
        <v>1934</v>
      </c>
      <c r="F246" s="7" t="s">
        <v>1941</v>
      </c>
      <c r="G246" s="7" t="s">
        <v>1526</v>
      </c>
      <c r="J246" s="7" t="s">
        <v>2196</v>
      </c>
    </row>
    <row r="247" spans="1:10">
      <c r="A247" s="7">
        <v>67</v>
      </c>
      <c r="B247" s="7" t="s">
        <v>1509</v>
      </c>
      <c r="C247" s="7" t="s">
        <v>18</v>
      </c>
      <c r="D247" s="7" t="s">
        <v>1942</v>
      </c>
      <c r="E247" s="7" t="s">
        <v>1943</v>
      </c>
      <c r="F247" s="7" t="s">
        <v>1944</v>
      </c>
      <c r="G247" s="7" t="s">
        <v>1572</v>
      </c>
      <c r="J247" s="7" t="s">
        <v>2196</v>
      </c>
    </row>
    <row r="248" spans="1:10">
      <c r="A248" s="7">
        <v>68</v>
      </c>
      <c r="B248" s="7" t="s">
        <v>1509</v>
      </c>
      <c r="C248" s="7" t="s">
        <v>18</v>
      </c>
      <c r="D248" s="7" t="s">
        <v>2165</v>
      </c>
      <c r="E248" s="7" t="s">
        <v>2166</v>
      </c>
      <c r="F248" s="7" t="s">
        <v>2167</v>
      </c>
      <c r="G248" s="7" t="s">
        <v>1561</v>
      </c>
      <c r="J248" s="7" t="s">
        <v>2196</v>
      </c>
    </row>
    <row r="249" spans="1:10">
      <c r="A249" s="7">
        <v>69</v>
      </c>
      <c r="B249" s="7" t="s">
        <v>1509</v>
      </c>
      <c r="C249" s="7" t="s">
        <v>18</v>
      </c>
      <c r="D249" s="7" t="s">
        <v>1949</v>
      </c>
      <c r="E249" s="7" t="s">
        <v>1950</v>
      </c>
      <c r="F249" s="7" t="s">
        <v>1951</v>
      </c>
      <c r="G249" s="7" t="s">
        <v>1635</v>
      </c>
      <c r="J249" s="7" t="s">
        <v>2196</v>
      </c>
    </row>
    <row r="250" spans="1:10">
      <c r="A250" s="7">
        <v>70</v>
      </c>
      <c r="B250" s="7" t="s">
        <v>1509</v>
      </c>
      <c r="C250" s="7" t="s">
        <v>18</v>
      </c>
      <c r="D250" s="7" t="s">
        <v>1952</v>
      </c>
      <c r="E250" s="7" t="s">
        <v>1953</v>
      </c>
      <c r="F250" s="7" t="s">
        <v>1954</v>
      </c>
      <c r="G250" s="7" t="s">
        <v>1579</v>
      </c>
      <c r="J250" s="7" t="s">
        <v>2196</v>
      </c>
    </row>
    <row r="251" spans="1:10">
      <c r="A251" s="7">
        <v>71</v>
      </c>
      <c r="B251" s="7" t="s">
        <v>1509</v>
      </c>
      <c r="C251" s="7" t="s">
        <v>18</v>
      </c>
      <c r="D251" s="7" t="s">
        <v>1965</v>
      </c>
      <c r="E251" s="7" t="s">
        <v>1966</v>
      </c>
      <c r="F251" s="7" t="s">
        <v>1967</v>
      </c>
      <c r="G251" s="7" t="s">
        <v>1517</v>
      </c>
      <c r="H251" s="7" t="s">
        <v>1968</v>
      </c>
      <c r="J251" s="7" t="s">
        <v>2196</v>
      </c>
    </row>
    <row r="252" spans="1:10">
      <c r="A252" s="7">
        <v>72</v>
      </c>
      <c r="B252" s="7" t="s">
        <v>1509</v>
      </c>
      <c r="C252" s="7" t="s">
        <v>18</v>
      </c>
      <c r="D252" s="7" t="s">
        <v>1969</v>
      </c>
      <c r="E252" s="7" t="s">
        <v>1966</v>
      </c>
      <c r="F252" s="7" t="s">
        <v>1970</v>
      </c>
      <c r="G252" s="7" t="s">
        <v>1781</v>
      </c>
      <c r="J252" s="7" t="s">
        <v>2196</v>
      </c>
    </row>
    <row r="253" spans="1:10">
      <c r="A253" s="7">
        <v>73</v>
      </c>
      <c r="B253" s="7" t="s">
        <v>1509</v>
      </c>
      <c r="C253" s="7" t="s">
        <v>18</v>
      </c>
      <c r="D253" s="7" t="s">
        <v>2168</v>
      </c>
      <c r="E253" s="7" t="s">
        <v>2169</v>
      </c>
      <c r="F253" s="7" t="s">
        <v>2170</v>
      </c>
      <c r="G253" s="7" t="s">
        <v>1658</v>
      </c>
      <c r="I253" s="7" t="s">
        <v>2171</v>
      </c>
      <c r="J253" s="7" t="s">
        <v>2196</v>
      </c>
    </row>
    <row r="254" spans="1:10">
      <c r="A254" s="7">
        <v>74</v>
      </c>
      <c r="B254" s="7" t="s">
        <v>1509</v>
      </c>
      <c r="C254" s="7" t="s">
        <v>18</v>
      </c>
      <c r="D254" s="7" t="s">
        <v>1971</v>
      </c>
      <c r="E254" s="7" t="s">
        <v>1972</v>
      </c>
      <c r="F254" s="7" t="s">
        <v>1973</v>
      </c>
      <c r="G254" s="7" t="s">
        <v>1579</v>
      </c>
      <c r="J254" s="7" t="s">
        <v>2196</v>
      </c>
    </row>
    <row r="255" spans="1:10">
      <c r="A255" s="7">
        <v>75</v>
      </c>
      <c r="B255" s="7" t="s">
        <v>1509</v>
      </c>
      <c r="C255" s="7" t="s">
        <v>18</v>
      </c>
      <c r="D255" s="7" t="s">
        <v>1974</v>
      </c>
      <c r="E255" s="7" t="s">
        <v>1975</v>
      </c>
      <c r="F255" s="7" t="s">
        <v>1976</v>
      </c>
      <c r="G255" s="7" t="s">
        <v>1538</v>
      </c>
      <c r="J255" s="7" t="s">
        <v>2196</v>
      </c>
    </row>
    <row r="256" spans="1:10">
      <c r="A256" s="7">
        <v>76</v>
      </c>
      <c r="B256" s="7" t="s">
        <v>1509</v>
      </c>
      <c r="C256" s="7" t="s">
        <v>18</v>
      </c>
      <c r="D256" s="7" t="s">
        <v>1980</v>
      </c>
      <c r="E256" s="7" t="s">
        <v>1981</v>
      </c>
      <c r="F256" s="7" t="s">
        <v>1982</v>
      </c>
      <c r="G256" s="7" t="s">
        <v>1572</v>
      </c>
      <c r="I256" s="7" t="s">
        <v>1983</v>
      </c>
      <c r="J256" s="7" t="s">
        <v>2196</v>
      </c>
    </row>
    <row r="257" spans="1:10">
      <c r="A257" s="7">
        <v>77</v>
      </c>
      <c r="B257" s="7" t="s">
        <v>1509</v>
      </c>
      <c r="C257" s="7" t="s">
        <v>18</v>
      </c>
      <c r="D257" s="7" t="s">
        <v>1991</v>
      </c>
      <c r="E257" s="7" t="s">
        <v>1992</v>
      </c>
      <c r="F257" s="7" t="s">
        <v>1993</v>
      </c>
      <c r="G257" s="7" t="s">
        <v>1579</v>
      </c>
      <c r="H257" s="7" t="s">
        <v>1994</v>
      </c>
      <c r="J257" s="7" t="s">
        <v>2196</v>
      </c>
    </row>
    <row r="258" spans="1:10">
      <c r="A258" s="7">
        <v>78</v>
      </c>
      <c r="B258" s="7" t="s">
        <v>1509</v>
      </c>
      <c r="C258" s="7" t="s">
        <v>18</v>
      </c>
      <c r="D258" s="7" t="s">
        <v>1995</v>
      </c>
      <c r="E258" s="7" t="s">
        <v>1996</v>
      </c>
      <c r="F258" s="7" t="s">
        <v>1997</v>
      </c>
      <c r="G258" s="7" t="s">
        <v>1561</v>
      </c>
      <c r="J258" s="7" t="s">
        <v>2196</v>
      </c>
    </row>
    <row r="259" spans="1:10">
      <c r="A259" s="7">
        <v>79</v>
      </c>
      <c r="B259" s="7" t="s">
        <v>1509</v>
      </c>
      <c r="C259" s="7" t="s">
        <v>18</v>
      </c>
      <c r="D259" s="7" t="s">
        <v>2002</v>
      </c>
      <c r="E259" s="7" t="s">
        <v>2003</v>
      </c>
      <c r="F259" s="7" t="s">
        <v>2004</v>
      </c>
      <c r="G259" s="7" t="s">
        <v>1538</v>
      </c>
      <c r="J259" s="7" t="s">
        <v>2196</v>
      </c>
    </row>
    <row r="260" spans="1:10">
      <c r="A260" s="7">
        <v>80</v>
      </c>
      <c r="B260" s="7" t="s">
        <v>1509</v>
      </c>
      <c r="C260" s="7" t="s">
        <v>18</v>
      </c>
      <c r="D260" s="7" t="s">
        <v>2005</v>
      </c>
      <c r="E260" s="7" t="s">
        <v>2006</v>
      </c>
      <c r="F260" s="7" t="s">
        <v>2007</v>
      </c>
      <c r="G260" s="7" t="s">
        <v>1538</v>
      </c>
      <c r="J260" s="7" t="s">
        <v>2196</v>
      </c>
    </row>
    <row r="261" spans="1:10">
      <c r="A261" s="7">
        <v>81</v>
      </c>
      <c r="B261" s="7" t="s">
        <v>1509</v>
      </c>
      <c r="C261" s="7" t="s">
        <v>18</v>
      </c>
      <c r="D261" s="7" t="s">
        <v>2011</v>
      </c>
      <c r="E261" s="7" t="s">
        <v>2012</v>
      </c>
      <c r="F261" s="7" t="s">
        <v>2013</v>
      </c>
      <c r="G261" s="7" t="s">
        <v>1538</v>
      </c>
      <c r="J261" s="7" t="s">
        <v>2196</v>
      </c>
    </row>
    <row r="262" spans="1:10">
      <c r="A262" s="7">
        <v>82</v>
      </c>
      <c r="B262" s="7" t="s">
        <v>1509</v>
      </c>
      <c r="C262" s="7" t="s">
        <v>18</v>
      </c>
      <c r="D262" s="7" t="s">
        <v>2014</v>
      </c>
      <c r="E262" s="7" t="s">
        <v>2015</v>
      </c>
      <c r="F262" s="7" t="s">
        <v>2016</v>
      </c>
      <c r="G262" s="7" t="s">
        <v>1572</v>
      </c>
      <c r="H262" s="7" t="s">
        <v>2017</v>
      </c>
      <c r="J262" s="7" t="s">
        <v>2196</v>
      </c>
    </row>
    <row r="263" spans="1:10">
      <c r="A263" s="7">
        <v>83</v>
      </c>
      <c r="B263" s="7" t="s">
        <v>1509</v>
      </c>
      <c r="C263" s="7" t="s">
        <v>18</v>
      </c>
      <c r="D263" s="7" t="s">
        <v>2172</v>
      </c>
      <c r="E263" s="7" t="s">
        <v>2173</v>
      </c>
      <c r="F263" s="7" t="s">
        <v>2174</v>
      </c>
      <c r="G263" s="7" t="s">
        <v>1561</v>
      </c>
      <c r="J263" s="7" t="s">
        <v>2196</v>
      </c>
    </row>
    <row r="264" spans="1:10">
      <c r="A264" s="7">
        <v>84</v>
      </c>
      <c r="B264" s="7" t="s">
        <v>1509</v>
      </c>
      <c r="C264" s="7" t="s">
        <v>18</v>
      </c>
      <c r="D264" s="7" t="s">
        <v>2021</v>
      </c>
      <c r="E264" s="7" t="s">
        <v>2022</v>
      </c>
      <c r="F264" s="7" t="s">
        <v>2023</v>
      </c>
      <c r="G264" s="7" t="s">
        <v>1561</v>
      </c>
      <c r="J264" s="7" t="s">
        <v>2196</v>
      </c>
    </row>
    <row r="265" spans="1:10">
      <c r="A265" s="7">
        <v>85</v>
      </c>
      <c r="B265" s="7" t="s">
        <v>1509</v>
      </c>
      <c r="C265" s="7" t="s">
        <v>18</v>
      </c>
      <c r="D265" s="7" t="s">
        <v>2024</v>
      </c>
      <c r="E265" s="7" t="s">
        <v>2025</v>
      </c>
      <c r="F265" s="7" t="s">
        <v>2026</v>
      </c>
      <c r="G265" s="7" t="s">
        <v>1517</v>
      </c>
      <c r="J265" s="7" t="s">
        <v>2196</v>
      </c>
    </row>
    <row r="266" spans="1:10">
      <c r="A266" s="7">
        <v>86</v>
      </c>
      <c r="B266" s="7" t="s">
        <v>1509</v>
      </c>
      <c r="C266" s="7" t="s">
        <v>18</v>
      </c>
      <c r="D266" s="7" t="s">
        <v>2030</v>
      </c>
      <c r="E266" s="7" t="s">
        <v>2031</v>
      </c>
      <c r="F266" s="7" t="s">
        <v>2032</v>
      </c>
      <c r="G266" s="7" t="s">
        <v>1572</v>
      </c>
      <c r="J266" s="7" t="s">
        <v>2196</v>
      </c>
    </row>
    <row r="267" spans="1:10">
      <c r="A267" s="7">
        <v>87</v>
      </c>
      <c r="B267" s="7" t="s">
        <v>1509</v>
      </c>
      <c r="C267" s="7" t="s">
        <v>18</v>
      </c>
      <c r="D267" s="7" t="s">
        <v>2033</v>
      </c>
      <c r="E267" s="7" t="s">
        <v>2034</v>
      </c>
      <c r="F267" s="7" t="s">
        <v>2035</v>
      </c>
      <c r="G267" s="7" t="s">
        <v>2036</v>
      </c>
      <c r="H267" s="7" t="s">
        <v>2037</v>
      </c>
      <c r="J267" s="7" t="s">
        <v>2196</v>
      </c>
    </row>
    <row r="268" spans="1:10">
      <c r="A268" s="7">
        <v>88</v>
      </c>
      <c r="B268" s="7" t="s">
        <v>1509</v>
      </c>
      <c r="C268" s="7" t="s">
        <v>18</v>
      </c>
      <c r="D268" s="7" t="s">
        <v>2038</v>
      </c>
      <c r="E268" s="7" t="s">
        <v>2039</v>
      </c>
      <c r="F268" s="7" t="s">
        <v>2040</v>
      </c>
      <c r="G268" s="7" t="s">
        <v>1526</v>
      </c>
      <c r="J268" s="7" t="s">
        <v>2196</v>
      </c>
    </row>
    <row r="269" spans="1:10">
      <c r="A269" s="7">
        <v>89</v>
      </c>
      <c r="B269" s="7" t="s">
        <v>1509</v>
      </c>
      <c r="C269" s="7" t="s">
        <v>18</v>
      </c>
      <c r="D269" s="7" t="s">
        <v>2175</v>
      </c>
      <c r="E269" s="7" t="s">
        <v>2176</v>
      </c>
      <c r="F269" s="7" t="s">
        <v>2177</v>
      </c>
      <c r="G269" s="7" t="s">
        <v>1561</v>
      </c>
      <c r="J269" s="7" t="s">
        <v>2196</v>
      </c>
    </row>
    <row r="270" spans="1:10">
      <c r="A270" s="7">
        <v>90</v>
      </c>
      <c r="B270" s="7" t="s">
        <v>1509</v>
      </c>
      <c r="C270" s="7" t="s">
        <v>18</v>
      </c>
      <c r="D270" s="7" t="s">
        <v>2048</v>
      </c>
      <c r="E270" s="7" t="s">
        <v>2049</v>
      </c>
      <c r="F270" s="7" t="s">
        <v>2050</v>
      </c>
      <c r="G270" s="7" t="s">
        <v>1572</v>
      </c>
      <c r="I270" s="7" t="s">
        <v>1808</v>
      </c>
      <c r="J270" s="7" t="s">
        <v>2196</v>
      </c>
    </row>
    <row r="271" spans="1:10">
      <c r="A271" s="7">
        <v>91</v>
      </c>
      <c r="B271" s="7" t="s">
        <v>1509</v>
      </c>
      <c r="C271" s="7" t="s">
        <v>18</v>
      </c>
      <c r="D271" s="7" t="s">
        <v>2051</v>
      </c>
      <c r="E271" s="7" t="s">
        <v>2052</v>
      </c>
      <c r="F271" s="7" t="s">
        <v>2053</v>
      </c>
      <c r="G271" s="7" t="s">
        <v>1572</v>
      </c>
      <c r="H271" s="7" t="s">
        <v>2054</v>
      </c>
      <c r="J271" s="7" t="s">
        <v>2196</v>
      </c>
    </row>
    <row r="272" spans="1:10">
      <c r="A272" s="7">
        <v>92</v>
      </c>
      <c r="B272" s="7" t="s">
        <v>1509</v>
      </c>
      <c r="C272" s="7" t="s">
        <v>18</v>
      </c>
      <c r="D272" s="7" t="s">
        <v>2055</v>
      </c>
      <c r="E272" s="7" t="s">
        <v>2056</v>
      </c>
      <c r="F272" s="7" t="s">
        <v>2057</v>
      </c>
      <c r="G272" s="7" t="s">
        <v>1561</v>
      </c>
      <c r="J272" s="7" t="s">
        <v>2196</v>
      </c>
    </row>
    <row r="273" spans="1:10">
      <c r="A273" s="7">
        <v>93</v>
      </c>
      <c r="B273" s="7" t="s">
        <v>1509</v>
      </c>
      <c r="C273" s="7" t="s">
        <v>18</v>
      </c>
      <c r="D273" s="7" t="s">
        <v>2178</v>
      </c>
      <c r="E273" s="7" t="s">
        <v>2179</v>
      </c>
      <c r="F273" s="7" t="s">
        <v>2180</v>
      </c>
      <c r="G273" s="7" t="s">
        <v>1561</v>
      </c>
      <c r="J273" s="7" t="s">
        <v>2196</v>
      </c>
    </row>
    <row r="274" spans="1:10">
      <c r="A274" s="7">
        <v>94</v>
      </c>
      <c r="B274" s="7" t="s">
        <v>1509</v>
      </c>
      <c r="C274" s="7" t="s">
        <v>18</v>
      </c>
      <c r="D274" s="7" t="s">
        <v>2066</v>
      </c>
      <c r="E274" s="7" t="s">
        <v>2067</v>
      </c>
      <c r="F274" s="7" t="s">
        <v>2068</v>
      </c>
      <c r="G274" s="7" t="s">
        <v>2069</v>
      </c>
      <c r="H274" s="7" t="s">
        <v>2070</v>
      </c>
      <c r="J274" s="7" t="s">
        <v>2196</v>
      </c>
    </row>
    <row r="275" spans="1:10">
      <c r="A275" s="7">
        <v>95</v>
      </c>
      <c r="B275" s="7" t="s">
        <v>1509</v>
      </c>
      <c r="C275" s="7" t="s">
        <v>18</v>
      </c>
      <c r="D275" s="7" t="s">
        <v>2071</v>
      </c>
      <c r="E275" s="7" t="s">
        <v>2072</v>
      </c>
      <c r="F275" s="7" t="s">
        <v>2073</v>
      </c>
      <c r="G275" s="7" t="s">
        <v>1572</v>
      </c>
      <c r="I275" s="7" t="s">
        <v>2074</v>
      </c>
      <c r="J275" s="7" t="s">
        <v>2196</v>
      </c>
    </row>
    <row r="276" spans="1:10">
      <c r="A276" s="7">
        <v>96</v>
      </c>
      <c r="B276" s="7" t="s">
        <v>1509</v>
      </c>
      <c r="C276" s="7" t="s">
        <v>18</v>
      </c>
      <c r="D276" s="7" t="s">
        <v>2181</v>
      </c>
      <c r="E276" s="7" t="s">
        <v>2182</v>
      </c>
      <c r="F276" s="7" t="s">
        <v>2183</v>
      </c>
      <c r="G276" s="7" t="s">
        <v>1561</v>
      </c>
      <c r="H276" s="7" t="s">
        <v>2184</v>
      </c>
      <c r="J276" s="7" t="s">
        <v>2196</v>
      </c>
    </row>
    <row r="277" spans="1:10">
      <c r="A277" s="7">
        <v>97</v>
      </c>
      <c r="B277" s="7" t="s">
        <v>1509</v>
      </c>
      <c r="C277" s="7" t="s">
        <v>18</v>
      </c>
      <c r="D277" s="7" t="s">
        <v>2185</v>
      </c>
      <c r="E277" s="7" t="s">
        <v>2186</v>
      </c>
      <c r="F277" s="7" t="s">
        <v>2187</v>
      </c>
      <c r="G277" s="7" t="s">
        <v>1517</v>
      </c>
      <c r="H277" s="7" t="s">
        <v>2188</v>
      </c>
      <c r="J277" s="7" t="s">
        <v>2196</v>
      </c>
    </row>
    <row r="278" spans="1:10">
      <c r="A278" s="7">
        <v>98</v>
      </c>
      <c r="B278" s="7" t="s">
        <v>1509</v>
      </c>
      <c r="C278" s="7" t="s">
        <v>18</v>
      </c>
      <c r="D278" s="7" t="s">
        <v>2189</v>
      </c>
      <c r="E278" s="7" t="s">
        <v>2190</v>
      </c>
      <c r="F278" s="7" t="s">
        <v>2191</v>
      </c>
      <c r="G278" s="7" t="s">
        <v>1538</v>
      </c>
      <c r="H278" s="7" t="s">
        <v>2192</v>
      </c>
      <c r="I278" s="7" t="s">
        <v>1518</v>
      </c>
      <c r="J278" s="7" t="s">
        <v>2196</v>
      </c>
    </row>
    <row r="279" spans="1:10">
      <c r="A279" s="7">
        <v>99</v>
      </c>
      <c r="B279" s="7" t="s">
        <v>1509</v>
      </c>
      <c r="C279" s="7" t="s">
        <v>18</v>
      </c>
      <c r="D279" s="7" t="s">
        <v>2082</v>
      </c>
      <c r="E279" s="7" t="s">
        <v>2083</v>
      </c>
      <c r="F279" s="7" t="s">
        <v>2084</v>
      </c>
      <c r="G279" s="7" t="s">
        <v>1538</v>
      </c>
      <c r="J279" s="7" t="s">
        <v>2196</v>
      </c>
    </row>
    <row r="280" spans="1:10">
      <c r="A280" s="7">
        <v>100</v>
      </c>
      <c r="B280" s="7" t="s">
        <v>1509</v>
      </c>
      <c r="C280" s="7" t="s">
        <v>18</v>
      </c>
      <c r="D280" s="7" t="s">
        <v>2116</v>
      </c>
      <c r="E280" s="7" t="s">
        <v>2117</v>
      </c>
      <c r="F280" s="7" t="s">
        <v>2118</v>
      </c>
      <c r="G280" s="7" t="s">
        <v>1526</v>
      </c>
      <c r="J280" s="7" t="s">
        <v>2196</v>
      </c>
    </row>
    <row r="281" spans="1:10">
      <c r="A281" s="7">
        <v>101</v>
      </c>
      <c r="B281" s="7" t="s">
        <v>1509</v>
      </c>
      <c r="C281" s="7" t="s">
        <v>18</v>
      </c>
      <c r="D281" s="7" t="s">
        <v>2193</v>
      </c>
      <c r="E281" s="7" t="s">
        <v>2194</v>
      </c>
      <c r="F281" s="7" t="s">
        <v>2142</v>
      </c>
      <c r="G281" s="7" t="s">
        <v>2195</v>
      </c>
      <c r="J281" s="7" t="s">
        <v>2196</v>
      </c>
    </row>
    <row r="282" spans="1:10">
      <c r="A282" s="7">
        <v>102</v>
      </c>
      <c r="B282" s="7" t="s">
        <v>1509</v>
      </c>
      <c r="C282" s="7" t="s">
        <v>18</v>
      </c>
      <c r="D282" s="7" t="s">
        <v>2125</v>
      </c>
      <c r="E282" s="7" t="s">
        <v>2126</v>
      </c>
      <c r="F282" s="7" t="s">
        <v>2127</v>
      </c>
      <c r="G282" s="7" t="s">
        <v>1572</v>
      </c>
      <c r="J282" s="7" t="s">
        <v>2196</v>
      </c>
    </row>
    <row r="283" spans="1:10">
      <c r="A283" s="7">
        <v>103</v>
      </c>
      <c r="B283" s="7" t="s">
        <v>1509</v>
      </c>
      <c r="C283" s="7" t="s">
        <v>18</v>
      </c>
      <c r="D283" s="7" t="s">
        <v>2128</v>
      </c>
      <c r="E283" s="7" t="s">
        <v>2129</v>
      </c>
      <c r="F283" s="7" t="s">
        <v>2130</v>
      </c>
      <c r="G283" s="7" t="s">
        <v>2131</v>
      </c>
      <c r="I283" s="7" t="s">
        <v>2132</v>
      </c>
      <c r="J283" s="7" t="s">
        <v>2196</v>
      </c>
    </row>
    <row r="284" spans="1:10">
      <c r="A284" s="7">
        <v>104</v>
      </c>
      <c r="B284" s="7" t="s">
        <v>1509</v>
      </c>
      <c r="C284" s="7" t="s">
        <v>18</v>
      </c>
      <c r="D284" s="7" t="s">
        <v>2136</v>
      </c>
      <c r="E284" s="7" t="s">
        <v>2137</v>
      </c>
      <c r="F284" s="7" t="s">
        <v>2138</v>
      </c>
      <c r="G284" s="7" t="s">
        <v>2139</v>
      </c>
      <c r="J284" s="7" t="s">
        <v>2196</v>
      </c>
    </row>
    <row r="285" spans="1:10">
      <c r="A285" s="7">
        <v>105</v>
      </c>
      <c r="B285" s="7" t="s">
        <v>1509</v>
      </c>
      <c r="C285" s="7" t="s">
        <v>18</v>
      </c>
      <c r="D285" s="7" t="s">
        <v>2140</v>
      </c>
      <c r="E285" s="7" t="s">
        <v>2141</v>
      </c>
      <c r="F285" s="7" t="s">
        <v>2142</v>
      </c>
      <c r="G285" s="7" t="s">
        <v>2143</v>
      </c>
      <c r="J285" s="7" t="s">
        <v>2196</v>
      </c>
    </row>
  </sheetData>
  <sheetProtection formatColumns="0" formatRows="0"/>
  <phoneticPr fontId="15"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K18"/>
  <sheetViews>
    <sheetView showGridLines="0" zoomScaleNormal="100" workbookViewId="0"/>
  </sheetViews>
  <sheetFormatPr defaultRowHeight="11.25"/>
  <sheetData>
    <row r="1" spans="1:11">
      <c r="A1" s="579" t="s">
        <v>2688</v>
      </c>
      <c r="B1" s="579" t="s">
        <v>2689</v>
      </c>
      <c r="C1" s="579" t="s">
        <v>2690</v>
      </c>
      <c r="D1" s="579" t="s">
        <v>2691</v>
      </c>
      <c r="E1" s="579" t="s">
        <v>2692</v>
      </c>
      <c r="F1" s="579" t="s">
        <v>2693</v>
      </c>
      <c r="G1" s="579" t="s">
        <v>2694</v>
      </c>
      <c r="H1" s="579" t="s">
        <v>2695</v>
      </c>
      <c r="I1" s="579" t="s">
        <v>2696</v>
      </c>
      <c r="J1" s="579" t="s">
        <v>2697</v>
      </c>
      <c r="K1" s="579" t="s">
        <v>2698</v>
      </c>
    </row>
    <row r="2" spans="1:11">
      <c r="A2" s="579"/>
      <c r="B2" s="579"/>
      <c r="C2" s="579"/>
      <c r="D2" s="579"/>
      <c r="E2" s="579" t="s">
        <v>2699</v>
      </c>
      <c r="F2" s="579" t="s">
        <v>2700</v>
      </c>
      <c r="G2" s="579"/>
      <c r="H2" s="579"/>
      <c r="I2" s="579"/>
      <c r="J2" s="579"/>
      <c r="K2" s="579"/>
    </row>
    <row r="3" spans="1:11">
      <c r="A3" s="579"/>
      <c r="B3" s="579"/>
      <c r="C3" s="579"/>
      <c r="D3" s="579"/>
      <c r="E3" s="579" t="s">
        <v>2701</v>
      </c>
      <c r="F3" s="579" t="s">
        <v>2700</v>
      </c>
      <c r="G3" s="579"/>
      <c r="H3" s="579"/>
      <c r="I3" s="579"/>
      <c r="J3" s="579"/>
      <c r="K3" s="579"/>
    </row>
    <row r="4" spans="1:11">
      <c r="A4" s="579"/>
      <c r="B4" s="579"/>
      <c r="C4" s="579"/>
      <c r="D4" s="579"/>
      <c r="E4" s="579" t="s">
        <v>2702</v>
      </c>
      <c r="F4" s="579" t="s">
        <v>2700</v>
      </c>
      <c r="G4" s="579"/>
      <c r="H4" s="579"/>
      <c r="I4" s="579"/>
      <c r="J4" s="579"/>
      <c r="K4" s="579"/>
    </row>
    <row r="5" spans="1:11">
      <c r="A5" s="579"/>
      <c r="B5" s="579"/>
      <c r="C5" s="579"/>
      <c r="D5" s="579"/>
      <c r="E5" s="579" t="s">
        <v>2703</v>
      </c>
      <c r="F5" s="579" t="s">
        <v>2700</v>
      </c>
      <c r="G5" s="579"/>
      <c r="H5" s="579"/>
      <c r="I5" s="579"/>
      <c r="J5" s="579"/>
      <c r="K5" s="579"/>
    </row>
    <row r="6" spans="1:11">
      <c r="A6" s="579"/>
      <c r="B6" s="579"/>
      <c r="C6" s="579"/>
      <c r="D6" s="579"/>
      <c r="E6" s="579" t="s">
        <v>2704</v>
      </c>
      <c r="F6" s="579" t="s">
        <v>2700</v>
      </c>
      <c r="G6" s="579"/>
      <c r="H6" s="579"/>
      <c r="I6" s="579"/>
      <c r="J6" s="579"/>
      <c r="K6" s="579"/>
    </row>
    <row r="7" spans="1:11">
      <c r="A7" s="579"/>
      <c r="B7" s="579"/>
      <c r="C7" s="579"/>
      <c r="D7" s="579"/>
      <c r="E7" s="579" t="s">
        <v>2705</v>
      </c>
      <c r="F7" s="579" t="s">
        <v>2700</v>
      </c>
      <c r="G7" s="579"/>
      <c r="H7" s="579"/>
      <c r="I7" s="579"/>
      <c r="J7" s="579"/>
      <c r="K7" s="579"/>
    </row>
    <row r="8" spans="1:11">
      <c r="A8" s="579"/>
      <c r="B8" s="579"/>
      <c r="C8" s="579"/>
      <c r="D8" s="579"/>
      <c r="E8" s="579" t="s">
        <v>2706</v>
      </c>
      <c r="F8" s="579" t="s">
        <v>2700</v>
      </c>
      <c r="G8" s="579"/>
      <c r="H8" s="579"/>
      <c r="I8" s="579"/>
      <c r="J8" s="579"/>
      <c r="K8" s="579"/>
    </row>
    <row r="9" spans="1:11">
      <c r="A9" s="579"/>
      <c r="B9" s="579"/>
      <c r="C9" s="579"/>
      <c r="D9" s="579"/>
      <c r="E9" s="579" t="s">
        <v>2707</v>
      </c>
      <c r="F9" s="579" t="s">
        <v>2700</v>
      </c>
      <c r="G9" s="579"/>
      <c r="H9" s="579"/>
      <c r="I9" s="579"/>
      <c r="J9" s="579"/>
      <c r="K9" s="579"/>
    </row>
    <row r="10" spans="1:11">
      <c r="A10" s="579"/>
      <c r="B10" s="579"/>
      <c r="C10" s="579"/>
      <c r="D10" s="579"/>
      <c r="E10" s="579" t="s">
        <v>2708</v>
      </c>
      <c r="F10" s="579" t="s">
        <v>2700</v>
      </c>
      <c r="G10" s="579"/>
      <c r="H10" s="579"/>
      <c r="I10" s="579"/>
      <c r="J10" s="579"/>
      <c r="K10" s="579"/>
    </row>
    <row r="11" spans="1:11">
      <c r="A11" s="579"/>
      <c r="B11" s="579"/>
      <c r="C11" s="579"/>
      <c r="D11" s="579"/>
      <c r="E11" s="579" t="s">
        <v>2709</v>
      </c>
      <c r="F11" s="579" t="s">
        <v>2700</v>
      </c>
      <c r="G11" s="579"/>
      <c r="H11" s="579"/>
      <c r="I11" s="579"/>
      <c r="J11" s="579"/>
      <c r="K11" s="579"/>
    </row>
    <row r="12" spans="1:11">
      <c r="A12" s="579"/>
      <c r="B12" s="579"/>
      <c r="C12" s="579"/>
      <c r="D12" s="579"/>
      <c r="E12" s="579" t="s">
        <v>2710</v>
      </c>
      <c r="F12" s="579" t="s">
        <v>2700</v>
      </c>
      <c r="G12" s="579"/>
      <c r="H12" s="579"/>
      <c r="I12" s="579"/>
      <c r="J12" s="579"/>
      <c r="K12" s="579"/>
    </row>
    <row r="13" spans="1:11">
      <c r="A13" s="579"/>
      <c r="B13" s="579"/>
      <c r="C13" s="579"/>
      <c r="D13" s="579"/>
      <c r="E13" s="579" t="s">
        <v>2711</v>
      </c>
      <c r="F13" s="579" t="s">
        <v>2700</v>
      </c>
      <c r="G13" s="579"/>
      <c r="H13" s="579"/>
      <c r="I13" s="579"/>
      <c r="J13" s="579"/>
      <c r="K13" s="579"/>
    </row>
    <row r="14" spans="1:11">
      <c r="A14" s="579"/>
      <c r="B14" s="579"/>
      <c r="C14" s="579"/>
      <c r="D14" s="579"/>
      <c r="E14" s="579" t="s">
        <v>2712</v>
      </c>
      <c r="F14" s="579" t="s">
        <v>2700</v>
      </c>
      <c r="G14" s="579"/>
      <c r="H14" s="579"/>
      <c r="I14" s="579"/>
      <c r="J14" s="579"/>
      <c r="K14" s="579"/>
    </row>
    <row r="15" spans="1:11">
      <c r="A15" s="579"/>
      <c r="B15" s="579"/>
      <c r="C15" s="579"/>
      <c r="D15" s="579"/>
      <c r="E15" s="579" t="s">
        <v>2713</v>
      </c>
      <c r="F15" s="579" t="s">
        <v>2700</v>
      </c>
      <c r="G15" s="579"/>
      <c r="H15" s="579"/>
      <c r="I15" s="579"/>
      <c r="J15" s="579"/>
      <c r="K15" s="579"/>
    </row>
    <row r="16" spans="1:11">
      <c r="A16" s="579"/>
      <c r="B16" s="579"/>
      <c r="C16" s="579"/>
      <c r="D16" s="579"/>
      <c r="E16" s="579" t="s">
        <v>2714</v>
      </c>
      <c r="F16" s="579" t="s">
        <v>2700</v>
      </c>
      <c r="G16" s="579"/>
      <c r="H16" s="579"/>
      <c r="I16" s="579"/>
      <c r="J16" s="579"/>
      <c r="K16" s="579"/>
    </row>
    <row r="17" spans="1:11">
      <c r="A17" s="579"/>
      <c r="B17" s="579"/>
      <c r="C17" s="579"/>
      <c r="D17" s="579"/>
      <c r="E17" s="579" t="s">
        <v>2715</v>
      </c>
      <c r="F17" s="579" t="s">
        <v>2700</v>
      </c>
      <c r="G17" s="579"/>
      <c r="H17" s="579"/>
      <c r="I17" s="579"/>
      <c r="J17" s="579"/>
      <c r="K17" s="579"/>
    </row>
    <row r="18" spans="1:11">
      <c r="A18" s="579"/>
      <c r="B18" s="579"/>
      <c r="C18" s="579"/>
      <c r="D18" s="579"/>
      <c r="E18" s="579" t="s">
        <v>2716</v>
      </c>
      <c r="F18" s="579" t="s">
        <v>2700</v>
      </c>
      <c r="G18" s="579"/>
      <c r="H18" s="579"/>
      <c r="I18" s="579"/>
      <c r="J18" s="579"/>
      <c r="K18" s="579"/>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BJECT">
    <tabColor indexed="47"/>
  </sheetPr>
  <dimension ref="A1:I593"/>
  <sheetViews>
    <sheetView showGridLines="0" zoomScaleNormal="100" workbookViewId="0"/>
  </sheetViews>
  <sheetFormatPr defaultRowHeight="11.25"/>
  <cols>
    <col min="1" max="1" width="23.140625" customWidth="1"/>
  </cols>
  <sheetData>
    <row r="1" spans="1:9">
      <c r="A1" s="579" t="s">
        <v>2719</v>
      </c>
      <c r="B1" s="579" t="s">
        <v>2720</v>
      </c>
      <c r="C1" s="579" t="s">
        <v>2721</v>
      </c>
      <c r="D1" s="579" t="s">
        <v>2722</v>
      </c>
      <c r="E1" s="579" t="s">
        <v>2723</v>
      </c>
      <c r="F1" s="579" t="s">
        <v>2724</v>
      </c>
      <c r="G1" s="579" t="s">
        <v>2725</v>
      </c>
      <c r="H1" s="579" t="s">
        <v>2726</v>
      </c>
      <c r="I1" s="579" t="s">
        <v>2727</v>
      </c>
    </row>
    <row r="2" spans="1:9">
      <c r="A2" s="579" t="s">
        <v>2728</v>
      </c>
      <c r="B2" s="579"/>
      <c r="C2" s="579" t="s">
        <v>2729</v>
      </c>
      <c r="D2" s="579" t="s">
        <v>2730</v>
      </c>
      <c r="E2" s="579" t="s">
        <v>2731</v>
      </c>
      <c r="F2" s="579" t="s">
        <v>1256</v>
      </c>
      <c r="G2" s="579" t="s">
        <v>1270</v>
      </c>
      <c r="H2" s="579" t="s">
        <v>2732</v>
      </c>
      <c r="I2" s="579" t="s">
        <v>2733</v>
      </c>
    </row>
    <row r="3" spans="1:9">
      <c r="A3" s="579" t="s">
        <v>2728</v>
      </c>
      <c r="B3" s="579"/>
      <c r="C3" s="579" t="s">
        <v>2729</v>
      </c>
      <c r="D3" s="579" t="s">
        <v>2730</v>
      </c>
      <c r="E3" s="579" t="s">
        <v>2734</v>
      </c>
      <c r="F3" s="579" t="s">
        <v>1256</v>
      </c>
      <c r="G3" s="579" t="s">
        <v>1270</v>
      </c>
      <c r="H3" s="579" t="s">
        <v>2732</v>
      </c>
      <c r="I3" s="579" t="s">
        <v>2733</v>
      </c>
    </row>
    <row r="4" spans="1:9">
      <c r="A4" s="579" t="s">
        <v>2728</v>
      </c>
      <c r="B4" s="579"/>
      <c r="C4" s="579" t="s">
        <v>2729</v>
      </c>
      <c r="D4" s="579" t="s">
        <v>2730</v>
      </c>
      <c r="E4" s="579" t="s">
        <v>2735</v>
      </c>
      <c r="F4" s="579" t="s">
        <v>1256</v>
      </c>
      <c r="G4" s="579" t="s">
        <v>1270</v>
      </c>
      <c r="H4" s="579" t="s">
        <v>2732</v>
      </c>
      <c r="I4" s="579" t="s">
        <v>2733</v>
      </c>
    </row>
    <row r="5" spans="1:9">
      <c r="A5" s="579" t="s">
        <v>2728</v>
      </c>
      <c r="B5" s="579"/>
      <c r="C5" s="579" t="s">
        <v>2729</v>
      </c>
      <c r="D5" s="579" t="s">
        <v>2730</v>
      </c>
      <c r="E5" s="579" t="s">
        <v>2736</v>
      </c>
      <c r="F5" s="579" t="s">
        <v>1256</v>
      </c>
      <c r="G5" s="579" t="s">
        <v>1270</v>
      </c>
      <c r="H5" s="579" t="s">
        <v>2732</v>
      </c>
      <c r="I5" s="579" t="s">
        <v>2733</v>
      </c>
    </row>
    <row r="6" spans="1:9">
      <c r="A6" s="579" t="s">
        <v>2728</v>
      </c>
      <c r="B6" s="579"/>
      <c r="C6" s="579" t="s">
        <v>2729</v>
      </c>
      <c r="D6" s="579" t="s">
        <v>2730</v>
      </c>
      <c r="E6" s="579" t="s">
        <v>2737</v>
      </c>
      <c r="F6" s="579" t="s">
        <v>1256</v>
      </c>
      <c r="G6" s="579" t="s">
        <v>1270</v>
      </c>
      <c r="H6" s="579" t="s">
        <v>2732</v>
      </c>
      <c r="I6" s="579" t="s">
        <v>2733</v>
      </c>
    </row>
    <row r="7" spans="1:9">
      <c r="A7" s="579" t="s">
        <v>2728</v>
      </c>
      <c r="B7" s="579"/>
      <c r="C7" s="579" t="s">
        <v>2729</v>
      </c>
      <c r="D7" s="579" t="s">
        <v>2730</v>
      </c>
      <c r="E7" s="579" t="s">
        <v>2738</v>
      </c>
      <c r="F7" s="579" t="s">
        <v>1256</v>
      </c>
      <c r="G7" s="579" t="s">
        <v>1270</v>
      </c>
      <c r="H7" s="579" t="s">
        <v>2739</v>
      </c>
      <c r="I7" s="579" t="s">
        <v>2740</v>
      </c>
    </row>
    <row r="8" spans="1:9">
      <c r="A8" s="579" t="s">
        <v>2728</v>
      </c>
      <c r="B8" s="579"/>
      <c r="C8" s="579" t="s">
        <v>2729</v>
      </c>
      <c r="D8" s="579" t="s">
        <v>2730</v>
      </c>
      <c r="E8" s="579" t="s">
        <v>2741</v>
      </c>
      <c r="F8" s="579" t="s">
        <v>1256</v>
      </c>
      <c r="G8" s="579" t="s">
        <v>1270</v>
      </c>
      <c r="H8" s="579" t="s">
        <v>2739</v>
      </c>
      <c r="I8" s="579" t="s">
        <v>2740</v>
      </c>
    </row>
    <row r="9" spans="1:9">
      <c r="A9" s="579" t="s">
        <v>2728</v>
      </c>
      <c r="B9" s="579"/>
      <c r="C9" s="579" t="s">
        <v>2729</v>
      </c>
      <c r="D9" s="579" t="s">
        <v>2730</v>
      </c>
      <c r="E9" s="579" t="s">
        <v>2742</v>
      </c>
      <c r="F9" s="579" t="s">
        <v>1256</v>
      </c>
      <c r="G9" s="579" t="s">
        <v>1270</v>
      </c>
      <c r="H9" s="579" t="s">
        <v>17</v>
      </c>
      <c r="I9" s="579" t="s">
        <v>2733</v>
      </c>
    </row>
    <row r="10" spans="1:9">
      <c r="A10" s="579" t="s">
        <v>2728</v>
      </c>
      <c r="B10" s="579"/>
      <c r="C10" s="579" t="s">
        <v>2729</v>
      </c>
      <c r="D10" s="579" t="s">
        <v>2730</v>
      </c>
      <c r="E10" s="579" t="s">
        <v>2743</v>
      </c>
      <c r="F10" s="579" t="s">
        <v>1256</v>
      </c>
      <c r="G10" s="579" t="s">
        <v>1270</v>
      </c>
      <c r="H10" s="579" t="s">
        <v>17</v>
      </c>
      <c r="I10" s="579" t="s">
        <v>2733</v>
      </c>
    </row>
    <row r="11" spans="1:9">
      <c r="A11" s="579" t="s">
        <v>2728</v>
      </c>
      <c r="B11" s="579"/>
      <c r="C11" s="579" t="s">
        <v>2729</v>
      </c>
      <c r="D11" s="579" t="s">
        <v>2730</v>
      </c>
      <c r="E11" s="579" t="s">
        <v>2744</v>
      </c>
      <c r="F11" s="579" t="s">
        <v>1256</v>
      </c>
      <c r="G11" s="579" t="s">
        <v>1270</v>
      </c>
      <c r="H11" s="579" t="s">
        <v>17</v>
      </c>
      <c r="I11" s="579" t="s">
        <v>2733</v>
      </c>
    </row>
    <row r="12" spans="1:9">
      <c r="A12" s="579" t="s">
        <v>2728</v>
      </c>
      <c r="B12" s="579"/>
      <c r="C12" s="579" t="s">
        <v>2729</v>
      </c>
      <c r="D12" s="579" t="s">
        <v>2730</v>
      </c>
      <c r="E12" s="579" t="s">
        <v>2745</v>
      </c>
      <c r="F12" s="579" t="s">
        <v>1256</v>
      </c>
      <c r="G12" s="579" t="s">
        <v>1270</v>
      </c>
      <c r="H12" s="579" t="s">
        <v>17</v>
      </c>
      <c r="I12" s="579" t="s">
        <v>2733</v>
      </c>
    </row>
    <row r="13" spans="1:9">
      <c r="A13" s="579" t="s">
        <v>2728</v>
      </c>
      <c r="B13" s="579"/>
      <c r="C13" s="579" t="s">
        <v>2729</v>
      </c>
      <c r="D13" s="579" t="s">
        <v>2730</v>
      </c>
      <c r="E13" s="579" t="s">
        <v>2746</v>
      </c>
      <c r="F13" s="579" t="s">
        <v>1256</v>
      </c>
      <c r="G13" s="579" t="s">
        <v>1270</v>
      </c>
      <c r="H13" s="579" t="s">
        <v>17</v>
      </c>
      <c r="I13" s="579" t="s">
        <v>2733</v>
      </c>
    </row>
    <row r="14" spans="1:9">
      <c r="A14" s="579" t="s">
        <v>2728</v>
      </c>
      <c r="B14" s="579"/>
      <c r="C14" s="579" t="s">
        <v>2729</v>
      </c>
      <c r="D14" s="579" t="s">
        <v>2730</v>
      </c>
      <c r="E14" s="579" t="s">
        <v>2747</v>
      </c>
      <c r="F14" s="579" t="s">
        <v>1256</v>
      </c>
      <c r="G14" s="579" t="s">
        <v>1270</v>
      </c>
      <c r="H14" s="579" t="s">
        <v>17</v>
      </c>
      <c r="I14" s="579" t="s">
        <v>2733</v>
      </c>
    </row>
    <row r="15" spans="1:9">
      <c r="A15" s="579" t="s">
        <v>2728</v>
      </c>
      <c r="B15" s="579"/>
      <c r="C15" s="579" t="s">
        <v>2729</v>
      </c>
      <c r="D15" s="579" t="s">
        <v>2730</v>
      </c>
      <c r="E15" s="579" t="s">
        <v>2748</v>
      </c>
      <c r="F15" s="579" t="s">
        <v>1256</v>
      </c>
      <c r="G15" s="579" t="s">
        <v>1270</v>
      </c>
      <c r="H15" s="579" t="s">
        <v>17</v>
      </c>
      <c r="I15" s="579" t="s">
        <v>2733</v>
      </c>
    </row>
    <row r="16" spans="1:9">
      <c r="A16" s="579" t="s">
        <v>2728</v>
      </c>
      <c r="B16" s="579"/>
      <c r="C16" s="579" t="s">
        <v>2729</v>
      </c>
      <c r="D16" s="579" t="s">
        <v>2730</v>
      </c>
      <c r="E16" s="579" t="s">
        <v>2749</v>
      </c>
      <c r="F16" s="579" t="s">
        <v>1256</v>
      </c>
      <c r="G16" s="579" t="s">
        <v>1270</v>
      </c>
      <c r="H16" s="579" t="s">
        <v>17</v>
      </c>
      <c r="I16" s="579" t="s">
        <v>2733</v>
      </c>
    </row>
    <row r="17" spans="1:9">
      <c r="A17" s="579" t="s">
        <v>2728</v>
      </c>
      <c r="B17" s="579"/>
      <c r="C17" s="579" t="s">
        <v>2729</v>
      </c>
      <c r="D17" s="579" t="s">
        <v>2730</v>
      </c>
      <c r="E17" s="579" t="s">
        <v>2750</v>
      </c>
      <c r="F17" s="579" t="s">
        <v>1256</v>
      </c>
      <c r="G17" s="579" t="s">
        <v>1270</v>
      </c>
      <c r="H17" s="579" t="s">
        <v>17</v>
      </c>
      <c r="I17" s="579" t="s">
        <v>2733</v>
      </c>
    </row>
    <row r="18" spans="1:9">
      <c r="A18" s="579" t="s">
        <v>2728</v>
      </c>
      <c r="B18" s="579"/>
      <c r="C18" s="579" t="s">
        <v>2729</v>
      </c>
      <c r="D18" s="579" t="s">
        <v>2730</v>
      </c>
      <c r="E18" s="579" t="s">
        <v>2751</v>
      </c>
      <c r="F18" s="579" t="s">
        <v>1256</v>
      </c>
      <c r="G18" s="579" t="s">
        <v>1270</v>
      </c>
      <c r="H18" s="579" t="s">
        <v>137</v>
      </c>
      <c r="I18" s="579" t="s">
        <v>2752</v>
      </c>
    </row>
    <row r="19" spans="1:9">
      <c r="A19" s="579" t="s">
        <v>2728</v>
      </c>
      <c r="B19" s="579"/>
      <c r="C19" s="579" t="s">
        <v>2729</v>
      </c>
      <c r="D19" s="579" t="s">
        <v>2730</v>
      </c>
      <c r="E19" s="579" t="s">
        <v>2753</v>
      </c>
      <c r="F19" s="579" t="s">
        <v>1256</v>
      </c>
      <c r="G19" s="579" t="s">
        <v>1270</v>
      </c>
      <c r="H19" s="579" t="s">
        <v>137</v>
      </c>
      <c r="I19" s="579" t="s">
        <v>2752</v>
      </c>
    </row>
    <row r="20" spans="1:9">
      <c r="A20" s="579" t="s">
        <v>2728</v>
      </c>
      <c r="B20" s="579"/>
      <c r="C20" s="579" t="s">
        <v>2729</v>
      </c>
      <c r="D20" s="579" t="s">
        <v>2730</v>
      </c>
      <c r="E20" s="579" t="s">
        <v>2754</v>
      </c>
      <c r="F20" s="579" t="s">
        <v>1256</v>
      </c>
      <c r="G20" s="579" t="s">
        <v>1270</v>
      </c>
      <c r="H20" s="579" t="s">
        <v>137</v>
      </c>
      <c r="I20" s="579" t="s">
        <v>2752</v>
      </c>
    </row>
    <row r="21" spans="1:9">
      <c r="A21" s="579" t="s">
        <v>2728</v>
      </c>
      <c r="B21" s="579"/>
      <c r="C21" s="579" t="s">
        <v>2729</v>
      </c>
      <c r="D21" s="579" t="s">
        <v>2730</v>
      </c>
      <c r="E21" s="579" t="s">
        <v>2755</v>
      </c>
      <c r="F21" s="579" t="s">
        <v>1256</v>
      </c>
      <c r="G21" s="579" t="s">
        <v>1270</v>
      </c>
      <c r="H21" s="579" t="s">
        <v>2756</v>
      </c>
      <c r="I21" s="579" t="s">
        <v>2757</v>
      </c>
    </row>
    <row r="22" spans="1:9">
      <c r="A22" s="579" t="s">
        <v>2728</v>
      </c>
      <c r="B22" s="579"/>
      <c r="C22" s="579" t="s">
        <v>2729</v>
      </c>
      <c r="D22" s="579" t="s">
        <v>2758</v>
      </c>
      <c r="E22" s="579" t="s">
        <v>2759</v>
      </c>
      <c r="F22" s="579" t="s">
        <v>1256</v>
      </c>
      <c r="G22" s="579" t="s">
        <v>600</v>
      </c>
      <c r="H22" s="579" t="s">
        <v>137</v>
      </c>
      <c r="I22" s="579" t="s">
        <v>2760</v>
      </c>
    </row>
    <row r="23" spans="1:9">
      <c r="A23" s="579" t="s">
        <v>2728</v>
      </c>
      <c r="B23" s="579"/>
      <c r="C23" s="579" t="s">
        <v>2729</v>
      </c>
      <c r="D23" s="579" t="s">
        <v>2758</v>
      </c>
      <c r="E23" s="579" t="s">
        <v>2761</v>
      </c>
      <c r="F23" s="579" t="s">
        <v>1256</v>
      </c>
      <c r="G23" s="579" t="s">
        <v>600</v>
      </c>
      <c r="H23" s="579" t="s">
        <v>137</v>
      </c>
      <c r="I23" s="579" t="s">
        <v>2760</v>
      </c>
    </row>
    <row r="24" spans="1:9">
      <c r="A24" s="579" t="s">
        <v>2728</v>
      </c>
      <c r="B24" s="579"/>
      <c r="C24" s="579" t="s">
        <v>2729</v>
      </c>
      <c r="D24" s="579" t="s">
        <v>2758</v>
      </c>
      <c r="E24" s="579" t="s">
        <v>2762</v>
      </c>
      <c r="F24" s="579" t="s">
        <v>1256</v>
      </c>
      <c r="G24" s="579" t="s">
        <v>600</v>
      </c>
      <c r="H24" s="579" t="s">
        <v>137</v>
      </c>
      <c r="I24" s="579" t="s">
        <v>2760</v>
      </c>
    </row>
    <row r="25" spans="1:9">
      <c r="A25" s="579" t="s">
        <v>2728</v>
      </c>
      <c r="B25" s="579"/>
      <c r="C25" s="579" t="s">
        <v>2763</v>
      </c>
      <c r="D25" s="579" t="s">
        <v>2758</v>
      </c>
      <c r="E25" s="579" t="s">
        <v>2764</v>
      </c>
      <c r="F25" s="579" t="s">
        <v>1256</v>
      </c>
      <c r="G25" s="579" t="s">
        <v>600</v>
      </c>
      <c r="H25" s="579" t="s">
        <v>134</v>
      </c>
      <c r="I25" s="579" t="s">
        <v>2760</v>
      </c>
    </row>
    <row r="26" spans="1:9">
      <c r="A26" s="579" t="s">
        <v>2728</v>
      </c>
      <c r="B26" s="579"/>
      <c r="C26" s="579" t="s">
        <v>2765</v>
      </c>
      <c r="D26" s="579" t="s">
        <v>2730</v>
      </c>
      <c r="E26" s="579" t="s">
        <v>2751</v>
      </c>
      <c r="F26" s="579" t="s">
        <v>1256</v>
      </c>
      <c r="G26" s="579" t="s">
        <v>1270</v>
      </c>
      <c r="H26" s="579" t="s">
        <v>137</v>
      </c>
      <c r="I26" s="579" t="s">
        <v>2752</v>
      </c>
    </row>
    <row r="27" spans="1:9">
      <c r="A27" s="579" t="s">
        <v>2728</v>
      </c>
      <c r="B27" s="579"/>
      <c r="C27" s="579" t="s">
        <v>2766</v>
      </c>
      <c r="D27" s="579" t="s">
        <v>2730</v>
      </c>
      <c r="E27" s="579" t="s">
        <v>2738</v>
      </c>
      <c r="F27" s="579" t="s">
        <v>1256</v>
      </c>
      <c r="G27" s="579" t="s">
        <v>1270</v>
      </c>
      <c r="H27" s="579" t="s">
        <v>2739</v>
      </c>
      <c r="I27" s="579" t="s">
        <v>2740</v>
      </c>
    </row>
    <row r="28" spans="1:9">
      <c r="A28" s="579" t="s">
        <v>2728</v>
      </c>
      <c r="B28" s="579"/>
      <c r="C28" s="579" t="s">
        <v>2767</v>
      </c>
      <c r="D28" s="579" t="s">
        <v>2730</v>
      </c>
      <c r="E28" s="579" t="s">
        <v>2768</v>
      </c>
      <c r="F28" s="579" t="s">
        <v>1256</v>
      </c>
      <c r="G28" s="579" t="s">
        <v>1270</v>
      </c>
      <c r="H28" s="579" t="s">
        <v>2739</v>
      </c>
      <c r="I28" s="579" t="s">
        <v>2740</v>
      </c>
    </row>
    <row r="29" spans="1:9">
      <c r="A29" s="579" t="s">
        <v>2728</v>
      </c>
      <c r="B29" s="579"/>
      <c r="C29" s="579" t="s">
        <v>2769</v>
      </c>
      <c r="D29" s="579" t="s">
        <v>2730</v>
      </c>
      <c r="E29" s="579" t="s">
        <v>2768</v>
      </c>
      <c r="F29" s="579" t="s">
        <v>1256</v>
      </c>
      <c r="G29" s="579" t="s">
        <v>1270</v>
      </c>
      <c r="H29" s="579" t="s">
        <v>2739</v>
      </c>
      <c r="I29" s="579" t="s">
        <v>2740</v>
      </c>
    </row>
    <row r="30" spans="1:9">
      <c r="A30" s="579" t="s">
        <v>2728</v>
      </c>
      <c r="B30" s="579"/>
      <c r="C30" s="579" t="s">
        <v>2770</v>
      </c>
      <c r="D30" s="579" t="s">
        <v>2730</v>
      </c>
      <c r="E30" s="579" t="s">
        <v>2771</v>
      </c>
      <c r="F30" s="579" t="s">
        <v>1256</v>
      </c>
      <c r="G30" s="579" t="s">
        <v>1270</v>
      </c>
      <c r="H30" s="579" t="s">
        <v>2739</v>
      </c>
      <c r="I30" s="579" t="s">
        <v>2740</v>
      </c>
    </row>
    <row r="31" spans="1:9">
      <c r="A31" s="579" t="s">
        <v>2728</v>
      </c>
      <c r="B31" s="579"/>
      <c r="C31" s="579" t="s">
        <v>2772</v>
      </c>
      <c r="D31" s="579" t="s">
        <v>2730</v>
      </c>
      <c r="E31" s="579" t="s">
        <v>2773</v>
      </c>
      <c r="F31" s="579" t="s">
        <v>1256</v>
      </c>
      <c r="G31" s="579" t="s">
        <v>1270</v>
      </c>
      <c r="H31" s="579" t="s">
        <v>2739</v>
      </c>
      <c r="I31" s="579" t="s">
        <v>2740</v>
      </c>
    </row>
    <row r="32" spans="1:9">
      <c r="A32" s="579" t="s">
        <v>2728</v>
      </c>
      <c r="B32" s="579"/>
      <c r="C32" s="579" t="s">
        <v>2774</v>
      </c>
      <c r="D32" s="579" t="s">
        <v>2730</v>
      </c>
      <c r="E32" s="579" t="s">
        <v>2775</v>
      </c>
      <c r="F32" s="579" t="s">
        <v>1256</v>
      </c>
      <c r="G32" s="579" t="s">
        <v>1270</v>
      </c>
      <c r="H32" s="579" t="s">
        <v>2739</v>
      </c>
      <c r="I32" s="579" t="s">
        <v>2740</v>
      </c>
    </row>
    <row r="33" spans="1:9">
      <c r="A33" s="579" t="s">
        <v>2728</v>
      </c>
      <c r="B33" s="579"/>
      <c r="C33" s="579" t="s">
        <v>2776</v>
      </c>
      <c r="D33" s="579" t="s">
        <v>2730</v>
      </c>
      <c r="E33" s="579" t="s">
        <v>2777</v>
      </c>
      <c r="F33" s="579" t="s">
        <v>1256</v>
      </c>
      <c r="G33" s="579" t="s">
        <v>1270</v>
      </c>
      <c r="H33" s="579" t="s">
        <v>2739</v>
      </c>
      <c r="I33" s="579" t="s">
        <v>2740</v>
      </c>
    </row>
    <row r="34" spans="1:9">
      <c r="A34" s="579" t="s">
        <v>2728</v>
      </c>
      <c r="B34" s="579"/>
      <c r="C34" s="579" t="s">
        <v>2778</v>
      </c>
      <c r="D34" s="579" t="s">
        <v>2730</v>
      </c>
      <c r="E34" s="579" t="s">
        <v>2779</v>
      </c>
      <c r="F34" s="579" t="s">
        <v>1256</v>
      </c>
      <c r="G34" s="579" t="s">
        <v>1270</v>
      </c>
      <c r="H34" s="579" t="s">
        <v>2739</v>
      </c>
      <c r="I34" s="579" t="s">
        <v>2740</v>
      </c>
    </row>
    <row r="35" spans="1:9">
      <c r="A35" s="579" t="s">
        <v>2728</v>
      </c>
      <c r="B35" s="579"/>
      <c r="C35" s="579" t="s">
        <v>2780</v>
      </c>
      <c r="D35" s="579" t="s">
        <v>2730</v>
      </c>
      <c r="E35" s="579" t="s">
        <v>2781</v>
      </c>
      <c r="F35" s="579" t="s">
        <v>1256</v>
      </c>
      <c r="G35" s="579" t="s">
        <v>1270</v>
      </c>
      <c r="H35" s="579" t="s">
        <v>2739</v>
      </c>
      <c r="I35" s="579" t="s">
        <v>2740</v>
      </c>
    </row>
    <row r="36" spans="1:9">
      <c r="A36" s="579" t="s">
        <v>2728</v>
      </c>
      <c r="B36" s="579"/>
      <c r="C36" s="579" t="s">
        <v>2782</v>
      </c>
      <c r="D36" s="579" t="s">
        <v>2730</v>
      </c>
      <c r="E36" s="579" t="s">
        <v>2755</v>
      </c>
      <c r="F36" s="579" t="s">
        <v>1256</v>
      </c>
      <c r="G36" s="579" t="s">
        <v>1270</v>
      </c>
      <c r="H36" s="579" t="s">
        <v>2756</v>
      </c>
      <c r="I36" s="579" t="s">
        <v>2757</v>
      </c>
    </row>
    <row r="37" spans="1:9">
      <c r="A37" s="579" t="s">
        <v>2728</v>
      </c>
      <c r="B37" s="579"/>
      <c r="C37" s="579" t="s">
        <v>2783</v>
      </c>
      <c r="D37" s="579" t="s">
        <v>2730</v>
      </c>
      <c r="E37" s="579" t="s">
        <v>2784</v>
      </c>
      <c r="F37" s="579" t="s">
        <v>1256</v>
      </c>
      <c r="G37" s="579" t="s">
        <v>1270</v>
      </c>
      <c r="H37" s="579" t="s">
        <v>2756</v>
      </c>
      <c r="I37" s="579" t="s">
        <v>2757</v>
      </c>
    </row>
    <row r="38" spans="1:9">
      <c r="A38" s="579" t="s">
        <v>2728</v>
      </c>
      <c r="B38" s="579"/>
      <c r="C38" s="579" t="s">
        <v>2785</v>
      </c>
      <c r="D38" s="579" t="s">
        <v>2730</v>
      </c>
      <c r="E38" s="579" t="s">
        <v>2786</v>
      </c>
      <c r="F38" s="579" t="s">
        <v>1256</v>
      </c>
      <c r="G38" s="579" t="s">
        <v>1270</v>
      </c>
      <c r="H38" s="579" t="s">
        <v>2739</v>
      </c>
      <c r="I38" s="579" t="s">
        <v>2740</v>
      </c>
    </row>
    <row r="39" spans="1:9">
      <c r="A39" s="579" t="s">
        <v>2728</v>
      </c>
      <c r="B39" s="579"/>
      <c r="C39" s="579" t="s">
        <v>2787</v>
      </c>
      <c r="D39" s="579" t="s">
        <v>2730</v>
      </c>
      <c r="E39" s="579" t="s">
        <v>2788</v>
      </c>
      <c r="F39" s="579" t="s">
        <v>1256</v>
      </c>
      <c r="G39" s="579" t="s">
        <v>1270</v>
      </c>
      <c r="H39" s="579" t="s">
        <v>2739</v>
      </c>
      <c r="I39" s="579" t="s">
        <v>2740</v>
      </c>
    </row>
    <row r="40" spans="1:9">
      <c r="A40" s="579" t="s">
        <v>2728</v>
      </c>
      <c r="B40" s="579"/>
      <c r="C40" s="579" t="s">
        <v>2789</v>
      </c>
      <c r="D40" s="579" t="s">
        <v>2730</v>
      </c>
      <c r="E40" s="579" t="s">
        <v>2790</v>
      </c>
      <c r="F40" s="579" t="s">
        <v>1256</v>
      </c>
      <c r="G40" s="579" t="s">
        <v>1270</v>
      </c>
      <c r="H40" s="579" t="s">
        <v>2756</v>
      </c>
      <c r="I40" s="579" t="s">
        <v>2757</v>
      </c>
    </row>
    <row r="41" spans="1:9">
      <c r="A41" s="579" t="s">
        <v>2728</v>
      </c>
      <c r="B41" s="579"/>
      <c r="C41" s="579" t="s">
        <v>2791</v>
      </c>
      <c r="D41" s="579" t="s">
        <v>2730</v>
      </c>
      <c r="E41" s="579" t="s">
        <v>2792</v>
      </c>
      <c r="F41" s="579" t="s">
        <v>1256</v>
      </c>
      <c r="G41" s="579" t="s">
        <v>1270</v>
      </c>
      <c r="H41" s="579" t="s">
        <v>2739</v>
      </c>
      <c r="I41" s="579" t="s">
        <v>2740</v>
      </c>
    </row>
    <row r="42" spans="1:9">
      <c r="A42" s="579" t="s">
        <v>2728</v>
      </c>
      <c r="B42" s="579"/>
      <c r="C42" s="579" t="s">
        <v>2793</v>
      </c>
      <c r="D42" s="579" t="s">
        <v>2730</v>
      </c>
      <c r="E42" s="579" t="s">
        <v>2773</v>
      </c>
      <c r="F42" s="579" t="s">
        <v>1256</v>
      </c>
      <c r="G42" s="579" t="s">
        <v>1270</v>
      </c>
      <c r="H42" s="579" t="s">
        <v>2739</v>
      </c>
      <c r="I42" s="579" t="s">
        <v>2740</v>
      </c>
    </row>
    <row r="43" spans="1:9">
      <c r="A43" s="579" t="s">
        <v>2728</v>
      </c>
      <c r="B43" s="579"/>
      <c r="C43" s="579" t="s">
        <v>2794</v>
      </c>
      <c r="D43" s="579" t="s">
        <v>2730</v>
      </c>
      <c r="E43" s="579" t="s">
        <v>2788</v>
      </c>
      <c r="F43" s="579" t="s">
        <v>1256</v>
      </c>
      <c r="G43" s="579" t="s">
        <v>1270</v>
      </c>
      <c r="H43" s="579" t="s">
        <v>2739</v>
      </c>
      <c r="I43" s="579" t="s">
        <v>2740</v>
      </c>
    </row>
    <row r="44" spans="1:9">
      <c r="A44" s="579" t="s">
        <v>2728</v>
      </c>
      <c r="B44" s="579"/>
      <c r="C44" s="579" t="s">
        <v>2795</v>
      </c>
      <c r="D44" s="579" t="s">
        <v>2730</v>
      </c>
      <c r="E44" s="579" t="s">
        <v>2796</v>
      </c>
      <c r="F44" s="579" t="s">
        <v>1256</v>
      </c>
      <c r="G44" s="579" t="s">
        <v>1270</v>
      </c>
      <c r="H44" s="579" t="s">
        <v>2739</v>
      </c>
      <c r="I44" s="579" t="s">
        <v>2740</v>
      </c>
    </row>
    <row r="45" spans="1:9">
      <c r="A45" s="579" t="s">
        <v>2728</v>
      </c>
      <c r="B45" s="579"/>
      <c r="C45" s="579" t="s">
        <v>2797</v>
      </c>
      <c r="D45" s="579" t="s">
        <v>2730</v>
      </c>
      <c r="E45" s="579" t="s">
        <v>2798</v>
      </c>
      <c r="F45" s="579" t="s">
        <v>1256</v>
      </c>
      <c r="G45" s="579" t="s">
        <v>1270</v>
      </c>
      <c r="H45" s="579" t="s">
        <v>2739</v>
      </c>
      <c r="I45" s="579" t="s">
        <v>2740</v>
      </c>
    </row>
    <row r="46" spans="1:9">
      <c r="A46" s="579" t="s">
        <v>2728</v>
      </c>
      <c r="B46" s="579"/>
      <c r="C46" s="579" t="s">
        <v>2799</v>
      </c>
      <c r="D46" s="579" t="s">
        <v>2730</v>
      </c>
      <c r="E46" s="579" t="s">
        <v>2800</v>
      </c>
      <c r="F46" s="579" t="s">
        <v>1256</v>
      </c>
      <c r="G46" s="579" t="s">
        <v>1270</v>
      </c>
      <c r="H46" s="579" t="s">
        <v>2756</v>
      </c>
      <c r="I46" s="579" t="s">
        <v>2757</v>
      </c>
    </row>
    <row r="47" spans="1:9">
      <c r="A47" s="579" t="s">
        <v>2728</v>
      </c>
      <c r="B47" s="579"/>
      <c r="C47" s="579" t="s">
        <v>2801</v>
      </c>
      <c r="D47" s="579" t="s">
        <v>2730</v>
      </c>
      <c r="E47" s="579" t="s">
        <v>2802</v>
      </c>
      <c r="F47" s="579" t="s">
        <v>1256</v>
      </c>
      <c r="G47" s="579" t="s">
        <v>1270</v>
      </c>
      <c r="H47" s="579" t="s">
        <v>2739</v>
      </c>
      <c r="I47" s="579" t="s">
        <v>2740</v>
      </c>
    </row>
    <row r="48" spans="1:9">
      <c r="A48" s="579" t="s">
        <v>2728</v>
      </c>
      <c r="B48" s="579"/>
      <c r="C48" s="579" t="s">
        <v>2803</v>
      </c>
      <c r="D48" s="579" t="s">
        <v>2730</v>
      </c>
      <c r="E48" s="579" t="s">
        <v>2804</v>
      </c>
      <c r="F48" s="579" t="s">
        <v>1256</v>
      </c>
      <c r="G48" s="579" t="s">
        <v>1270</v>
      </c>
      <c r="H48" s="579" t="s">
        <v>2739</v>
      </c>
      <c r="I48" s="579" t="s">
        <v>2740</v>
      </c>
    </row>
    <row r="49" spans="1:9">
      <c r="A49" s="579" t="s">
        <v>2728</v>
      </c>
      <c r="B49" s="579"/>
      <c r="C49" s="579" t="s">
        <v>2805</v>
      </c>
      <c r="D49" s="579" t="s">
        <v>2730</v>
      </c>
      <c r="E49" s="579" t="s">
        <v>2784</v>
      </c>
      <c r="F49" s="579" t="s">
        <v>1256</v>
      </c>
      <c r="G49" s="579" t="s">
        <v>1270</v>
      </c>
      <c r="H49" s="579" t="s">
        <v>2756</v>
      </c>
      <c r="I49" s="579" t="s">
        <v>2757</v>
      </c>
    </row>
    <row r="50" spans="1:9">
      <c r="A50" s="579" t="s">
        <v>2728</v>
      </c>
      <c r="B50" s="579"/>
      <c r="C50" s="579" t="s">
        <v>2806</v>
      </c>
      <c r="D50" s="579" t="s">
        <v>2730</v>
      </c>
      <c r="E50" s="579" t="s">
        <v>2777</v>
      </c>
      <c r="F50" s="579" t="s">
        <v>1256</v>
      </c>
      <c r="G50" s="579" t="s">
        <v>1270</v>
      </c>
      <c r="H50" s="579" t="s">
        <v>2739</v>
      </c>
      <c r="I50" s="579" t="s">
        <v>2740</v>
      </c>
    </row>
    <row r="51" spans="1:9">
      <c r="A51" s="579" t="s">
        <v>2728</v>
      </c>
      <c r="B51" s="579"/>
      <c r="C51" s="579" t="s">
        <v>2807</v>
      </c>
      <c r="D51" s="579" t="s">
        <v>2730</v>
      </c>
      <c r="E51" s="579" t="s">
        <v>2786</v>
      </c>
      <c r="F51" s="579" t="s">
        <v>1256</v>
      </c>
      <c r="G51" s="579" t="s">
        <v>1270</v>
      </c>
      <c r="H51" s="579" t="s">
        <v>2739</v>
      </c>
      <c r="I51" s="579" t="s">
        <v>2740</v>
      </c>
    </row>
    <row r="52" spans="1:9">
      <c r="A52" s="579" t="s">
        <v>2728</v>
      </c>
      <c r="B52" s="579"/>
      <c r="C52" s="579" t="s">
        <v>2808</v>
      </c>
      <c r="D52" s="579" t="s">
        <v>2730</v>
      </c>
      <c r="E52" s="579" t="s">
        <v>2809</v>
      </c>
      <c r="F52" s="579" t="s">
        <v>1256</v>
      </c>
      <c r="G52" s="579" t="s">
        <v>1270</v>
      </c>
      <c r="H52" s="579" t="s">
        <v>2739</v>
      </c>
      <c r="I52" s="579" t="s">
        <v>2740</v>
      </c>
    </row>
    <row r="53" spans="1:9">
      <c r="A53" s="579" t="s">
        <v>2728</v>
      </c>
      <c r="B53" s="579"/>
      <c r="C53" s="579" t="s">
        <v>2810</v>
      </c>
      <c r="D53" s="579" t="s">
        <v>2730</v>
      </c>
      <c r="E53" s="579" t="s">
        <v>2809</v>
      </c>
      <c r="F53" s="579" t="s">
        <v>1256</v>
      </c>
      <c r="G53" s="579" t="s">
        <v>1270</v>
      </c>
      <c r="H53" s="579" t="s">
        <v>2739</v>
      </c>
      <c r="I53" s="579" t="s">
        <v>2740</v>
      </c>
    </row>
    <row r="54" spans="1:9">
      <c r="A54" s="579" t="s">
        <v>2728</v>
      </c>
      <c r="B54" s="579"/>
      <c r="C54" s="579" t="s">
        <v>2811</v>
      </c>
      <c r="D54" s="579" t="s">
        <v>2730</v>
      </c>
      <c r="E54" s="579" t="s">
        <v>2798</v>
      </c>
      <c r="F54" s="579" t="s">
        <v>1256</v>
      </c>
      <c r="G54" s="579" t="s">
        <v>1270</v>
      </c>
      <c r="H54" s="579" t="s">
        <v>2739</v>
      </c>
      <c r="I54" s="579" t="s">
        <v>2740</v>
      </c>
    </row>
    <row r="55" spans="1:9">
      <c r="A55" s="579" t="s">
        <v>2728</v>
      </c>
      <c r="B55" s="579"/>
      <c r="C55" s="579" t="s">
        <v>2812</v>
      </c>
      <c r="D55" s="579" t="s">
        <v>2730</v>
      </c>
      <c r="E55" s="579" t="s">
        <v>2798</v>
      </c>
      <c r="F55" s="579" t="s">
        <v>1256</v>
      </c>
      <c r="G55" s="579" t="s">
        <v>1270</v>
      </c>
      <c r="H55" s="579" t="s">
        <v>2739</v>
      </c>
      <c r="I55" s="579" t="s">
        <v>2740</v>
      </c>
    </row>
    <row r="56" spans="1:9">
      <c r="A56" s="579" t="s">
        <v>2728</v>
      </c>
      <c r="B56" s="579"/>
      <c r="C56" s="579" t="s">
        <v>2813</v>
      </c>
      <c r="D56" s="579" t="s">
        <v>2730</v>
      </c>
      <c r="E56" s="579" t="s">
        <v>2771</v>
      </c>
      <c r="F56" s="579" t="s">
        <v>1256</v>
      </c>
      <c r="G56" s="579" t="s">
        <v>1270</v>
      </c>
      <c r="H56" s="579" t="s">
        <v>2739</v>
      </c>
      <c r="I56" s="579" t="s">
        <v>2740</v>
      </c>
    </row>
    <row r="57" spans="1:9">
      <c r="A57" s="579" t="s">
        <v>2728</v>
      </c>
      <c r="B57" s="579"/>
      <c r="C57" s="579" t="s">
        <v>2814</v>
      </c>
      <c r="D57" s="579" t="s">
        <v>2730</v>
      </c>
      <c r="E57" s="579" t="s">
        <v>2815</v>
      </c>
      <c r="F57" s="579" t="s">
        <v>1256</v>
      </c>
      <c r="G57" s="579" t="s">
        <v>1270</v>
      </c>
      <c r="H57" s="579" t="s">
        <v>2739</v>
      </c>
      <c r="I57" s="579" t="s">
        <v>2740</v>
      </c>
    </row>
    <row r="58" spans="1:9">
      <c r="A58" s="579" t="s">
        <v>2728</v>
      </c>
      <c r="B58" s="579"/>
      <c r="C58" s="579" t="s">
        <v>2816</v>
      </c>
      <c r="D58" s="579" t="s">
        <v>2730</v>
      </c>
      <c r="E58" s="579" t="s">
        <v>2768</v>
      </c>
      <c r="F58" s="579" t="s">
        <v>1256</v>
      </c>
      <c r="G58" s="579" t="s">
        <v>1270</v>
      </c>
      <c r="H58" s="579" t="s">
        <v>2739</v>
      </c>
      <c r="I58" s="579" t="s">
        <v>2740</v>
      </c>
    </row>
    <row r="59" spans="1:9">
      <c r="A59" s="579" t="s">
        <v>2728</v>
      </c>
      <c r="B59" s="579"/>
      <c r="C59" s="579" t="s">
        <v>2817</v>
      </c>
      <c r="D59" s="579" t="s">
        <v>2730</v>
      </c>
      <c r="E59" s="579" t="s">
        <v>2741</v>
      </c>
      <c r="F59" s="579" t="s">
        <v>1256</v>
      </c>
      <c r="G59" s="579" t="s">
        <v>1270</v>
      </c>
      <c r="H59" s="579" t="s">
        <v>2739</v>
      </c>
      <c r="I59" s="579" t="s">
        <v>2740</v>
      </c>
    </row>
    <row r="60" spans="1:9">
      <c r="A60" s="579" t="s">
        <v>2728</v>
      </c>
      <c r="B60" s="579"/>
      <c r="C60" s="579" t="s">
        <v>2818</v>
      </c>
      <c r="D60" s="579" t="s">
        <v>2730</v>
      </c>
      <c r="E60" s="579" t="s">
        <v>2819</v>
      </c>
      <c r="F60" s="579" t="s">
        <v>1256</v>
      </c>
      <c r="G60" s="579" t="s">
        <v>1270</v>
      </c>
      <c r="H60" s="579" t="s">
        <v>2739</v>
      </c>
      <c r="I60" s="579" t="s">
        <v>2740</v>
      </c>
    </row>
    <row r="61" spans="1:9">
      <c r="A61" s="579" t="s">
        <v>2728</v>
      </c>
      <c r="B61" s="579"/>
      <c r="C61" s="579" t="s">
        <v>2820</v>
      </c>
      <c r="D61" s="579" t="s">
        <v>2730</v>
      </c>
      <c r="E61" s="579" t="s">
        <v>2819</v>
      </c>
      <c r="F61" s="579" t="s">
        <v>1256</v>
      </c>
      <c r="G61" s="579" t="s">
        <v>1270</v>
      </c>
      <c r="H61" s="579" t="s">
        <v>2739</v>
      </c>
      <c r="I61" s="579" t="s">
        <v>2740</v>
      </c>
    </row>
    <row r="62" spans="1:9">
      <c r="A62" s="579" t="s">
        <v>2728</v>
      </c>
      <c r="B62" s="579"/>
      <c r="C62" s="579" t="s">
        <v>2821</v>
      </c>
      <c r="D62" s="579" t="s">
        <v>2730</v>
      </c>
      <c r="E62" s="579" t="s">
        <v>2822</v>
      </c>
      <c r="F62" s="579" t="s">
        <v>1256</v>
      </c>
      <c r="G62" s="579" t="s">
        <v>1270</v>
      </c>
      <c r="H62" s="579" t="s">
        <v>2739</v>
      </c>
      <c r="I62" s="579" t="s">
        <v>2740</v>
      </c>
    </row>
    <row r="63" spans="1:9">
      <c r="A63" s="579" t="s">
        <v>2728</v>
      </c>
      <c r="B63" s="579"/>
      <c r="C63" s="579" t="s">
        <v>2823</v>
      </c>
      <c r="D63" s="579" t="s">
        <v>2730</v>
      </c>
      <c r="E63" s="579" t="s">
        <v>2824</v>
      </c>
      <c r="F63" s="579" t="s">
        <v>1256</v>
      </c>
      <c r="G63" s="579" t="s">
        <v>1270</v>
      </c>
      <c r="H63" s="579" t="s">
        <v>2739</v>
      </c>
      <c r="I63" s="579" t="s">
        <v>2740</v>
      </c>
    </row>
    <row r="64" spans="1:9">
      <c r="A64" s="579" t="s">
        <v>2728</v>
      </c>
      <c r="B64" s="579"/>
      <c r="C64" s="579" t="s">
        <v>2825</v>
      </c>
      <c r="D64" s="579" t="s">
        <v>2730</v>
      </c>
      <c r="E64" s="579" t="s">
        <v>2826</v>
      </c>
      <c r="F64" s="579" t="s">
        <v>1256</v>
      </c>
      <c r="G64" s="579" t="s">
        <v>1270</v>
      </c>
      <c r="H64" s="579" t="s">
        <v>2739</v>
      </c>
      <c r="I64" s="579" t="s">
        <v>2740</v>
      </c>
    </row>
    <row r="65" spans="1:9">
      <c r="A65" s="579" t="s">
        <v>2728</v>
      </c>
      <c r="B65" s="579"/>
      <c r="C65" s="579" t="s">
        <v>2827</v>
      </c>
      <c r="D65" s="579" t="s">
        <v>2730</v>
      </c>
      <c r="E65" s="579" t="s">
        <v>2828</v>
      </c>
      <c r="F65" s="579" t="s">
        <v>1256</v>
      </c>
      <c r="G65" s="579" t="s">
        <v>1270</v>
      </c>
      <c r="H65" s="579" t="s">
        <v>2739</v>
      </c>
      <c r="I65" s="579" t="s">
        <v>2740</v>
      </c>
    </row>
    <row r="66" spans="1:9">
      <c r="A66" s="579" t="s">
        <v>2728</v>
      </c>
      <c r="B66" s="579"/>
      <c r="C66" s="579" t="s">
        <v>2829</v>
      </c>
      <c r="D66" s="579" t="s">
        <v>2730</v>
      </c>
      <c r="E66" s="579" t="s">
        <v>2830</v>
      </c>
      <c r="F66" s="579" t="s">
        <v>1256</v>
      </c>
      <c r="G66" s="579" t="s">
        <v>1270</v>
      </c>
      <c r="H66" s="579" t="s">
        <v>2739</v>
      </c>
      <c r="I66" s="579" t="s">
        <v>2740</v>
      </c>
    </row>
    <row r="67" spans="1:9">
      <c r="A67" s="579" t="s">
        <v>2728</v>
      </c>
      <c r="B67" s="579"/>
      <c r="C67" s="579" t="s">
        <v>2831</v>
      </c>
      <c r="D67" s="579" t="s">
        <v>2730</v>
      </c>
      <c r="E67" s="579" t="s">
        <v>2832</v>
      </c>
      <c r="F67" s="579" t="s">
        <v>1256</v>
      </c>
      <c r="G67" s="579" t="s">
        <v>1270</v>
      </c>
      <c r="H67" s="579" t="s">
        <v>2739</v>
      </c>
      <c r="I67" s="579" t="s">
        <v>2740</v>
      </c>
    </row>
    <row r="68" spans="1:9">
      <c r="A68" s="579" t="s">
        <v>2728</v>
      </c>
      <c r="B68" s="579"/>
      <c r="C68" s="579" t="s">
        <v>2833</v>
      </c>
      <c r="D68" s="579" t="s">
        <v>2730</v>
      </c>
      <c r="E68" s="579" t="s">
        <v>2824</v>
      </c>
      <c r="F68" s="579" t="s">
        <v>1256</v>
      </c>
      <c r="G68" s="579" t="s">
        <v>1270</v>
      </c>
      <c r="H68" s="579" t="s">
        <v>2739</v>
      </c>
      <c r="I68" s="579" t="s">
        <v>2740</v>
      </c>
    </row>
    <row r="69" spans="1:9">
      <c r="A69" s="579" t="s">
        <v>2728</v>
      </c>
      <c r="B69" s="579"/>
      <c r="C69" s="579" t="s">
        <v>2834</v>
      </c>
      <c r="D69" s="579" t="s">
        <v>2730</v>
      </c>
      <c r="E69" s="579" t="s">
        <v>2835</v>
      </c>
      <c r="F69" s="579" t="s">
        <v>1256</v>
      </c>
      <c r="G69" s="579" t="s">
        <v>1270</v>
      </c>
      <c r="H69" s="579" t="s">
        <v>2739</v>
      </c>
      <c r="I69" s="579" t="s">
        <v>2740</v>
      </c>
    </row>
    <row r="70" spans="1:9">
      <c r="A70" s="579" t="s">
        <v>2728</v>
      </c>
      <c r="B70" s="579"/>
      <c r="C70" s="579" t="s">
        <v>2836</v>
      </c>
      <c r="D70" s="579" t="s">
        <v>2730</v>
      </c>
      <c r="E70" s="579" t="s">
        <v>2835</v>
      </c>
      <c r="F70" s="579" t="s">
        <v>1256</v>
      </c>
      <c r="G70" s="579" t="s">
        <v>1270</v>
      </c>
      <c r="H70" s="579" t="s">
        <v>2739</v>
      </c>
      <c r="I70" s="579" t="s">
        <v>2740</v>
      </c>
    </row>
    <row r="71" spans="1:9">
      <c r="A71" s="579" t="s">
        <v>2728</v>
      </c>
      <c r="B71" s="579"/>
      <c r="C71" s="579" t="s">
        <v>2837</v>
      </c>
      <c r="D71" s="579" t="s">
        <v>2730</v>
      </c>
      <c r="E71" s="579" t="s">
        <v>2741</v>
      </c>
      <c r="F71" s="579" t="s">
        <v>1256</v>
      </c>
      <c r="G71" s="579" t="s">
        <v>1270</v>
      </c>
      <c r="H71" s="579" t="s">
        <v>2739</v>
      </c>
      <c r="I71" s="579" t="s">
        <v>2740</v>
      </c>
    </row>
    <row r="72" spans="1:9">
      <c r="A72" s="579" t="s">
        <v>2728</v>
      </c>
      <c r="B72" s="579"/>
      <c r="C72" s="579" t="s">
        <v>2838</v>
      </c>
      <c r="D72" s="579" t="s">
        <v>2730</v>
      </c>
      <c r="E72" s="579" t="s">
        <v>2741</v>
      </c>
      <c r="F72" s="579" t="s">
        <v>1256</v>
      </c>
      <c r="G72" s="579" t="s">
        <v>1270</v>
      </c>
      <c r="H72" s="579" t="s">
        <v>2739</v>
      </c>
      <c r="I72" s="579" t="s">
        <v>2740</v>
      </c>
    </row>
    <row r="73" spans="1:9">
      <c r="A73" s="579" t="s">
        <v>2728</v>
      </c>
      <c r="B73" s="579"/>
      <c r="C73" s="579" t="s">
        <v>2839</v>
      </c>
      <c r="D73" s="579" t="s">
        <v>2730</v>
      </c>
      <c r="E73" s="579" t="s">
        <v>2777</v>
      </c>
      <c r="F73" s="579" t="s">
        <v>1256</v>
      </c>
      <c r="G73" s="579" t="s">
        <v>1270</v>
      </c>
      <c r="H73" s="579" t="s">
        <v>2739</v>
      </c>
      <c r="I73" s="579" t="s">
        <v>2740</v>
      </c>
    </row>
    <row r="74" spans="1:9">
      <c r="A74" s="579" t="s">
        <v>2728</v>
      </c>
      <c r="B74" s="579"/>
      <c r="C74" s="579" t="s">
        <v>2840</v>
      </c>
      <c r="D74" s="579" t="s">
        <v>2730</v>
      </c>
      <c r="E74" s="579" t="s">
        <v>2777</v>
      </c>
      <c r="F74" s="579" t="s">
        <v>1256</v>
      </c>
      <c r="G74" s="579" t="s">
        <v>1270</v>
      </c>
      <c r="H74" s="579" t="s">
        <v>2739</v>
      </c>
      <c r="I74" s="579" t="s">
        <v>2740</v>
      </c>
    </row>
    <row r="75" spans="1:9">
      <c r="A75" s="579" t="s">
        <v>2728</v>
      </c>
      <c r="B75" s="579"/>
      <c r="C75" s="579" t="s">
        <v>2841</v>
      </c>
      <c r="D75" s="579" t="s">
        <v>2730</v>
      </c>
      <c r="E75" s="579" t="s">
        <v>2741</v>
      </c>
      <c r="F75" s="579" t="s">
        <v>1256</v>
      </c>
      <c r="G75" s="579" t="s">
        <v>1270</v>
      </c>
      <c r="H75" s="579" t="s">
        <v>2739</v>
      </c>
      <c r="I75" s="579" t="s">
        <v>2740</v>
      </c>
    </row>
    <row r="76" spans="1:9">
      <c r="A76" s="579" t="s">
        <v>2728</v>
      </c>
      <c r="B76" s="579"/>
      <c r="C76" s="579" t="s">
        <v>2842</v>
      </c>
      <c r="D76" s="579" t="s">
        <v>2730</v>
      </c>
      <c r="E76" s="579" t="s">
        <v>2741</v>
      </c>
      <c r="F76" s="579" t="s">
        <v>1256</v>
      </c>
      <c r="G76" s="579" t="s">
        <v>1270</v>
      </c>
      <c r="H76" s="579" t="s">
        <v>2739</v>
      </c>
      <c r="I76" s="579" t="s">
        <v>2740</v>
      </c>
    </row>
    <row r="77" spans="1:9">
      <c r="A77" s="579" t="s">
        <v>2728</v>
      </c>
      <c r="B77" s="579"/>
      <c r="C77" s="579" t="s">
        <v>2843</v>
      </c>
      <c r="D77" s="579" t="s">
        <v>2730</v>
      </c>
      <c r="E77" s="579" t="s">
        <v>2792</v>
      </c>
      <c r="F77" s="579" t="s">
        <v>1256</v>
      </c>
      <c r="G77" s="579" t="s">
        <v>1270</v>
      </c>
      <c r="H77" s="579" t="s">
        <v>2739</v>
      </c>
      <c r="I77" s="579" t="s">
        <v>2740</v>
      </c>
    </row>
    <row r="78" spans="1:9">
      <c r="A78" s="579" t="s">
        <v>2728</v>
      </c>
      <c r="B78" s="579"/>
      <c r="C78" s="579" t="s">
        <v>2844</v>
      </c>
      <c r="D78" s="579" t="s">
        <v>2730</v>
      </c>
      <c r="E78" s="579" t="s">
        <v>2800</v>
      </c>
      <c r="F78" s="579" t="s">
        <v>1256</v>
      </c>
      <c r="G78" s="579" t="s">
        <v>1270</v>
      </c>
      <c r="H78" s="579" t="s">
        <v>2756</v>
      </c>
      <c r="I78" s="579" t="s">
        <v>2757</v>
      </c>
    </row>
    <row r="79" spans="1:9">
      <c r="A79" s="579" t="s">
        <v>2728</v>
      </c>
      <c r="B79" s="579"/>
      <c r="C79" s="579" t="s">
        <v>2845</v>
      </c>
      <c r="D79" s="579" t="s">
        <v>2730</v>
      </c>
      <c r="E79" s="579" t="s">
        <v>2846</v>
      </c>
      <c r="F79" s="579" t="s">
        <v>1256</v>
      </c>
      <c r="G79" s="579" t="s">
        <v>1270</v>
      </c>
      <c r="H79" s="579" t="s">
        <v>2739</v>
      </c>
      <c r="I79" s="579" t="s">
        <v>2740</v>
      </c>
    </row>
    <row r="80" spans="1:9">
      <c r="A80" s="579" t="s">
        <v>2728</v>
      </c>
      <c r="B80" s="579"/>
      <c r="C80" s="579" t="s">
        <v>2847</v>
      </c>
      <c r="D80" s="579" t="s">
        <v>2730</v>
      </c>
      <c r="E80" s="579" t="s">
        <v>2822</v>
      </c>
      <c r="F80" s="579" t="s">
        <v>1256</v>
      </c>
      <c r="G80" s="579" t="s">
        <v>1270</v>
      </c>
      <c r="H80" s="579" t="s">
        <v>2739</v>
      </c>
      <c r="I80" s="579" t="s">
        <v>2740</v>
      </c>
    </row>
    <row r="81" spans="1:9">
      <c r="A81" s="579" t="s">
        <v>2728</v>
      </c>
      <c r="B81" s="579"/>
      <c r="C81" s="579" t="s">
        <v>2848</v>
      </c>
      <c r="D81" s="579" t="s">
        <v>2730</v>
      </c>
      <c r="E81" s="579" t="s">
        <v>2741</v>
      </c>
      <c r="F81" s="579" t="s">
        <v>1256</v>
      </c>
      <c r="G81" s="579" t="s">
        <v>1270</v>
      </c>
      <c r="H81" s="579" t="s">
        <v>2739</v>
      </c>
      <c r="I81" s="579" t="s">
        <v>2740</v>
      </c>
    </row>
    <row r="82" spans="1:9">
      <c r="A82" s="579" t="s">
        <v>2728</v>
      </c>
      <c r="B82" s="579"/>
      <c r="C82" s="579" t="s">
        <v>2849</v>
      </c>
      <c r="D82" s="579" t="s">
        <v>2730</v>
      </c>
      <c r="E82" s="579" t="s">
        <v>2741</v>
      </c>
      <c r="F82" s="579" t="s">
        <v>1256</v>
      </c>
      <c r="G82" s="579" t="s">
        <v>1270</v>
      </c>
      <c r="H82" s="579" t="s">
        <v>2739</v>
      </c>
      <c r="I82" s="579" t="s">
        <v>2740</v>
      </c>
    </row>
    <row r="83" spans="1:9">
      <c r="A83" s="579" t="s">
        <v>2728</v>
      </c>
      <c r="B83" s="579"/>
      <c r="C83" s="579" t="s">
        <v>2850</v>
      </c>
      <c r="D83" s="579" t="s">
        <v>2730</v>
      </c>
      <c r="E83" s="579" t="s">
        <v>2741</v>
      </c>
      <c r="F83" s="579" t="s">
        <v>1256</v>
      </c>
      <c r="G83" s="579" t="s">
        <v>1270</v>
      </c>
      <c r="H83" s="579" t="s">
        <v>2739</v>
      </c>
      <c r="I83" s="579" t="s">
        <v>2740</v>
      </c>
    </row>
    <row r="84" spans="1:9">
      <c r="A84" s="579" t="s">
        <v>2728</v>
      </c>
      <c r="B84" s="579"/>
      <c r="C84" s="579" t="s">
        <v>2851</v>
      </c>
      <c r="D84" s="579" t="s">
        <v>2730</v>
      </c>
      <c r="E84" s="579" t="s">
        <v>2741</v>
      </c>
      <c r="F84" s="579" t="s">
        <v>1256</v>
      </c>
      <c r="G84" s="579" t="s">
        <v>1270</v>
      </c>
      <c r="H84" s="579" t="s">
        <v>2739</v>
      </c>
      <c r="I84" s="579" t="s">
        <v>2740</v>
      </c>
    </row>
    <row r="85" spans="1:9">
      <c r="A85" s="579" t="s">
        <v>2728</v>
      </c>
      <c r="B85" s="579"/>
      <c r="C85" s="579" t="s">
        <v>2852</v>
      </c>
      <c r="D85" s="579" t="s">
        <v>2730</v>
      </c>
      <c r="E85" s="579" t="s">
        <v>2741</v>
      </c>
      <c r="F85" s="579" t="s">
        <v>1256</v>
      </c>
      <c r="G85" s="579" t="s">
        <v>1270</v>
      </c>
      <c r="H85" s="579" t="s">
        <v>2739</v>
      </c>
      <c r="I85" s="579" t="s">
        <v>2740</v>
      </c>
    </row>
    <row r="86" spans="1:9">
      <c r="A86" s="579" t="s">
        <v>2728</v>
      </c>
      <c r="B86" s="579"/>
      <c r="C86" s="579" t="s">
        <v>2853</v>
      </c>
      <c r="D86" s="579" t="s">
        <v>2730</v>
      </c>
      <c r="E86" s="579" t="s">
        <v>2854</v>
      </c>
      <c r="F86" s="579" t="s">
        <v>1256</v>
      </c>
      <c r="G86" s="579" t="s">
        <v>1270</v>
      </c>
      <c r="H86" s="579" t="s">
        <v>2739</v>
      </c>
      <c r="I86" s="579" t="s">
        <v>2740</v>
      </c>
    </row>
    <row r="87" spans="1:9">
      <c r="A87" s="579" t="s">
        <v>2728</v>
      </c>
      <c r="B87" s="579"/>
      <c r="C87" s="579" t="s">
        <v>2855</v>
      </c>
      <c r="D87" s="579" t="s">
        <v>2730</v>
      </c>
      <c r="E87" s="579" t="s">
        <v>2856</v>
      </c>
      <c r="F87" s="579" t="s">
        <v>1256</v>
      </c>
      <c r="G87" s="579" t="s">
        <v>1270</v>
      </c>
      <c r="H87" s="579" t="s">
        <v>2739</v>
      </c>
      <c r="I87" s="579" t="s">
        <v>2740</v>
      </c>
    </row>
    <row r="88" spans="1:9">
      <c r="A88" s="579" t="s">
        <v>2728</v>
      </c>
      <c r="B88" s="579"/>
      <c r="C88" s="579" t="s">
        <v>2857</v>
      </c>
      <c r="D88" s="579" t="s">
        <v>2730</v>
      </c>
      <c r="E88" s="579" t="s">
        <v>2858</v>
      </c>
      <c r="F88" s="579" t="s">
        <v>1256</v>
      </c>
      <c r="G88" s="579" t="s">
        <v>1270</v>
      </c>
      <c r="H88" s="579" t="s">
        <v>2739</v>
      </c>
      <c r="I88" s="579" t="s">
        <v>2740</v>
      </c>
    </row>
    <row r="89" spans="1:9">
      <c r="A89" s="579" t="s">
        <v>2728</v>
      </c>
      <c r="B89" s="579"/>
      <c r="C89" s="579" t="s">
        <v>2859</v>
      </c>
      <c r="D89" s="579" t="s">
        <v>2730</v>
      </c>
      <c r="E89" s="579" t="s">
        <v>2741</v>
      </c>
      <c r="F89" s="579" t="s">
        <v>1256</v>
      </c>
      <c r="G89" s="579" t="s">
        <v>1270</v>
      </c>
      <c r="H89" s="579" t="s">
        <v>2739</v>
      </c>
      <c r="I89" s="579" t="s">
        <v>2740</v>
      </c>
    </row>
    <row r="90" spans="1:9">
      <c r="A90" s="579" t="s">
        <v>2728</v>
      </c>
      <c r="B90" s="579"/>
      <c r="C90" s="579" t="s">
        <v>2860</v>
      </c>
      <c r="D90" s="579" t="s">
        <v>2730</v>
      </c>
      <c r="E90" s="579" t="s">
        <v>2741</v>
      </c>
      <c r="F90" s="579" t="s">
        <v>1256</v>
      </c>
      <c r="G90" s="579" t="s">
        <v>1270</v>
      </c>
      <c r="H90" s="579" t="s">
        <v>2739</v>
      </c>
      <c r="I90" s="579" t="s">
        <v>2740</v>
      </c>
    </row>
    <row r="91" spans="1:9">
      <c r="A91" s="579" t="s">
        <v>2728</v>
      </c>
      <c r="B91" s="579"/>
      <c r="C91" s="579" t="s">
        <v>2861</v>
      </c>
      <c r="D91" s="579" t="s">
        <v>2730</v>
      </c>
      <c r="E91" s="579" t="s">
        <v>2741</v>
      </c>
      <c r="F91" s="579" t="s">
        <v>1256</v>
      </c>
      <c r="G91" s="579" t="s">
        <v>1270</v>
      </c>
      <c r="H91" s="579" t="s">
        <v>2739</v>
      </c>
      <c r="I91" s="579" t="s">
        <v>2740</v>
      </c>
    </row>
    <row r="92" spans="1:9">
      <c r="A92" s="579" t="s">
        <v>2728</v>
      </c>
      <c r="B92" s="579"/>
      <c r="C92" s="579" t="s">
        <v>2862</v>
      </c>
      <c r="D92" s="579" t="s">
        <v>2730</v>
      </c>
      <c r="E92" s="579" t="s">
        <v>2741</v>
      </c>
      <c r="F92" s="579" t="s">
        <v>1256</v>
      </c>
      <c r="G92" s="579" t="s">
        <v>1270</v>
      </c>
      <c r="H92" s="579" t="s">
        <v>2739</v>
      </c>
      <c r="I92" s="579" t="s">
        <v>2740</v>
      </c>
    </row>
    <row r="93" spans="1:9">
      <c r="A93" s="579" t="s">
        <v>2728</v>
      </c>
      <c r="B93" s="579"/>
      <c r="C93" s="579" t="s">
        <v>2863</v>
      </c>
      <c r="D93" s="579" t="s">
        <v>2730</v>
      </c>
      <c r="E93" s="579" t="s">
        <v>2864</v>
      </c>
      <c r="F93" s="579" t="s">
        <v>1256</v>
      </c>
      <c r="G93" s="579" t="s">
        <v>1270</v>
      </c>
      <c r="H93" s="579" t="s">
        <v>2739</v>
      </c>
      <c r="I93" s="579" t="s">
        <v>2740</v>
      </c>
    </row>
    <row r="94" spans="1:9">
      <c r="A94" s="579" t="s">
        <v>2728</v>
      </c>
      <c r="B94" s="579"/>
      <c r="C94" s="579" t="s">
        <v>2865</v>
      </c>
      <c r="D94" s="579" t="s">
        <v>2730</v>
      </c>
      <c r="E94" s="579" t="s">
        <v>2741</v>
      </c>
      <c r="F94" s="579" t="s">
        <v>1256</v>
      </c>
      <c r="G94" s="579" t="s">
        <v>1270</v>
      </c>
      <c r="H94" s="579" t="s">
        <v>2739</v>
      </c>
      <c r="I94" s="579" t="s">
        <v>2740</v>
      </c>
    </row>
    <row r="95" spans="1:9">
      <c r="A95" s="579" t="s">
        <v>2728</v>
      </c>
      <c r="B95" s="579"/>
      <c r="C95" s="579" t="s">
        <v>2866</v>
      </c>
      <c r="D95" s="579" t="s">
        <v>2730</v>
      </c>
      <c r="E95" s="579" t="s">
        <v>2741</v>
      </c>
      <c r="F95" s="579" t="s">
        <v>1256</v>
      </c>
      <c r="G95" s="579" t="s">
        <v>1270</v>
      </c>
      <c r="H95" s="579" t="s">
        <v>2739</v>
      </c>
      <c r="I95" s="579" t="s">
        <v>2740</v>
      </c>
    </row>
    <row r="96" spans="1:9">
      <c r="A96" s="579" t="s">
        <v>2728</v>
      </c>
      <c r="B96" s="579"/>
      <c r="C96" s="579" t="s">
        <v>2867</v>
      </c>
      <c r="D96" s="579" t="s">
        <v>2730</v>
      </c>
      <c r="E96" s="579" t="s">
        <v>2741</v>
      </c>
      <c r="F96" s="579" t="s">
        <v>1256</v>
      </c>
      <c r="G96" s="579" t="s">
        <v>1270</v>
      </c>
      <c r="H96" s="579" t="s">
        <v>2739</v>
      </c>
      <c r="I96" s="579" t="s">
        <v>2740</v>
      </c>
    </row>
    <row r="97" spans="1:9">
      <c r="A97" s="579" t="s">
        <v>2728</v>
      </c>
      <c r="B97" s="579"/>
      <c r="C97" s="579" t="s">
        <v>2868</v>
      </c>
      <c r="D97" s="579" t="s">
        <v>2730</v>
      </c>
      <c r="E97" s="579" t="s">
        <v>2869</v>
      </c>
      <c r="F97" s="579" t="s">
        <v>1256</v>
      </c>
      <c r="G97" s="579" t="s">
        <v>1270</v>
      </c>
      <c r="H97" s="579" t="s">
        <v>2739</v>
      </c>
      <c r="I97" s="579" t="s">
        <v>2740</v>
      </c>
    </row>
    <row r="98" spans="1:9">
      <c r="A98" s="579" t="s">
        <v>2728</v>
      </c>
      <c r="B98" s="579"/>
      <c r="C98" s="579" t="s">
        <v>2870</v>
      </c>
      <c r="D98" s="579" t="s">
        <v>2730</v>
      </c>
      <c r="E98" s="579" t="s">
        <v>2871</v>
      </c>
      <c r="F98" s="579" t="s">
        <v>1256</v>
      </c>
      <c r="G98" s="579" t="s">
        <v>1270</v>
      </c>
      <c r="H98" s="579" t="s">
        <v>2739</v>
      </c>
      <c r="I98" s="579" t="s">
        <v>2740</v>
      </c>
    </row>
    <row r="99" spans="1:9">
      <c r="A99" s="579" t="s">
        <v>2728</v>
      </c>
      <c r="B99" s="579"/>
      <c r="C99" s="579" t="s">
        <v>2872</v>
      </c>
      <c r="D99" s="579" t="s">
        <v>2730</v>
      </c>
      <c r="E99" s="579" t="s">
        <v>2741</v>
      </c>
      <c r="F99" s="579" t="s">
        <v>1256</v>
      </c>
      <c r="G99" s="579" t="s">
        <v>1270</v>
      </c>
      <c r="H99" s="579" t="s">
        <v>2739</v>
      </c>
      <c r="I99" s="579" t="s">
        <v>2740</v>
      </c>
    </row>
    <row r="100" spans="1:9">
      <c r="A100" s="579" t="s">
        <v>2728</v>
      </c>
      <c r="B100" s="579"/>
      <c r="C100" s="579" t="s">
        <v>2873</v>
      </c>
      <c r="D100" s="579" t="s">
        <v>2730</v>
      </c>
      <c r="E100" s="579" t="s">
        <v>2768</v>
      </c>
      <c r="F100" s="579" t="s">
        <v>1256</v>
      </c>
      <c r="G100" s="579" t="s">
        <v>1270</v>
      </c>
      <c r="H100" s="579" t="s">
        <v>2739</v>
      </c>
      <c r="I100" s="579" t="s">
        <v>2740</v>
      </c>
    </row>
    <row r="101" spans="1:9">
      <c r="A101" s="579" t="s">
        <v>2728</v>
      </c>
      <c r="B101" s="579"/>
      <c r="C101" s="579" t="s">
        <v>2874</v>
      </c>
      <c r="D101" s="579" t="s">
        <v>2730</v>
      </c>
      <c r="E101" s="579" t="s">
        <v>2775</v>
      </c>
      <c r="F101" s="579" t="s">
        <v>1256</v>
      </c>
      <c r="G101" s="579" t="s">
        <v>1270</v>
      </c>
      <c r="H101" s="579" t="s">
        <v>2739</v>
      </c>
      <c r="I101" s="579" t="s">
        <v>2740</v>
      </c>
    </row>
    <row r="102" spans="1:9">
      <c r="A102" s="579" t="s">
        <v>2728</v>
      </c>
      <c r="B102" s="579"/>
      <c r="C102" s="579" t="s">
        <v>2875</v>
      </c>
      <c r="D102" s="579" t="s">
        <v>2730</v>
      </c>
      <c r="E102" s="579" t="s">
        <v>2876</v>
      </c>
      <c r="F102" s="579" t="s">
        <v>1256</v>
      </c>
      <c r="G102" s="579" t="s">
        <v>1270</v>
      </c>
      <c r="H102" s="579" t="s">
        <v>2739</v>
      </c>
      <c r="I102" s="579" t="s">
        <v>2740</v>
      </c>
    </row>
    <row r="103" spans="1:9">
      <c r="A103" s="579" t="s">
        <v>2728</v>
      </c>
      <c r="B103" s="579"/>
      <c r="C103" s="579" t="s">
        <v>2877</v>
      </c>
      <c r="D103" s="579" t="s">
        <v>2730</v>
      </c>
      <c r="E103" s="579" t="s">
        <v>2830</v>
      </c>
      <c r="F103" s="579" t="s">
        <v>1256</v>
      </c>
      <c r="G103" s="579" t="s">
        <v>1270</v>
      </c>
      <c r="H103" s="579" t="s">
        <v>2739</v>
      </c>
      <c r="I103" s="579" t="s">
        <v>2740</v>
      </c>
    </row>
    <row r="104" spans="1:9">
      <c r="A104" s="579" t="s">
        <v>2728</v>
      </c>
      <c r="B104" s="579"/>
      <c r="C104" s="579" t="s">
        <v>2878</v>
      </c>
      <c r="D104" s="579" t="s">
        <v>2730</v>
      </c>
      <c r="E104" s="579" t="s">
        <v>2879</v>
      </c>
      <c r="F104" s="579" t="s">
        <v>1256</v>
      </c>
      <c r="G104" s="579" t="s">
        <v>1270</v>
      </c>
      <c r="H104" s="579" t="s">
        <v>2739</v>
      </c>
      <c r="I104" s="579" t="s">
        <v>2740</v>
      </c>
    </row>
    <row r="105" spans="1:9">
      <c r="A105" s="579" t="s">
        <v>2728</v>
      </c>
      <c r="B105" s="579"/>
      <c r="C105" s="579" t="s">
        <v>2880</v>
      </c>
      <c r="D105" s="579" t="s">
        <v>2730</v>
      </c>
      <c r="E105" s="579" t="s">
        <v>2879</v>
      </c>
      <c r="F105" s="579" t="s">
        <v>1256</v>
      </c>
      <c r="G105" s="579" t="s">
        <v>1270</v>
      </c>
      <c r="H105" s="579" t="s">
        <v>2739</v>
      </c>
      <c r="I105" s="579" t="s">
        <v>2740</v>
      </c>
    </row>
    <row r="106" spans="1:9">
      <c r="A106" s="579" t="s">
        <v>2728</v>
      </c>
      <c r="B106" s="579"/>
      <c r="C106" s="579" t="s">
        <v>2881</v>
      </c>
      <c r="D106" s="579" t="s">
        <v>2730</v>
      </c>
      <c r="E106" s="579" t="s">
        <v>2882</v>
      </c>
      <c r="F106" s="579" t="s">
        <v>1256</v>
      </c>
      <c r="G106" s="579" t="s">
        <v>1270</v>
      </c>
      <c r="H106" s="579" t="s">
        <v>17</v>
      </c>
      <c r="I106" s="579" t="s">
        <v>2733</v>
      </c>
    </row>
    <row r="107" spans="1:9">
      <c r="A107" s="579" t="s">
        <v>2728</v>
      </c>
      <c r="B107" s="579"/>
      <c r="C107" s="579" t="s">
        <v>2883</v>
      </c>
      <c r="D107" s="579" t="s">
        <v>2758</v>
      </c>
      <c r="E107" s="579" t="s">
        <v>2764</v>
      </c>
      <c r="F107" s="579" t="s">
        <v>1256</v>
      </c>
      <c r="G107" s="579" t="s">
        <v>600</v>
      </c>
      <c r="H107" s="579" t="s">
        <v>134</v>
      </c>
      <c r="I107" s="579" t="s">
        <v>2760</v>
      </c>
    </row>
    <row r="108" spans="1:9">
      <c r="A108" s="579" t="s">
        <v>2728</v>
      </c>
      <c r="B108" s="579"/>
      <c r="C108" s="579" t="s">
        <v>2884</v>
      </c>
      <c r="D108" s="579" t="s">
        <v>2730</v>
      </c>
      <c r="E108" s="579" t="s">
        <v>2885</v>
      </c>
      <c r="F108" s="579" t="s">
        <v>1256</v>
      </c>
      <c r="G108" s="579" t="s">
        <v>1270</v>
      </c>
      <c r="H108" s="579" t="s">
        <v>17</v>
      </c>
      <c r="I108" s="579" t="s">
        <v>2733</v>
      </c>
    </row>
    <row r="109" spans="1:9">
      <c r="A109" s="579" t="s">
        <v>2728</v>
      </c>
      <c r="B109" s="579"/>
      <c r="C109" s="579" t="s">
        <v>2886</v>
      </c>
      <c r="D109" s="579" t="s">
        <v>2730</v>
      </c>
      <c r="E109" s="579" t="s">
        <v>2882</v>
      </c>
      <c r="F109" s="579" t="s">
        <v>1256</v>
      </c>
      <c r="G109" s="579" t="s">
        <v>1270</v>
      </c>
      <c r="H109" s="579" t="s">
        <v>17</v>
      </c>
      <c r="I109" s="579" t="s">
        <v>2733</v>
      </c>
    </row>
    <row r="110" spans="1:9">
      <c r="A110" s="579" t="s">
        <v>2728</v>
      </c>
      <c r="B110" s="579"/>
      <c r="C110" s="579" t="s">
        <v>2887</v>
      </c>
      <c r="D110" s="579" t="s">
        <v>2730</v>
      </c>
      <c r="E110" s="579" t="s">
        <v>2888</v>
      </c>
      <c r="F110" s="579" t="s">
        <v>1256</v>
      </c>
      <c r="G110" s="579" t="s">
        <v>1270</v>
      </c>
      <c r="H110" s="579" t="s">
        <v>2732</v>
      </c>
      <c r="I110" s="579" t="s">
        <v>2733</v>
      </c>
    </row>
    <row r="111" spans="1:9">
      <c r="A111" s="579" t="s">
        <v>2728</v>
      </c>
      <c r="B111" s="579"/>
      <c r="C111" s="579" t="s">
        <v>2887</v>
      </c>
      <c r="D111" s="579" t="s">
        <v>2730</v>
      </c>
      <c r="E111" s="579" t="s">
        <v>2889</v>
      </c>
      <c r="F111" s="579" t="s">
        <v>1256</v>
      </c>
      <c r="G111" s="579" t="s">
        <v>1270</v>
      </c>
      <c r="H111" s="579" t="s">
        <v>17</v>
      </c>
      <c r="I111" s="579" t="s">
        <v>2733</v>
      </c>
    </row>
    <row r="112" spans="1:9">
      <c r="A112" s="579" t="s">
        <v>2728</v>
      </c>
      <c r="B112" s="579"/>
      <c r="C112" s="579" t="s">
        <v>2887</v>
      </c>
      <c r="D112" s="579" t="s">
        <v>2730</v>
      </c>
      <c r="E112" s="579" t="s">
        <v>2890</v>
      </c>
      <c r="F112" s="579" t="s">
        <v>1256</v>
      </c>
      <c r="G112" s="579" t="s">
        <v>1270</v>
      </c>
      <c r="H112" s="579" t="s">
        <v>17</v>
      </c>
      <c r="I112" s="579" t="s">
        <v>2733</v>
      </c>
    </row>
    <row r="113" spans="1:9">
      <c r="A113" s="579" t="s">
        <v>2728</v>
      </c>
      <c r="B113" s="579"/>
      <c r="C113" s="579" t="s">
        <v>2887</v>
      </c>
      <c r="D113" s="579" t="s">
        <v>2730</v>
      </c>
      <c r="E113" s="579" t="s">
        <v>2891</v>
      </c>
      <c r="F113" s="579" t="s">
        <v>1256</v>
      </c>
      <c r="G113" s="579" t="s">
        <v>1270</v>
      </c>
      <c r="H113" s="579" t="s">
        <v>17</v>
      </c>
      <c r="I113" s="579" t="s">
        <v>2733</v>
      </c>
    </row>
    <row r="114" spans="1:9">
      <c r="A114" s="579" t="s">
        <v>2728</v>
      </c>
      <c r="B114" s="579"/>
      <c r="C114" s="579" t="s">
        <v>2887</v>
      </c>
      <c r="D114" s="579" t="s">
        <v>2730</v>
      </c>
      <c r="E114" s="579" t="s">
        <v>2892</v>
      </c>
      <c r="F114" s="579" t="s">
        <v>1256</v>
      </c>
      <c r="G114" s="579" t="s">
        <v>1270</v>
      </c>
      <c r="H114" s="579" t="s">
        <v>17</v>
      </c>
      <c r="I114" s="579" t="s">
        <v>2733</v>
      </c>
    </row>
    <row r="115" spans="1:9">
      <c r="A115" s="579" t="s">
        <v>2728</v>
      </c>
      <c r="B115" s="579"/>
      <c r="C115" s="579" t="s">
        <v>2887</v>
      </c>
      <c r="D115" s="579" t="s">
        <v>2730</v>
      </c>
      <c r="E115" s="579" t="s">
        <v>2893</v>
      </c>
      <c r="F115" s="579" t="s">
        <v>1256</v>
      </c>
      <c r="G115" s="579" t="s">
        <v>1270</v>
      </c>
      <c r="H115" s="579" t="s">
        <v>137</v>
      </c>
      <c r="I115" s="579" t="s">
        <v>2752</v>
      </c>
    </row>
    <row r="116" spans="1:9">
      <c r="A116" s="579" t="s">
        <v>2728</v>
      </c>
      <c r="B116" s="579"/>
      <c r="C116" s="579" t="s">
        <v>2894</v>
      </c>
      <c r="D116" s="579" t="s">
        <v>2730</v>
      </c>
      <c r="E116" s="579" t="s">
        <v>2895</v>
      </c>
      <c r="F116" s="579" t="s">
        <v>1256</v>
      </c>
      <c r="G116" s="579" t="s">
        <v>1270</v>
      </c>
      <c r="H116" s="579" t="s">
        <v>17</v>
      </c>
      <c r="I116" s="579" t="s">
        <v>2733</v>
      </c>
    </row>
    <row r="117" spans="1:9">
      <c r="A117" s="579" t="s">
        <v>2728</v>
      </c>
      <c r="B117" s="579"/>
      <c r="C117" s="579" t="s">
        <v>2896</v>
      </c>
      <c r="D117" s="579" t="s">
        <v>2730</v>
      </c>
      <c r="E117" s="579" t="s">
        <v>2897</v>
      </c>
      <c r="F117" s="579" t="s">
        <v>1256</v>
      </c>
      <c r="G117" s="579" t="s">
        <v>1270</v>
      </c>
      <c r="H117" s="579" t="s">
        <v>17</v>
      </c>
      <c r="I117" s="579" t="s">
        <v>2733</v>
      </c>
    </row>
    <row r="118" spans="1:9">
      <c r="A118" s="579" t="s">
        <v>2728</v>
      </c>
      <c r="B118" s="579"/>
      <c r="C118" s="579" t="s">
        <v>2898</v>
      </c>
      <c r="D118" s="579" t="s">
        <v>2730</v>
      </c>
      <c r="E118" s="579" t="s">
        <v>2899</v>
      </c>
      <c r="F118" s="579" t="s">
        <v>1256</v>
      </c>
      <c r="G118" s="579" t="s">
        <v>1270</v>
      </c>
      <c r="H118" s="579" t="s">
        <v>17</v>
      </c>
      <c r="I118" s="579" t="s">
        <v>2733</v>
      </c>
    </row>
    <row r="119" spans="1:9">
      <c r="A119" s="579" t="s">
        <v>2728</v>
      </c>
      <c r="B119" s="579"/>
      <c r="C119" s="579" t="s">
        <v>2900</v>
      </c>
      <c r="D119" s="579" t="s">
        <v>2730</v>
      </c>
      <c r="E119" s="579" t="s">
        <v>2901</v>
      </c>
      <c r="F119" s="579" t="s">
        <v>1256</v>
      </c>
      <c r="G119" s="579" t="s">
        <v>1270</v>
      </c>
      <c r="H119" s="579" t="s">
        <v>2732</v>
      </c>
      <c r="I119" s="579" t="s">
        <v>2733</v>
      </c>
    </row>
    <row r="120" spans="1:9">
      <c r="A120" s="579" t="s">
        <v>2728</v>
      </c>
      <c r="B120" s="579"/>
      <c r="C120" s="579" t="s">
        <v>2902</v>
      </c>
      <c r="D120" s="579" t="s">
        <v>2758</v>
      </c>
      <c r="E120" s="579" t="s">
        <v>2903</v>
      </c>
      <c r="F120" s="579" t="s">
        <v>1256</v>
      </c>
      <c r="G120" s="579" t="s">
        <v>600</v>
      </c>
      <c r="H120" s="579" t="s">
        <v>137</v>
      </c>
      <c r="I120" s="579" t="s">
        <v>2760</v>
      </c>
    </row>
    <row r="121" spans="1:9">
      <c r="A121" s="579" t="s">
        <v>2728</v>
      </c>
      <c r="B121" s="579"/>
      <c r="C121" s="579" t="s">
        <v>2904</v>
      </c>
      <c r="D121" s="579" t="s">
        <v>2758</v>
      </c>
      <c r="E121" s="579" t="s">
        <v>2764</v>
      </c>
      <c r="F121" s="579" t="s">
        <v>1256</v>
      </c>
      <c r="G121" s="579" t="s">
        <v>600</v>
      </c>
      <c r="H121" s="579" t="s">
        <v>134</v>
      </c>
      <c r="I121" s="579" t="s">
        <v>2760</v>
      </c>
    </row>
    <row r="122" spans="1:9">
      <c r="A122" s="579" t="s">
        <v>2728</v>
      </c>
      <c r="B122" s="579"/>
      <c r="C122" s="579" t="s">
        <v>2905</v>
      </c>
      <c r="D122" s="579" t="s">
        <v>2758</v>
      </c>
      <c r="E122" s="579" t="s">
        <v>2764</v>
      </c>
      <c r="F122" s="579" t="s">
        <v>1256</v>
      </c>
      <c r="G122" s="579" t="s">
        <v>600</v>
      </c>
      <c r="H122" s="579" t="s">
        <v>134</v>
      </c>
      <c r="I122" s="579" t="s">
        <v>2760</v>
      </c>
    </row>
    <row r="123" spans="1:9">
      <c r="A123" s="579" t="s">
        <v>2728</v>
      </c>
      <c r="B123" s="579"/>
      <c r="C123" s="579" t="s">
        <v>2906</v>
      </c>
      <c r="D123" s="579" t="s">
        <v>2758</v>
      </c>
      <c r="E123" s="579" t="s">
        <v>2764</v>
      </c>
      <c r="F123" s="579" t="s">
        <v>1256</v>
      </c>
      <c r="G123" s="579" t="s">
        <v>600</v>
      </c>
      <c r="H123" s="579" t="s">
        <v>134</v>
      </c>
      <c r="I123" s="579" t="s">
        <v>2760</v>
      </c>
    </row>
    <row r="124" spans="1:9">
      <c r="A124" s="579" t="s">
        <v>2728</v>
      </c>
      <c r="B124" s="579"/>
      <c r="C124" s="579" t="s">
        <v>2907</v>
      </c>
      <c r="D124" s="579" t="s">
        <v>2758</v>
      </c>
      <c r="E124" s="579" t="s">
        <v>2764</v>
      </c>
      <c r="F124" s="579" t="s">
        <v>1256</v>
      </c>
      <c r="G124" s="579" t="s">
        <v>600</v>
      </c>
      <c r="H124" s="579" t="s">
        <v>134</v>
      </c>
      <c r="I124" s="579" t="s">
        <v>2760</v>
      </c>
    </row>
    <row r="125" spans="1:9">
      <c r="A125" s="579" t="s">
        <v>2728</v>
      </c>
      <c r="B125" s="579"/>
      <c r="C125" s="579" t="s">
        <v>2908</v>
      </c>
      <c r="D125" s="579" t="s">
        <v>2758</v>
      </c>
      <c r="E125" s="579" t="s">
        <v>2764</v>
      </c>
      <c r="F125" s="579" t="s">
        <v>1256</v>
      </c>
      <c r="G125" s="579" t="s">
        <v>600</v>
      </c>
      <c r="H125" s="579" t="s">
        <v>134</v>
      </c>
      <c r="I125" s="579" t="s">
        <v>2760</v>
      </c>
    </row>
    <row r="126" spans="1:9">
      <c r="A126" s="579" t="s">
        <v>2728</v>
      </c>
      <c r="B126" s="579"/>
      <c r="C126" s="579" t="s">
        <v>2909</v>
      </c>
      <c r="D126" s="579" t="s">
        <v>2730</v>
      </c>
      <c r="E126" s="579" t="s">
        <v>2891</v>
      </c>
      <c r="F126" s="579" t="s">
        <v>1256</v>
      </c>
      <c r="G126" s="579" t="s">
        <v>1270</v>
      </c>
      <c r="H126" s="579" t="s">
        <v>17</v>
      </c>
      <c r="I126" s="579" t="s">
        <v>2733</v>
      </c>
    </row>
    <row r="127" spans="1:9">
      <c r="A127" s="579" t="s">
        <v>2728</v>
      </c>
      <c r="B127" s="579"/>
      <c r="C127" s="579" t="s">
        <v>2910</v>
      </c>
      <c r="D127" s="579" t="s">
        <v>2758</v>
      </c>
      <c r="E127" s="579" t="s">
        <v>2764</v>
      </c>
      <c r="F127" s="579" t="s">
        <v>1256</v>
      </c>
      <c r="G127" s="579" t="s">
        <v>600</v>
      </c>
      <c r="H127" s="579" t="s">
        <v>134</v>
      </c>
      <c r="I127" s="579" t="s">
        <v>2760</v>
      </c>
    </row>
    <row r="128" spans="1:9">
      <c r="A128" s="579" t="s">
        <v>2728</v>
      </c>
      <c r="B128" s="579"/>
      <c r="C128" s="579" t="s">
        <v>2911</v>
      </c>
      <c r="D128" s="579" t="s">
        <v>2730</v>
      </c>
      <c r="E128" s="579" t="s">
        <v>2912</v>
      </c>
      <c r="F128" s="579" t="s">
        <v>1256</v>
      </c>
      <c r="G128" s="579" t="s">
        <v>1270</v>
      </c>
      <c r="H128" s="579" t="s">
        <v>17</v>
      </c>
      <c r="I128" s="579" t="s">
        <v>2733</v>
      </c>
    </row>
    <row r="129" spans="1:9">
      <c r="A129" s="579" t="s">
        <v>2728</v>
      </c>
      <c r="B129" s="579"/>
      <c r="C129" s="579" t="s">
        <v>2913</v>
      </c>
      <c r="D129" s="579" t="s">
        <v>2758</v>
      </c>
      <c r="E129" s="579" t="s">
        <v>2764</v>
      </c>
      <c r="F129" s="579" t="s">
        <v>1256</v>
      </c>
      <c r="G129" s="579" t="s">
        <v>600</v>
      </c>
      <c r="H129" s="579" t="s">
        <v>134</v>
      </c>
      <c r="I129" s="579" t="s">
        <v>2760</v>
      </c>
    </row>
    <row r="130" spans="1:9">
      <c r="A130" s="579" t="s">
        <v>2728</v>
      </c>
      <c r="B130" s="579"/>
      <c r="C130" s="579" t="s">
        <v>2914</v>
      </c>
      <c r="D130" s="579" t="s">
        <v>2730</v>
      </c>
      <c r="E130" s="579" t="s">
        <v>2915</v>
      </c>
      <c r="F130" s="579" t="s">
        <v>1256</v>
      </c>
      <c r="G130" s="579" t="s">
        <v>1270</v>
      </c>
      <c r="H130" s="579" t="s">
        <v>17</v>
      </c>
      <c r="I130" s="579" t="s">
        <v>2733</v>
      </c>
    </row>
    <row r="131" spans="1:9">
      <c r="A131" s="579" t="s">
        <v>2728</v>
      </c>
      <c r="B131" s="579"/>
      <c r="C131" s="579" t="s">
        <v>2916</v>
      </c>
      <c r="D131" s="579" t="s">
        <v>2730</v>
      </c>
      <c r="E131" s="579" t="s">
        <v>2917</v>
      </c>
      <c r="F131" s="579" t="s">
        <v>1256</v>
      </c>
      <c r="G131" s="579" t="s">
        <v>1270</v>
      </c>
      <c r="H131" s="579" t="s">
        <v>17</v>
      </c>
      <c r="I131" s="579" t="s">
        <v>2733</v>
      </c>
    </row>
    <row r="132" spans="1:9">
      <c r="A132" s="579" t="s">
        <v>2728</v>
      </c>
      <c r="B132" s="579"/>
      <c r="C132" s="579" t="s">
        <v>2918</v>
      </c>
      <c r="D132" s="579" t="s">
        <v>2730</v>
      </c>
      <c r="E132" s="579" t="s">
        <v>2919</v>
      </c>
      <c r="F132" s="579" t="s">
        <v>1256</v>
      </c>
      <c r="G132" s="579" t="s">
        <v>1270</v>
      </c>
      <c r="H132" s="579" t="s">
        <v>2732</v>
      </c>
      <c r="I132" s="579" t="s">
        <v>2733</v>
      </c>
    </row>
    <row r="133" spans="1:9">
      <c r="A133" s="579" t="s">
        <v>2728</v>
      </c>
      <c r="B133" s="579"/>
      <c r="C133" s="579" t="s">
        <v>2920</v>
      </c>
      <c r="D133" s="579" t="s">
        <v>2730</v>
      </c>
      <c r="E133" s="579" t="s">
        <v>2921</v>
      </c>
      <c r="F133" s="579" t="s">
        <v>1256</v>
      </c>
      <c r="G133" s="579" t="s">
        <v>1270</v>
      </c>
      <c r="H133" s="579" t="s">
        <v>17</v>
      </c>
      <c r="I133" s="579" t="s">
        <v>2733</v>
      </c>
    </row>
    <row r="134" spans="1:9">
      <c r="A134" s="579" t="s">
        <v>2728</v>
      </c>
      <c r="B134" s="579"/>
      <c r="C134" s="579" t="s">
        <v>2922</v>
      </c>
      <c r="D134" s="579" t="s">
        <v>2758</v>
      </c>
      <c r="E134" s="579" t="s">
        <v>2764</v>
      </c>
      <c r="F134" s="579" t="s">
        <v>1256</v>
      </c>
      <c r="G134" s="579" t="s">
        <v>600</v>
      </c>
      <c r="H134" s="579" t="s">
        <v>134</v>
      </c>
      <c r="I134" s="579" t="s">
        <v>2760</v>
      </c>
    </row>
    <row r="135" spans="1:9">
      <c r="A135" s="579" t="s">
        <v>2728</v>
      </c>
      <c r="B135" s="579"/>
      <c r="C135" s="579" t="s">
        <v>2923</v>
      </c>
      <c r="D135" s="579" t="s">
        <v>2758</v>
      </c>
      <c r="E135" s="579" t="s">
        <v>2764</v>
      </c>
      <c r="F135" s="579" t="s">
        <v>1256</v>
      </c>
      <c r="G135" s="579" t="s">
        <v>600</v>
      </c>
      <c r="H135" s="579" t="s">
        <v>134</v>
      </c>
      <c r="I135" s="579" t="s">
        <v>2760</v>
      </c>
    </row>
    <row r="136" spans="1:9">
      <c r="A136" s="579" t="s">
        <v>2728</v>
      </c>
      <c r="B136" s="579"/>
      <c r="C136" s="579" t="s">
        <v>2924</v>
      </c>
      <c r="D136" s="579" t="s">
        <v>2758</v>
      </c>
      <c r="E136" s="579" t="s">
        <v>2764</v>
      </c>
      <c r="F136" s="579" t="s">
        <v>1256</v>
      </c>
      <c r="G136" s="579" t="s">
        <v>1270</v>
      </c>
      <c r="H136" s="579" t="s">
        <v>134</v>
      </c>
      <c r="I136" s="579" t="s">
        <v>2760</v>
      </c>
    </row>
    <row r="137" spans="1:9">
      <c r="A137" s="579" t="s">
        <v>2728</v>
      </c>
      <c r="B137" s="579"/>
      <c r="C137" s="579" t="s">
        <v>2925</v>
      </c>
      <c r="D137" s="579" t="s">
        <v>2730</v>
      </c>
      <c r="E137" s="579" t="s">
        <v>2926</v>
      </c>
      <c r="F137" s="579" t="s">
        <v>1256</v>
      </c>
      <c r="G137" s="579" t="s">
        <v>1270</v>
      </c>
      <c r="H137" s="579" t="s">
        <v>17</v>
      </c>
      <c r="I137" s="579" t="s">
        <v>2733</v>
      </c>
    </row>
    <row r="138" spans="1:9">
      <c r="A138" s="579" t="s">
        <v>2728</v>
      </c>
      <c r="B138" s="579"/>
      <c r="C138" s="579" t="s">
        <v>2927</v>
      </c>
      <c r="D138" s="579" t="s">
        <v>2730</v>
      </c>
      <c r="E138" s="579" t="s">
        <v>2928</v>
      </c>
      <c r="F138" s="579" t="s">
        <v>1256</v>
      </c>
      <c r="G138" s="579" t="s">
        <v>1270</v>
      </c>
      <c r="H138" s="579" t="s">
        <v>2732</v>
      </c>
      <c r="I138" s="579" t="s">
        <v>2733</v>
      </c>
    </row>
    <row r="139" spans="1:9">
      <c r="A139" s="579" t="s">
        <v>2728</v>
      </c>
      <c r="B139" s="579"/>
      <c r="C139" s="579" t="s">
        <v>2929</v>
      </c>
      <c r="D139" s="579" t="s">
        <v>2758</v>
      </c>
      <c r="E139" s="579" t="s">
        <v>2764</v>
      </c>
      <c r="F139" s="579" t="s">
        <v>1256</v>
      </c>
      <c r="G139" s="579" t="s">
        <v>600</v>
      </c>
      <c r="H139" s="579" t="s">
        <v>134</v>
      </c>
      <c r="I139" s="579" t="s">
        <v>2760</v>
      </c>
    </row>
    <row r="140" spans="1:9">
      <c r="A140" s="579" t="s">
        <v>2728</v>
      </c>
      <c r="B140" s="579"/>
      <c r="C140" s="579" t="s">
        <v>2930</v>
      </c>
      <c r="D140" s="579" t="s">
        <v>2730</v>
      </c>
      <c r="E140" s="579" t="s">
        <v>2931</v>
      </c>
      <c r="F140" s="579" t="s">
        <v>1256</v>
      </c>
      <c r="G140" s="579" t="s">
        <v>1270</v>
      </c>
      <c r="H140" s="579" t="s">
        <v>2732</v>
      </c>
      <c r="I140" s="579" t="s">
        <v>2733</v>
      </c>
    </row>
    <row r="141" spans="1:9">
      <c r="A141" s="579" t="s">
        <v>2728</v>
      </c>
      <c r="B141" s="579"/>
      <c r="C141" s="579" t="s">
        <v>2932</v>
      </c>
      <c r="D141" s="579" t="s">
        <v>2758</v>
      </c>
      <c r="E141" s="579" t="s">
        <v>2764</v>
      </c>
      <c r="F141" s="579" t="s">
        <v>1256</v>
      </c>
      <c r="G141" s="579" t="s">
        <v>600</v>
      </c>
      <c r="H141" s="579" t="s">
        <v>137</v>
      </c>
      <c r="I141" s="579" t="s">
        <v>2760</v>
      </c>
    </row>
    <row r="142" spans="1:9">
      <c r="A142" s="579" t="s">
        <v>2728</v>
      </c>
      <c r="B142" s="579"/>
      <c r="C142" s="579" t="s">
        <v>2933</v>
      </c>
      <c r="D142" s="579" t="s">
        <v>2758</v>
      </c>
      <c r="E142" s="579" t="s">
        <v>2934</v>
      </c>
      <c r="F142" s="579" t="s">
        <v>1256</v>
      </c>
      <c r="G142" s="579" t="s">
        <v>600</v>
      </c>
      <c r="H142" s="579" t="s">
        <v>137</v>
      </c>
      <c r="I142" s="579" t="s">
        <v>2760</v>
      </c>
    </row>
    <row r="143" spans="1:9">
      <c r="A143" s="579" t="s">
        <v>2728</v>
      </c>
      <c r="B143" s="579"/>
      <c r="C143" s="579" t="s">
        <v>2935</v>
      </c>
      <c r="D143" s="579" t="s">
        <v>2730</v>
      </c>
      <c r="E143" s="579" t="s">
        <v>2926</v>
      </c>
      <c r="F143" s="579" t="s">
        <v>1256</v>
      </c>
      <c r="G143" s="579" t="s">
        <v>1270</v>
      </c>
      <c r="H143" s="579" t="s">
        <v>17</v>
      </c>
      <c r="I143" s="579" t="s">
        <v>2733</v>
      </c>
    </row>
    <row r="144" spans="1:9">
      <c r="A144" s="579" t="s">
        <v>2728</v>
      </c>
      <c r="B144" s="579"/>
      <c r="C144" s="579" t="s">
        <v>2936</v>
      </c>
      <c r="D144" s="579" t="s">
        <v>2730</v>
      </c>
      <c r="E144" s="579" t="s">
        <v>2937</v>
      </c>
      <c r="F144" s="579" t="s">
        <v>1256</v>
      </c>
      <c r="G144" s="579" t="s">
        <v>1270</v>
      </c>
      <c r="H144" s="579" t="s">
        <v>2732</v>
      </c>
      <c r="I144" s="579" t="s">
        <v>2733</v>
      </c>
    </row>
    <row r="145" spans="1:9">
      <c r="A145" s="579" t="s">
        <v>2728</v>
      </c>
      <c r="B145" s="579"/>
      <c r="C145" s="579" t="s">
        <v>2938</v>
      </c>
      <c r="D145" s="579" t="s">
        <v>2730</v>
      </c>
      <c r="E145" s="579" t="s">
        <v>2939</v>
      </c>
      <c r="F145" s="579" t="s">
        <v>1256</v>
      </c>
      <c r="G145" s="579" t="s">
        <v>1270</v>
      </c>
      <c r="H145" s="579" t="s">
        <v>17</v>
      </c>
      <c r="I145" s="579" t="s">
        <v>2733</v>
      </c>
    </row>
    <row r="146" spans="1:9">
      <c r="A146" s="579" t="s">
        <v>2728</v>
      </c>
      <c r="B146" s="579"/>
      <c r="C146" s="579" t="s">
        <v>2940</v>
      </c>
      <c r="D146" s="579" t="s">
        <v>2730</v>
      </c>
      <c r="E146" s="579" t="s">
        <v>2941</v>
      </c>
      <c r="F146" s="579" t="s">
        <v>1256</v>
      </c>
      <c r="G146" s="579" t="s">
        <v>1270</v>
      </c>
      <c r="H146" s="579" t="s">
        <v>2732</v>
      </c>
      <c r="I146" s="579" t="s">
        <v>2733</v>
      </c>
    </row>
    <row r="147" spans="1:9">
      <c r="A147" s="579" t="s">
        <v>2728</v>
      </c>
      <c r="B147" s="579"/>
      <c r="C147" s="579" t="s">
        <v>2942</v>
      </c>
      <c r="D147" s="579" t="s">
        <v>2758</v>
      </c>
      <c r="E147" s="579" t="s">
        <v>2764</v>
      </c>
      <c r="F147" s="579" t="s">
        <v>1256</v>
      </c>
      <c r="G147" s="579" t="s">
        <v>600</v>
      </c>
      <c r="H147" s="579" t="s">
        <v>134</v>
      </c>
      <c r="I147" s="579" t="s">
        <v>2760</v>
      </c>
    </row>
    <row r="148" spans="1:9">
      <c r="A148" s="579" t="s">
        <v>2728</v>
      </c>
      <c r="B148" s="579"/>
      <c r="C148" s="579" t="s">
        <v>2943</v>
      </c>
      <c r="D148" s="579" t="s">
        <v>2758</v>
      </c>
      <c r="E148" s="579" t="s">
        <v>2764</v>
      </c>
      <c r="F148" s="579" t="s">
        <v>1256</v>
      </c>
      <c r="G148" s="579" t="s">
        <v>600</v>
      </c>
      <c r="H148" s="579" t="s">
        <v>134</v>
      </c>
      <c r="I148" s="579" t="s">
        <v>2760</v>
      </c>
    </row>
    <row r="149" spans="1:9">
      <c r="A149" s="579" t="s">
        <v>2728</v>
      </c>
      <c r="B149" s="579"/>
      <c r="C149" s="579" t="s">
        <v>2944</v>
      </c>
      <c r="D149" s="579" t="s">
        <v>2758</v>
      </c>
      <c r="E149" s="579" t="s">
        <v>2764</v>
      </c>
      <c r="F149" s="579" t="s">
        <v>1256</v>
      </c>
      <c r="G149" s="579" t="s">
        <v>600</v>
      </c>
      <c r="H149" s="579" t="s">
        <v>134</v>
      </c>
      <c r="I149" s="579" t="s">
        <v>2760</v>
      </c>
    </row>
    <row r="150" spans="1:9">
      <c r="A150" s="579" t="s">
        <v>2728</v>
      </c>
      <c r="B150" s="579"/>
      <c r="C150" s="579" t="s">
        <v>2945</v>
      </c>
      <c r="D150" s="579" t="s">
        <v>2758</v>
      </c>
      <c r="E150" s="579" t="s">
        <v>2764</v>
      </c>
      <c r="F150" s="579" t="s">
        <v>1256</v>
      </c>
      <c r="G150" s="579" t="s">
        <v>600</v>
      </c>
      <c r="H150" s="579" t="s">
        <v>134</v>
      </c>
      <c r="I150" s="579" t="s">
        <v>2760</v>
      </c>
    </row>
    <row r="151" spans="1:9">
      <c r="A151" s="579" t="s">
        <v>2728</v>
      </c>
      <c r="B151" s="579"/>
      <c r="C151" s="579" t="s">
        <v>2946</v>
      </c>
      <c r="D151" s="579" t="s">
        <v>2730</v>
      </c>
      <c r="E151" s="579" t="s">
        <v>2947</v>
      </c>
      <c r="F151" s="579" t="s">
        <v>1256</v>
      </c>
      <c r="G151" s="579" t="s">
        <v>1270</v>
      </c>
      <c r="H151" s="579" t="s">
        <v>2732</v>
      </c>
      <c r="I151" s="579" t="s">
        <v>2733</v>
      </c>
    </row>
    <row r="152" spans="1:9">
      <c r="A152" s="579" t="s">
        <v>2728</v>
      </c>
      <c r="B152" s="579"/>
      <c r="C152" s="579" t="s">
        <v>2948</v>
      </c>
      <c r="D152" s="579" t="s">
        <v>2730</v>
      </c>
      <c r="E152" s="579" t="s">
        <v>2949</v>
      </c>
      <c r="F152" s="579" t="s">
        <v>1256</v>
      </c>
      <c r="G152" s="579" t="s">
        <v>1270</v>
      </c>
      <c r="H152" s="579" t="s">
        <v>2732</v>
      </c>
      <c r="I152" s="579" t="s">
        <v>2733</v>
      </c>
    </row>
    <row r="153" spans="1:9">
      <c r="A153" s="579" t="s">
        <v>2728</v>
      </c>
      <c r="B153" s="579"/>
      <c r="C153" s="579" t="s">
        <v>2950</v>
      </c>
      <c r="D153" s="579" t="s">
        <v>2730</v>
      </c>
      <c r="E153" s="579" t="s">
        <v>2941</v>
      </c>
      <c r="F153" s="579" t="s">
        <v>1256</v>
      </c>
      <c r="G153" s="579" t="s">
        <v>1270</v>
      </c>
      <c r="H153" s="579" t="s">
        <v>2732</v>
      </c>
      <c r="I153" s="579" t="s">
        <v>2733</v>
      </c>
    </row>
    <row r="154" spans="1:9">
      <c r="A154" s="579" t="s">
        <v>2728</v>
      </c>
      <c r="B154" s="579"/>
      <c r="C154" s="579" t="s">
        <v>2951</v>
      </c>
      <c r="D154" s="579" t="s">
        <v>2730</v>
      </c>
      <c r="E154" s="579" t="s">
        <v>2947</v>
      </c>
      <c r="F154" s="579" t="s">
        <v>1256</v>
      </c>
      <c r="G154" s="579" t="s">
        <v>1270</v>
      </c>
      <c r="H154" s="579" t="s">
        <v>2732</v>
      </c>
      <c r="I154" s="579" t="s">
        <v>2733</v>
      </c>
    </row>
    <row r="155" spans="1:9">
      <c r="A155" s="579" t="s">
        <v>2728</v>
      </c>
      <c r="B155" s="579"/>
      <c r="C155" s="579" t="s">
        <v>2952</v>
      </c>
      <c r="D155" s="579" t="s">
        <v>2730</v>
      </c>
      <c r="E155" s="579" t="s">
        <v>2953</v>
      </c>
      <c r="F155" s="579" t="s">
        <v>1256</v>
      </c>
      <c r="G155" s="579" t="s">
        <v>1270</v>
      </c>
      <c r="H155" s="579" t="s">
        <v>2732</v>
      </c>
      <c r="I155" s="579" t="s">
        <v>2733</v>
      </c>
    </row>
    <row r="156" spans="1:9">
      <c r="A156" s="579" t="s">
        <v>2728</v>
      </c>
      <c r="B156" s="579"/>
      <c r="C156" s="579" t="s">
        <v>2952</v>
      </c>
      <c r="D156" s="579" t="s">
        <v>2730</v>
      </c>
      <c r="E156" s="579" t="s">
        <v>2954</v>
      </c>
      <c r="F156" s="579" t="s">
        <v>1256</v>
      </c>
      <c r="G156" s="579" t="s">
        <v>1270</v>
      </c>
      <c r="H156" s="579" t="s">
        <v>2732</v>
      </c>
      <c r="I156" s="579" t="s">
        <v>2733</v>
      </c>
    </row>
    <row r="157" spans="1:9">
      <c r="A157" s="579" t="s">
        <v>2728</v>
      </c>
      <c r="B157" s="579"/>
      <c r="C157" s="579" t="s">
        <v>2952</v>
      </c>
      <c r="D157" s="579" t="s">
        <v>2730</v>
      </c>
      <c r="E157" s="579" t="s">
        <v>2955</v>
      </c>
      <c r="F157" s="579" t="s">
        <v>1256</v>
      </c>
      <c r="G157" s="579" t="s">
        <v>1270</v>
      </c>
      <c r="H157" s="579" t="s">
        <v>2732</v>
      </c>
      <c r="I157" s="579" t="s">
        <v>2733</v>
      </c>
    </row>
    <row r="158" spans="1:9">
      <c r="A158" s="579" t="s">
        <v>2728</v>
      </c>
      <c r="B158" s="579"/>
      <c r="C158" s="579" t="s">
        <v>2952</v>
      </c>
      <c r="D158" s="579" t="s">
        <v>2730</v>
      </c>
      <c r="E158" s="579" t="s">
        <v>2956</v>
      </c>
      <c r="F158" s="579" t="s">
        <v>1256</v>
      </c>
      <c r="G158" s="579" t="s">
        <v>1270</v>
      </c>
      <c r="H158" s="579" t="s">
        <v>2732</v>
      </c>
      <c r="I158" s="579" t="s">
        <v>2733</v>
      </c>
    </row>
    <row r="159" spans="1:9">
      <c r="A159" s="579" t="s">
        <v>2728</v>
      </c>
      <c r="B159" s="579"/>
      <c r="C159" s="579" t="s">
        <v>2952</v>
      </c>
      <c r="D159" s="579" t="s">
        <v>2730</v>
      </c>
      <c r="E159" s="579" t="s">
        <v>2957</v>
      </c>
      <c r="F159" s="579" t="s">
        <v>1256</v>
      </c>
      <c r="G159" s="579" t="s">
        <v>1270</v>
      </c>
      <c r="H159" s="579" t="s">
        <v>2732</v>
      </c>
      <c r="I159" s="579" t="s">
        <v>2733</v>
      </c>
    </row>
    <row r="160" spans="1:9">
      <c r="A160" s="579" t="s">
        <v>2728</v>
      </c>
      <c r="B160" s="579"/>
      <c r="C160" s="579" t="s">
        <v>2952</v>
      </c>
      <c r="D160" s="579" t="s">
        <v>2730</v>
      </c>
      <c r="E160" s="579" t="s">
        <v>2958</v>
      </c>
      <c r="F160" s="579" t="s">
        <v>1256</v>
      </c>
      <c r="G160" s="579" t="s">
        <v>1270</v>
      </c>
      <c r="H160" s="579" t="s">
        <v>2732</v>
      </c>
      <c r="I160" s="579" t="s">
        <v>2733</v>
      </c>
    </row>
    <row r="161" spans="1:9">
      <c r="A161" s="579" t="s">
        <v>2728</v>
      </c>
      <c r="B161" s="579"/>
      <c r="C161" s="579" t="s">
        <v>2952</v>
      </c>
      <c r="D161" s="579" t="s">
        <v>2730</v>
      </c>
      <c r="E161" s="579" t="s">
        <v>2959</v>
      </c>
      <c r="F161" s="579" t="s">
        <v>1256</v>
      </c>
      <c r="G161" s="579" t="s">
        <v>1270</v>
      </c>
      <c r="H161" s="579" t="s">
        <v>2732</v>
      </c>
      <c r="I161" s="579" t="s">
        <v>2733</v>
      </c>
    </row>
    <row r="162" spans="1:9">
      <c r="A162" s="579" t="s">
        <v>2728</v>
      </c>
      <c r="B162" s="579"/>
      <c r="C162" s="579" t="s">
        <v>2952</v>
      </c>
      <c r="D162" s="579" t="s">
        <v>2730</v>
      </c>
      <c r="E162" s="579" t="s">
        <v>2960</v>
      </c>
      <c r="F162" s="579" t="s">
        <v>1256</v>
      </c>
      <c r="G162" s="579" t="s">
        <v>1270</v>
      </c>
      <c r="H162" s="579" t="s">
        <v>2732</v>
      </c>
      <c r="I162" s="579" t="s">
        <v>2733</v>
      </c>
    </row>
    <row r="163" spans="1:9">
      <c r="A163" s="579" t="s">
        <v>2728</v>
      </c>
      <c r="B163" s="579"/>
      <c r="C163" s="579" t="s">
        <v>2952</v>
      </c>
      <c r="D163" s="579" t="s">
        <v>2730</v>
      </c>
      <c r="E163" s="579" t="s">
        <v>2961</v>
      </c>
      <c r="F163" s="579" t="s">
        <v>1256</v>
      </c>
      <c r="G163" s="579" t="s">
        <v>1270</v>
      </c>
      <c r="H163" s="579" t="s">
        <v>17</v>
      </c>
      <c r="I163" s="579" t="s">
        <v>2733</v>
      </c>
    </row>
    <row r="164" spans="1:9">
      <c r="A164" s="579" t="s">
        <v>2728</v>
      </c>
      <c r="B164" s="579"/>
      <c r="C164" s="579" t="s">
        <v>2952</v>
      </c>
      <c r="D164" s="579" t="s">
        <v>2730</v>
      </c>
      <c r="E164" s="579" t="s">
        <v>2962</v>
      </c>
      <c r="F164" s="579" t="s">
        <v>1256</v>
      </c>
      <c r="G164" s="579" t="s">
        <v>1270</v>
      </c>
      <c r="H164" s="579" t="s">
        <v>17</v>
      </c>
      <c r="I164" s="579" t="s">
        <v>2733</v>
      </c>
    </row>
    <row r="165" spans="1:9">
      <c r="A165" s="579" t="s">
        <v>2728</v>
      </c>
      <c r="B165" s="579"/>
      <c r="C165" s="579" t="s">
        <v>2963</v>
      </c>
      <c r="D165" s="579" t="s">
        <v>2730</v>
      </c>
      <c r="E165" s="579" t="s">
        <v>2879</v>
      </c>
      <c r="F165" s="579" t="s">
        <v>1256</v>
      </c>
      <c r="G165" s="579" t="s">
        <v>1270</v>
      </c>
      <c r="H165" s="579" t="s">
        <v>17</v>
      </c>
      <c r="I165" s="579" t="s">
        <v>2733</v>
      </c>
    </row>
    <row r="166" spans="1:9">
      <c r="A166" s="579" t="s">
        <v>2728</v>
      </c>
      <c r="B166" s="579"/>
      <c r="C166" s="579" t="s">
        <v>2964</v>
      </c>
      <c r="D166" s="579" t="s">
        <v>2730</v>
      </c>
      <c r="E166" s="579" t="s">
        <v>2965</v>
      </c>
      <c r="F166" s="579" t="s">
        <v>1256</v>
      </c>
      <c r="G166" s="579" t="s">
        <v>1270</v>
      </c>
      <c r="H166" s="579" t="s">
        <v>17</v>
      </c>
      <c r="I166" s="579" t="s">
        <v>2733</v>
      </c>
    </row>
    <row r="167" spans="1:9">
      <c r="A167" s="579" t="s">
        <v>2728</v>
      </c>
      <c r="B167" s="579"/>
      <c r="C167" s="579" t="s">
        <v>2966</v>
      </c>
      <c r="D167" s="579" t="s">
        <v>2730</v>
      </c>
      <c r="E167" s="579" t="s">
        <v>2965</v>
      </c>
      <c r="F167" s="579" t="s">
        <v>1256</v>
      </c>
      <c r="G167" s="579" t="s">
        <v>1270</v>
      </c>
      <c r="H167" s="579" t="s">
        <v>17</v>
      </c>
      <c r="I167" s="579" t="s">
        <v>2733</v>
      </c>
    </row>
    <row r="168" spans="1:9">
      <c r="A168" s="579" t="s">
        <v>2728</v>
      </c>
      <c r="B168" s="579"/>
      <c r="C168" s="579" t="s">
        <v>2967</v>
      </c>
      <c r="D168" s="579" t="s">
        <v>2730</v>
      </c>
      <c r="E168" s="579" t="s">
        <v>2968</v>
      </c>
      <c r="F168" s="579" t="s">
        <v>1256</v>
      </c>
      <c r="G168" s="579" t="s">
        <v>1270</v>
      </c>
      <c r="H168" s="579" t="s">
        <v>2732</v>
      </c>
      <c r="I168" s="579" t="s">
        <v>2733</v>
      </c>
    </row>
    <row r="169" spans="1:9">
      <c r="A169" s="579" t="s">
        <v>2728</v>
      </c>
      <c r="B169" s="579"/>
      <c r="C169" s="579" t="s">
        <v>2969</v>
      </c>
      <c r="D169" s="579" t="s">
        <v>2730</v>
      </c>
      <c r="E169" s="579" t="s">
        <v>2970</v>
      </c>
      <c r="F169" s="579" t="s">
        <v>1256</v>
      </c>
      <c r="G169" s="579" t="s">
        <v>1270</v>
      </c>
      <c r="H169" s="579" t="s">
        <v>2732</v>
      </c>
      <c r="I169" s="579" t="s">
        <v>2733</v>
      </c>
    </row>
    <row r="170" spans="1:9">
      <c r="A170" s="579" t="s">
        <v>2728</v>
      </c>
      <c r="B170" s="579"/>
      <c r="C170" s="579" t="s">
        <v>2971</v>
      </c>
      <c r="D170" s="579" t="s">
        <v>2730</v>
      </c>
      <c r="E170" s="579" t="s">
        <v>2965</v>
      </c>
      <c r="F170" s="579" t="s">
        <v>1256</v>
      </c>
      <c r="G170" s="579" t="s">
        <v>1270</v>
      </c>
      <c r="H170" s="579" t="s">
        <v>17</v>
      </c>
      <c r="I170" s="579" t="s">
        <v>2733</v>
      </c>
    </row>
    <row r="171" spans="1:9">
      <c r="A171" s="579" t="s">
        <v>2728</v>
      </c>
      <c r="B171" s="579"/>
      <c r="C171" s="579" t="s">
        <v>2972</v>
      </c>
      <c r="D171" s="579" t="s">
        <v>2730</v>
      </c>
      <c r="E171" s="579" t="s">
        <v>2973</v>
      </c>
      <c r="F171" s="579" t="s">
        <v>1256</v>
      </c>
      <c r="G171" s="579" t="s">
        <v>1270</v>
      </c>
      <c r="H171" s="579" t="s">
        <v>17</v>
      </c>
      <c r="I171" s="579" t="s">
        <v>2733</v>
      </c>
    </row>
    <row r="172" spans="1:9">
      <c r="A172" s="579" t="s">
        <v>2728</v>
      </c>
      <c r="B172" s="579"/>
      <c r="C172" s="579" t="s">
        <v>2974</v>
      </c>
      <c r="D172" s="579" t="s">
        <v>2730</v>
      </c>
      <c r="E172" s="579" t="s">
        <v>2973</v>
      </c>
      <c r="F172" s="579" t="s">
        <v>1256</v>
      </c>
      <c r="G172" s="579" t="s">
        <v>1270</v>
      </c>
      <c r="H172" s="579" t="s">
        <v>17</v>
      </c>
      <c r="I172" s="579" t="s">
        <v>2733</v>
      </c>
    </row>
    <row r="173" spans="1:9">
      <c r="A173" s="579" t="s">
        <v>2728</v>
      </c>
      <c r="B173" s="579"/>
      <c r="C173" s="579" t="s">
        <v>2975</v>
      </c>
      <c r="D173" s="579" t="s">
        <v>2730</v>
      </c>
      <c r="E173" s="579" t="s">
        <v>2976</v>
      </c>
      <c r="F173" s="579" t="s">
        <v>1256</v>
      </c>
      <c r="G173" s="579" t="s">
        <v>1270</v>
      </c>
      <c r="H173" s="579" t="s">
        <v>17</v>
      </c>
      <c r="I173" s="579" t="s">
        <v>2733</v>
      </c>
    </row>
    <row r="174" spans="1:9">
      <c r="A174" s="579" t="s">
        <v>2728</v>
      </c>
      <c r="B174" s="579"/>
      <c r="C174" s="579" t="s">
        <v>2977</v>
      </c>
      <c r="D174" s="579" t="s">
        <v>2730</v>
      </c>
      <c r="E174" s="579" t="s">
        <v>2978</v>
      </c>
      <c r="F174" s="579" t="s">
        <v>1256</v>
      </c>
      <c r="G174" s="579" t="s">
        <v>1270</v>
      </c>
      <c r="H174" s="579" t="s">
        <v>2732</v>
      </c>
      <c r="I174" s="579" t="s">
        <v>2733</v>
      </c>
    </row>
    <row r="175" spans="1:9">
      <c r="A175" s="579" t="s">
        <v>2728</v>
      </c>
      <c r="B175" s="579"/>
      <c r="C175" s="579" t="s">
        <v>2979</v>
      </c>
      <c r="D175" s="579" t="s">
        <v>2730</v>
      </c>
      <c r="E175" s="579" t="s">
        <v>2980</v>
      </c>
      <c r="F175" s="579" t="s">
        <v>1256</v>
      </c>
      <c r="G175" s="579" t="s">
        <v>1270</v>
      </c>
      <c r="H175" s="579" t="s">
        <v>17</v>
      </c>
      <c r="I175" s="579" t="s">
        <v>2733</v>
      </c>
    </row>
    <row r="176" spans="1:9">
      <c r="A176" s="579" t="s">
        <v>2728</v>
      </c>
      <c r="B176" s="579"/>
      <c r="C176" s="579" t="s">
        <v>2981</v>
      </c>
      <c r="D176" s="579" t="s">
        <v>2982</v>
      </c>
      <c r="E176" s="579" t="s">
        <v>2983</v>
      </c>
      <c r="F176" s="579" t="s">
        <v>1256</v>
      </c>
      <c r="G176" s="579" t="s">
        <v>1270</v>
      </c>
      <c r="H176" s="579" t="s">
        <v>2984</v>
      </c>
      <c r="I176" s="579" t="s">
        <v>2733</v>
      </c>
    </row>
    <row r="177" spans="1:9">
      <c r="A177" s="579" t="s">
        <v>2728</v>
      </c>
      <c r="B177" s="579"/>
      <c r="C177" s="579" t="s">
        <v>2985</v>
      </c>
      <c r="D177" s="579" t="s">
        <v>2982</v>
      </c>
      <c r="E177" s="579" t="s">
        <v>2937</v>
      </c>
      <c r="F177" s="579" t="s">
        <v>1256</v>
      </c>
      <c r="G177" s="579" t="s">
        <v>1270</v>
      </c>
      <c r="H177" s="579" t="s">
        <v>2732</v>
      </c>
      <c r="I177" s="579" t="s">
        <v>2733</v>
      </c>
    </row>
    <row r="178" spans="1:9">
      <c r="A178" s="579" t="s">
        <v>2728</v>
      </c>
      <c r="B178" s="579"/>
      <c r="C178" s="579" t="s">
        <v>2985</v>
      </c>
      <c r="D178" s="579" t="s">
        <v>2982</v>
      </c>
      <c r="E178" s="579" t="s">
        <v>2986</v>
      </c>
      <c r="F178" s="579" t="s">
        <v>1256</v>
      </c>
      <c r="G178" s="579" t="s">
        <v>1270</v>
      </c>
      <c r="H178" s="579" t="s">
        <v>2732</v>
      </c>
      <c r="I178" s="579" t="s">
        <v>2733</v>
      </c>
    </row>
    <row r="179" spans="1:9">
      <c r="A179" s="579" t="s">
        <v>2728</v>
      </c>
      <c r="B179" s="579"/>
      <c r="C179" s="579" t="s">
        <v>2985</v>
      </c>
      <c r="D179" s="579" t="s">
        <v>2982</v>
      </c>
      <c r="E179" s="579" t="s">
        <v>2901</v>
      </c>
      <c r="F179" s="579" t="s">
        <v>1256</v>
      </c>
      <c r="G179" s="579" t="s">
        <v>1270</v>
      </c>
      <c r="H179" s="579" t="s">
        <v>2732</v>
      </c>
      <c r="I179" s="579" t="s">
        <v>2733</v>
      </c>
    </row>
    <row r="180" spans="1:9">
      <c r="A180" s="579" t="s">
        <v>2728</v>
      </c>
      <c r="B180" s="579"/>
      <c r="C180" s="579" t="s">
        <v>2985</v>
      </c>
      <c r="D180" s="579" t="s">
        <v>2982</v>
      </c>
      <c r="E180" s="579" t="s">
        <v>2953</v>
      </c>
      <c r="F180" s="579" t="s">
        <v>1256</v>
      </c>
      <c r="G180" s="579" t="s">
        <v>1270</v>
      </c>
      <c r="H180" s="579" t="s">
        <v>2732</v>
      </c>
      <c r="I180" s="579" t="s">
        <v>2733</v>
      </c>
    </row>
    <row r="181" spans="1:9">
      <c r="A181" s="579" t="s">
        <v>2728</v>
      </c>
      <c r="B181" s="579"/>
      <c r="C181" s="579" t="s">
        <v>2985</v>
      </c>
      <c r="D181" s="579" t="s">
        <v>2982</v>
      </c>
      <c r="E181" s="579" t="s">
        <v>2731</v>
      </c>
      <c r="F181" s="579" t="s">
        <v>1256</v>
      </c>
      <c r="G181" s="579" t="s">
        <v>1270</v>
      </c>
      <c r="H181" s="579" t="s">
        <v>2732</v>
      </c>
      <c r="I181" s="579" t="s">
        <v>2733</v>
      </c>
    </row>
    <row r="182" spans="1:9">
      <c r="A182" s="579" t="s">
        <v>2728</v>
      </c>
      <c r="B182" s="579"/>
      <c r="C182" s="579" t="s">
        <v>2985</v>
      </c>
      <c r="D182" s="579" t="s">
        <v>2982</v>
      </c>
      <c r="E182" s="579" t="s">
        <v>2954</v>
      </c>
      <c r="F182" s="579" t="s">
        <v>1256</v>
      </c>
      <c r="G182" s="579" t="s">
        <v>1270</v>
      </c>
      <c r="H182" s="579" t="s">
        <v>2732</v>
      </c>
      <c r="I182" s="579" t="s">
        <v>2733</v>
      </c>
    </row>
    <row r="183" spans="1:9">
      <c r="A183" s="579" t="s">
        <v>2728</v>
      </c>
      <c r="B183" s="579"/>
      <c r="C183" s="579" t="s">
        <v>2985</v>
      </c>
      <c r="D183" s="579" t="s">
        <v>2982</v>
      </c>
      <c r="E183" s="579" t="s">
        <v>2955</v>
      </c>
      <c r="F183" s="579" t="s">
        <v>1256</v>
      </c>
      <c r="G183" s="579" t="s">
        <v>1270</v>
      </c>
      <c r="H183" s="579" t="s">
        <v>2732</v>
      </c>
      <c r="I183" s="579" t="s">
        <v>2733</v>
      </c>
    </row>
    <row r="184" spans="1:9">
      <c r="A184" s="579" t="s">
        <v>2728</v>
      </c>
      <c r="B184" s="579"/>
      <c r="C184" s="579" t="s">
        <v>2985</v>
      </c>
      <c r="D184" s="579" t="s">
        <v>2982</v>
      </c>
      <c r="E184" s="579" t="s">
        <v>2734</v>
      </c>
      <c r="F184" s="579" t="s">
        <v>1256</v>
      </c>
      <c r="G184" s="579" t="s">
        <v>1270</v>
      </c>
      <c r="H184" s="579" t="s">
        <v>2732</v>
      </c>
      <c r="I184" s="579" t="s">
        <v>2733</v>
      </c>
    </row>
    <row r="185" spans="1:9">
      <c r="A185" s="579" t="s">
        <v>2728</v>
      </c>
      <c r="B185" s="579"/>
      <c r="C185" s="579" t="s">
        <v>2985</v>
      </c>
      <c r="D185" s="579" t="s">
        <v>2982</v>
      </c>
      <c r="E185" s="579" t="s">
        <v>2735</v>
      </c>
      <c r="F185" s="579" t="s">
        <v>1256</v>
      </c>
      <c r="G185" s="579" t="s">
        <v>1270</v>
      </c>
      <c r="H185" s="579" t="s">
        <v>2732</v>
      </c>
      <c r="I185" s="579" t="s">
        <v>2733</v>
      </c>
    </row>
    <row r="186" spans="1:9">
      <c r="A186" s="579" t="s">
        <v>2728</v>
      </c>
      <c r="B186" s="579"/>
      <c r="C186" s="579" t="s">
        <v>2985</v>
      </c>
      <c r="D186" s="579" t="s">
        <v>2982</v>
      </c>
      <c r="E186" s="579" t="s">
        <v>2736</v>
      </c>
      <c r="F186" s="579" t="s">
        <v>1256</v>
      </c>
      <c r="G186" s="579" t="s">
        <v>1270</v>
      </c>
      <c r="H186" s="579" t="s">
        <v>2732</v>
      </c>
      <c r="I186" s="579" t="s">
        <v>2733</v>
      </c>
    </row>
    <row r="187" spans="1:9">
      <c r="A187" s="579" t="s">
        <v>2728</v>
      </c>
      <c r="B187" s="579"/>
      <c r="C187" s="579" t="s">
        <v>2985</v>
      </c>
      <c r="D187" s="579" t="s">
        <v>2982</v>
      </c>
      <c r="E187" s="579" t="s">
        <v>2737</v>
      </c>
      <c r="F187" s="579" t="s">
        <v>1256</v>
      </c>
      <c r="G187" s="579" t="s">
        <v>1270</v>
      </c>
      <c r="H187" s="579" t="s">
        <v>2732</v>
      </c>
      <c r="I187" s="579" t="s">
        <v>2733</v>
      </c>
    </row>
    <row r="188" spans="1:9">
      <c r="A188" s="579" t="s">
        <v>2728</v>
      </c>
      <c r="B188" s="579"/>
      <c r="C188" s="579" t="s">
        <v>2985</v>
      </c>
      <c r="D188" s="579" t="s">
        <v>2982</v>
      </c>
      <c r="E188" s="579" t="s">
        <v>2978</v>
      </c>
      <c r="F188" s="579" t="s">
        <v>1256</v>
      </c>
      <c r="G188" s="579" t="s">
        <v>1270</v>
      </c>
      <c r="H188" s="579" t="s">
        <v>2732</v>
      </c>
      <c r="I188" s="579" t="s">
        <v>2733</v>
      </c>
    </row>
    <row r="189" spans="1:9">
      <c r="A189" s="579" t="s">
        <v>2728</v>
      </c>
      <c r="B189" s="579"/>
      <c r="C189" s="579" t="s">
        <v>2985</v>
      </c>
      <c r="D189" s="579" t="s">
        <v>2982</v>
      </c>
      <c r="E189" s="579" t="s">
        <v>2956</v>
      </c>
      <c r="F189" s="579" t="s">
        <v>1256</v>
      </c>
      <c r="G189" s="579" t="s">
        <v>1270</v>
      </c>
      <c r="H189" s="579" t="s">
        <v>2732</v>
      </c>
      <c r="I189" s="579" t="s">
        <v>2733</v>
      </c>
    </row>
    <row r="190" spans="1:9">
      <c r="A190" s="579" t="s">
        <v>2728</v>
      </c>
      <c r="B190" s="579"/>
      <c r="C190" s="579" t="s">
        <v>2985</v>
      </c>
      <c r="D190" s="579" t="s">
        <v>2982</v>
      </c>
      <c r="E190" s="579" t="s">
        <v>2957</v>
      </c>
      <c r="F190" s="579" t="s">
        <v>1256</v>
      </c>
      <c r="G190" s="579" t="s">
        <v>1270</v>
      </c>
      <c r="H190" s="579" t="s">
        <v>2732</v>
      </c>
      <c r="I190" s="579" t="s">
        <v>2733</v>
      </c>
    </row>
    <row r="191" spans="1:9">
      <c r="A191" s="579" t="s">
        <v>2728</v>
      </c>
      <c r="B191" s="579"/>
      <c r="C191" s="579" t="s">
        <v>2985</v>
      </c>
      <c r="D191" s="579" t="s">
        <v>2982</v>
      </c>
      <c r="E191" s="579" t="s">
        <v>2958</v>
      </c>
      <c r="F191" s="579" t="s">
        <v>1256</v>
      </c>
      <c r="G191" s="579" t="s">
        <v>1270</v>
      </c>
      <c r="H191" s="579" t="s">
        <v>2732</v>
      </c>
      <c r="I191" s="579" t="s">
        <v>2733</v>
      </c>
    </row>
    <row r="192" spans="1:9">
      <c r="A192" s="579" t="s">
        <v>2728</v>
      </c>
      <c r="B192" s="579"/>
      <c r="C192" s="579" t="s">
        <v>2985</v>
      </c>
      <c r="D192" s="579" t="s">
        <v>2982</v>
      </c>
      <c r="E192" s="579" t="s">
        <v>2959</v>
      </c>
      <c r="F192" s="579" t="s">
        <v>1256</v>
      </c>
      <c r="G192" s="579" t="s">
        <v>1270</v>
      </c>
      <c r="H192" s="579" t="s">
        <v>2732</v>
      </c>
      <c r="I192" s="579" t="s">
        <v>2733</v>
      </c>
    </row>
    <row r="193" spans="1:9">
      <c r="A193" s="579" t="s">
        <v>2728</v>
      </c>
      <c r="B193" s="579"/>
      <c r="C193" s="579" t="s">
        <v>2985</v>
      </c>
      <c r="D193" s="579" t="s">
        <v>2982</v>
      </c>
      <c r="E193" s="579" t="s">
        <v>2960</v>
      </c>
      <c r="F193" s="579" t="s">
        <v>1256</v>
      </c>
      <c r="G193" s="579" t="s">
        <v>1270</v>
      </c>
      <c r="H193" s="579" t="s">
        <v>2732</v>
      </c>
      <c r="I193" s="579" t="s">
        <v>2733</v>
      </c>
    </row>
    <row r="194" spans="1:9">
      <c r="A194" s="579" t="s">
        <v>2728</v>
      </c>
      <c r="B194" s="579"/>
      <c r="C194" s="579" t="s">
        <v>2985</v>
      </c>
      <c r="D194" s="579" t="s">
        <v>2982</v>
      </c>
      <c r="E194" s="579" t="s">
        <v>2987</v>
      </c>
      <c r="F194" s="579" t="s">
        <v>1256</v>
      </c>
      <c r="G194" s="579" t="s">
        <v>1270</v>
      </c>
      <c r="H194" s="579" t="s">
        <v>2732</v>
      </c>
      <c r="I194" s="579" t="s">
        <v>2733</v>
      </c>
    </row>
    <row r="195" spans="1:9">
      <c r="A195" s="579" t="s">
        <v>2728</v>
      </c>
      <c r="B195" s="579"/>
      <c r="C195" s="579" t="s">
        <v>2985</v>
      </c>
      <c r="D195" s="579" t="s">
        <v>2982</v>
      </c>
      <c r="E195" s="579" t="s">
        <v>2970</v>
      </c>
      <c r="F195" s="579" t="s">
        <v>1256</v>
      </c>
      <c r="G195" s="579" t="s">
        <v>1270</v>
      </c>
      <c r="H195" s="579" t="s">
        <v>2732</v>
      </c>
      <c r="I195" s="579" t="s">
        <v>2733</v>
      </c>
    </row>
    <row r="196" spans="1:9">
      <c r="A196" s="579" t="s">
        <v>2728</v>
      </c>
      <c r="B196" s="579"/>
      <c r="C196" s="579" t="s">
        <v>2985</v>
      </c>
      <c r="D196" s="579" t="s">
        <v>2982</v>
      </c>
      <c r="E196" s="579" t="s">
        <v>2968</v>
      </c>
      <c r="F196" s="579" t="s">
        <v>1256</v>
      </c>
      <c r="G196" s="579" t="s">
        <v>1270</v>
      </c>
      <c r="H196" s="579" t="s">
        <v>2732</v>
      </c>
      <c r="I196" s="579" t="s">
        <v>2733</v>
      </c>
    </row>
    <row r="197" spans="1:9">
      <c r="A197" s="579" t="s">
        <v>2728</v>
      </c>
      <c r="B197" s="579"/>
      <c r="C197" s="579" t="s">
        <v>2985</v>
      </c>
      <c r="D197" s="579" t="s">
        <v>2982</v>
      </c>
      <c r="E197" s="579" t="s">
        <v>2988</v>
      </c>
      <c r="F197" s="579" t="s">
        <v>1256</v>
      </c>
      <c r="G197" s="579" t="s">
        <v>1270</v>
      </c>
      <c r="H197" s="579" t="s">
        <v>2739</v>
      </c>
      <c r="I197" s="579" t="s">
        <v>2740</v>
      </c>
    </row>
    <row r="198" spans="1:9">
      <c r="A198" s="579" t="s">
        <v>2728</v>
      </c>
      <c r="B198" s="579"/>
      <c r="C198" s="579" t="s">
        <v>2985</v>
      </c>
      <c r="D198" s="579" t="s">
        <v>2982</v>
      </c>
      <c r="E198" s="579" t="s">
        <v>2773</v>
      </c>
      <c r="F198" s="579" t="s">
        <v>1256</v>
      </c>
      <c r="G198" s="579" t="s">
        <v>1270</v>
      </c>
      <c r="H198" s="579" t="s">
        <v>2739</v>
      </c>
      <c r="I198" s="579" t="s">
        <v>2740</v>
      </c>
    </row>
    <row r="199" spans="1:9">
      <c r="A199" s="579" t="s">
        <v>2728</v>
      </c>
      <c r="B199" s="579"/>
      <c r="C199" s="579" t="s">
        <v>2985</v>
      </c>
      <c r="D199" s="579" t="s">
        <v>2982</v>
      </c>
      <c r="E199" s="579" t="s">
        <v>2856</v>
      </c>
      <c r="F199" s="579" t="s">
        <v>1256</v>
      </c>
      <c r="G199" s="579" t="s">
        <v>1270</v>
      </c>
      <c r="H199" s="579" t="s">
        <v>2739</v>
      </c>
      <c r="I199" s="579" t="s">
        <v>2740</v>
      </c>
    </row>
    <row r="200" spans="1:9">
      <c r="A200" s="579" t="s">
        <v>2728</v>
      </c>
      <c r="B200" s="579"/>
      <c r="C200" s="579" t="s">
        <v>2985</v>
      </c>
      <c r="D200" s="579" t="s">
        <v>2982</v>
      </c>
      <c r="E200" s="579" t="s">
        <v>2788</v>
      </c>
      <c r="F200" s="579" t="s">
        <v>1256</v>
      </c>
      <c r="G200" s="579" t="s">
        <v>1270</v>
      </c>
      <c r="H200" s="579" t="s">
        <v>2739</v>
      </c>
      <c r="I200" s="579" t="s">
        <v>2740</v>
      </c>
    </row>
    <row r="201" spans="1:9">
      <c r="A201" s="579" t="s">
        <v>2728</v>
      </c>
      <c r="B201" s="579"/>
      <c r="C201" s="579" t="s">
        <v>2985</v>
      </c>
      <c r="D201" s="579" t="s">
        <v>2982</v>
      </c>
      <c r="E201" s="579" t="s">
        <v>2830</v>
      </c>
      <c r="F201" s="579" t="s">
        <v>1256</v>
      </c>
      <c r="G201" s="579" t="s">
        <v>1270</v>
      </c>
      <c r="H201" s="579" t="s">
        <v>2739</v>
      </c>
      <c r="I201" s="579" t="s">
        <v>2740</v>
      </c>
    </row>
    <row r="202" spans="1:9">
      <c r="A202" s="579" t="s">
        <v>2728</v>
      </c>
      <c r="B202" s="579"/>
      <c r="C202" s="579" t="s">
        <v>2985</v>
      </c>
      <c r="D202" s="579" t="s">
        <v>2982</v>
      </c>
      <c r="E202" s="579" t="s">
        <v>2771</v>
      </c>
      <c r="F202" s="579" t="s">
        <v>1256</v>
      </c>
      <c r="G202" s="579" t="s">
        <v>1270</v>
      </c>
      <c r="H202" s="579" t="s">
        <v>2739</v>
      </c>
      <c r="I202" s="579" t="s">
        <v>2740</v>
      </c>
    </row>
    <row r="203" spans="1:9">
      <c r="A203" s="579" t="s">
        <v>2728</v>
      </c>
      <c r="B203" s="579"/>
      <c r="C203" s="579" t="s">
        <v>2985</v>
      </c>
      <c r="D203" s="579" t="s">
        <v>2982</v>
      </c>
      <c r="E203" s="579" t="s">
        <v>2858</v>
      </c>
      <c r="F203" s="579" t="s">
        <v>1256</v>
      </c>
      <c r="G203" s="579" t="s">
        <v>1270</v>
      </c>
      <c r="H203" s="579" t="s">
        <v>2739</v>
      </c>
      <c r="I203" s="579" t="s">
        <v>2740</v>
      </c>
    </row>
    <row r="204" spans="1:9">
      <c r="A204" s="579" t="s">
        <v>2728</v>
      </c>
      <c r="B204" s="579"/>
      <c r="C204" s="579" t="s">
        <v>2985</v>
      </c>
      <c r="D204" s="579" t="s">
        <v>2982</v>
      </c>
      <c r="E204" s="579" t="s">
        <v>2768</v>
      </c>
      <c r="F204" s="579" t="s">
        <v>1256</v>
      </c>
      <c r="G204" s="579" t="s">
        <v>1270</v>
      </c>
      <c r="H204" s="579" t="s">
        <v>2739</v>
      </c>
      <c r="I204" s="579" t="s">
        <v>2740</v>
      </c>
    </row>
    <row r="205" spans="1:9">
      <c r="A205" s="579" t="s">
        <v>2728</v>
      </c>
      <c r="B205" s="579"/>
      <c r="C205" s="579" t="s">
        <v>2985</v>
      </c>
      <c r="D205" s="579" t="s">
        <v>2982</v>
      </c>
      <c r="E205" s="579" t="s">
        <v>2786</v>
      </c>
      <c r="F205" s="579" t="s">
        <v>1256</v>
      </c>
      <c r="G205" s="579" t="s">
        <v>1270</v>
      </c>
      <c r="H205" s="579" t="s">
        <v>2739</v>
      </c>
      <c r="I205" s="579" t="s">
        <v>2740</v>
      </c>
    </row>
    <row r="206" spans="1:9">
      <c r="A206" s="579" t="s">
        <v>2728</v>
      </c>
      <c r="B206" s="579"/>
      <c r="C206" s="579" t="s">
        <v>2985</v>
      </c>
      <c r="D206" s="579" t="s">
        <v>2982</v>
      </c>
      <c r="E206" s="579" t="s">
        <v>2775</v>
      </c>
      <c r="F206" s="579" t="s">
        <v>1256</v>
      </c>
      <c r="G206" s="579" t="s">
        <v>1270</v>
      </c>
      <c r="H206" s="579" t="s">
        <v>2739</v>
      </c>
      <c r="I206" s="579" t="s">
        <v>2740</v>
      </c>
    </row>
    <row r="207" spans="1:9">
      <c r="A207" s="579" t="s">
        <v>2728</v>
      </c>
      <c r="B207" s="579"/>
      <c r="C207" s="579" t="s">
        <v>2985</v>
      </c>
      <c r="D207" s="579" t="s">
        <v>2982</v>
      </c>
      <c r="E207" s="579" t="s">
        <v>2738</v>
      </c>
      <c r="F207" s="579" t="s">
        <v>1256</v>
      </c>
      <c r="G207" s="579" t="s">
        <v>1270</v>
      </c>
      <c r="H207" s="579" t="s">
        <v>2739</v>
      </c>
      <c r="I207" s="579" t="s">
        <v>2740</v>
      </c>
    </row>
    <row r="208" spans="1:9">
      <c r="A208" s="579" t="s">
        <v>2728</v>
      </c>
      <c r="B208" s="579"/>
      <c r="C208" s="579" t="s">
        <v>2985</v>
      </c>
      <c r="D208" s="579" t="s">
        <v>2982</v>
      </c>
      <c r="E208" s="579" t="s">
        <v>2869</v>
      </c>
      <c r="F208" s="579" t="s">
        <v>1256</v>
      </c>
      <c r="G208" s="579" t="s">
        <v>1270</v>
      </c>
      <c r="H208" s="579" t="s">
        <v>2739</v>
      </c>
      <c r="I208" s="579" t="s">
        <v>2740</v>
      </c>
    </row>
    <row r="209" spans="1:9">
      <c r="A209" s="579" t="s">
        <v>2728</v>
      </c>
      <c r="B209" s="579"/>
      <c r="C209" s="579" t="s">
        <v>2985</v>
      </c>
      <c r="D209" s="579" t="s">
        <v>2982</v>
      </c>
      <c r="E209" s="579" t="s">
        <v>2809</v>
      </c>
      <c r="F209" s="579" t="s">
        <v>1256</v>
      </c>
      <c r="G209" s="579" t="s">
        <v>1270</v>
      </c>
      <c r="H209" s="579" t="s">
        <v>2739</v>
      </c>
      <c r="I209" s="579" t="s">
        <v>2740</v>
      </c>
    </row>
    <row r="210" spans="1:9">
      <c r="A210" s="579" t="s">
        <v>2728</v>
      </c>
      <c r="B210" s="579"/>
      <c r="C210" s="579" t="s">
        <v>2985</v>
      </c>
      <c r="D210" s="579" t="s">
        <v>2982</v>
      </c>
      <c r="E210" s="579" t="s">
        <v>2846</v>
      </c>
      <c r="F210" s="579" t="s">
        <v>1256</v>
      </c>
      <c r="G210" s="579" t="s">
        <v>1270</v>
      </c>
      <c r="H210" s="579" t="s">
        <v>2739</v>
      </c>
      <c r="I210" s="579" t="s">
        <v>2740</v>
      </c>
    </row>
    <row r="211" spans="1:9">
      <c r="A211" s="579" t="s">
        <v>2728</v>
      </c>
      <c r="B211" s="579"/>
      <c r="C211" s="579" t="s">
        <v>2985</v>
      </c>
      <c r="D211" s="579" t="s">
        <v>2982</v>
      </c>
      <c r="E211" s="579" t="s">
        <v>2989</v>
      </c>
      <c r="F211" s="579" t="s">
        <v>1256</v>
      </c>
      <c r="G211" s="579" t="s">
        <v>1270</v>
      </c>
      <c r="H211" s="579" t="s">
        <v>2739</v>
      </c>
      <c r="I211" s="579" t="s">
        <v>2740</v>
      </c>
    </row>
    <row r="212" spans="1:9">
      <c r="A212" s="579" t="s">
        <v>2728</v>
      </c>
      <c r="B212" s="579"/>
      <c r="C212" s="579" t="s">
        <v>2985</v>
      </c>
      <c r="D212" s="579" t="s">
        <v>2982</v>
      </c>
      <c r="E212" s="579" t="s">
        <v>2876</v>
      </c>
      <c r="F212" s="579" t="s">
        <v>1256</v>
      </c>
      <c r="G212" s="579" t="s">
        <v>1270</v>
      </c>
      <c r="H212" s="579" t="s">
        <v>2739</v>
      </c>
      <c r="I212" s="579" t="s">
        <v>2740</v>
      </c>
    </row>
    <row r="213" spans="1:9">
      <c r="A213" s="579" t="s">
        <v>2728</v>
      </c>
      <c r="B213" s="579"/>
      <c r="C213" s="579" t="s">
        <v>2985</v>
      </c>
      <c r="D213" s="579" t="s">
        <v>2982</v>
      </c>
      <c r="E213" s="579" t="s">
        <v>2990</v>
      </c>
      <c r="F213" s="579" t="s">
        <v>1256</v>
      </c>
      <c r="G213" s="579" t="s">
        <v>1270</v>
      </c>
      <c r="H213" s="579" t="s">
        <v>2739</v>
      </c>
      <c r="I213" s="579" t="s">
        <v>2740</v>
      </c>
    </row>
    <row r="214" spans="1:9">
      <c r="A214" s="579" t="s">
        <v>2728</v>
      </c>
      <c r="B214" s="579"/>
      <c r="C214" s="579" t="s">
        <v>2985</v>
      </c>
      <c r="D214" s="579" t="s">
        <v>2982</v>
      </c>
      <c r="E214" s="579" t="s">
        <v>2879</v>
      </c>
      <c r="F214" s="579" t="s">
        <v>1256</v>
      </c>
      <c r="G214" s="579" t="s">
        <v>1270</v>
      </c>
      <c r="H214" s="579" t="s">
        <v>2739</v>
      </c>
      <c r="I214" s="579" t="s">
        <v>2740</v>
      </c>
    </row>
    <row r="215" spans="1:9">
      <c r="A215" s="579" t="s">
        <v>2728</v>
      </c>
      <c r="B215" s="579"/>
      <c r="C215" s="579" t="s">
        <v>2985</v>
      </c>
      <c r="D215" s="579" t="s">
        <v>2982</v>
      </c>
      <c r="E215" s="579" t="s">
        <v>2779</v>
      </c>
      <c r="F215" s="579" t="s">
        <v>1256</v>
      </c>
      <c r="G215" s="579" t="s">
        <v>1270</v>
      </c>
      <c r="H215" s="579" t="s">
        <v>2739</v>
      </c>
      <c r="I215" s="579" t="s">
        <v>2740</v>
      </c>
    </row>
    <row r="216" spans="1:9">
      <c r="A216" s="579" t="s">
        <v>2728</v>
      </c>
      <c r="B216" s="579"/>
      <c r="C216" s="579" t="s">
        <v>2985</v>
      </c>
      <c r="D216" s="579" t="s">
        <v>2982</v>
      </c>
      <c r="E216" s="579" t="s">
        <v>2798</v>
      </c>
      <c r="F216" s="579" t="s">
        <v>1256</v>
      </c>
      <c r="G216" s="579" t="s">
        <v>1270</v>
      </c>
      <c r="H216" s="579" t="s">
        <v>2739</v>
      </c>
      <c r="I216" s="579" t="s">
        <v>2740</v>
      </c>
    </row>
    <row r="217" spans="1:9">
      <c r="A217" s="579" t="s">
        <v>2728</v>
      </c>
      <c r="B217" s="579"/>
      <c r="C217" s="579" t="s">
        <v>2985</v>
      </c>
      <c r="D217" s="579" t="s">
        <v>2982</v>
      </c>
      <c r="E217" s="579" t="s">
        <v>2991</v>
      </c>
      <c r="F217" s="579" t="s">
        <v>1256</v>
      </c>
      <c r="G217" s="579" t="s">
        <v>1270</v>
      </c>
      <c r="H217" s="579" t="s">
        <v>2739</v>
      </c>
      <c r="I217" s="579" t="s">
        <v>2740</v>
      </c>
    </row>
    <row r="218" spans="1:9">
      <c r="A218" s="579" t="s">
        <v>2728</v>
      </c>
      <c r="B218" s="579"/>
      <c r="C218" s="579" t="s">
        <v>2985</v>
      </c>
      <c r="D218" s="579" t="s">
        <v>2982</v>
      </c>
      <c r="E218" s="579" t="s">
        <v>2777</v>
      </c>
      <c r="F218" s="579" t="s">
        <v>1256</v>
      </c>
      <c r="G218" s="579" t="s">
        <v>1270</v>
      </c>
      <c r="H218" s="579" t="s">
        <v>2739</v>
      </c>
      <c r="I218" s="579" t="s">
        <v>2740</v>
      </c>
    </row>
    <row r="219" spans="1:9">
      <c r="A219" s="579" t="s">
        <v>2728</v>
      </c>
      <c r="B219" s="579"/>
      <c r="C219" s="579" t="s">
        <v>2985</v>
      </c>
      <c r="D219" s="579" t="s">
        <v>2982</v>
      </c>
      <c r="E219" s="579" t="s">
        <v>2832</v>
      </c>
      <c r="F219" s="579" t="s">
        <v>1256</v>
      </c>
      <c r="G219" s="579" t="s">
        <v>1270</v>
      </c>
      <c r="H219" s="579" t="s">
        <v>2739</v>
      </c>
      <c r="I219" s="579" t="s">
        <v>2740</v>
      </c>
    </row>
    <row r="220" spans="1:9">
      <c r="A220" s="579" t="s">
        <v>2728</v>
      </c>
      <c r="B220" s="579"/>
      <c r="C220" s="579" t="s">
        <v>2985</v>
      </c>
      <c r="D220" s="579" t="s">
        <v>2982</v>
      </c>
      <c r="E220" s="579" t="s">
        <v>2741</v>
      </c>
      <c r="F220" s="579" t="s">
        <v>1256</v>
      </c>
      <c r="G220" s="579" t="s">
        <v>1270</v>
      </c>
      <c r="H220" s="579" t="s">
        <v>2739</v>
      </c>
      <c r="I220" s="579" t="s">
        <v>2740</v>
      </c>
    </row>
    <row r="221" spans="1:9">
      <c r="A221" s="579" t="s">
        <v>2728</v>
      </c>
      <c r="B221" s="579"/>
      <c r="C221" s="579" t="s">
        <v>2985</v>
      </c>
      <c r="D221" s="579" t="s">
        <v>2982</v>
      </c>
      <c r="E221" s="579" t="s">
        <v>2802</v>
      </c>
      <c r="F221" s="579" t="s">
        <v>1256</v>
      </c>
      <c r="G221" s="579" t="s">
        <v>1270</v>
      </c>
      <c r="H221" s="579" t="s">
        <v>2739</v>
      </c>
      <c r="I221" s="579" t="s">
        <v>2740</v>
      </c>
    </row>
    <row r="222" spans="1:9">
      <c r="A222" s="579" t="s">
        <v>2728</v>
      </c>
      <c r="B222" s="579"/>
      <c r="C222" s="579" t="s">
        <v>2985</v>
      </c>
      <c r="D222" s="579" t="s">
        <v>2982</v>
      </c>
      <c r="E222" s="579" t="s">
        <v>2792</v>
      </c>
      <c r="F222" s="579" t="s">
        <v>1256</v>
      </c>
      <c r="G222" s="579" t="s">
        <v>1270</v>
      </c>
      <c r="H222" s="579" t="s">
        <v>2739</v>
      </c>
      <c r="I222" s="579" t="s">
        <v>2740</v>
      </c>
    </row>
    <row r="223" spans="1:9">
      <c r="A223" s="579" t="s">
        <v>2728</v>
      </c>
      <c r="B223" s="579"/>
      <c r="C223" s="579" t="s">
        <v>2985</v>
      </c>
      <c r="D223" s="579" t="s">
        <v>2982</v>
      </c>
      <c r="E223" s="579" t="s">
        <v>2826</v>
      </c>
      <c r="F223" s="579" t="s">
        <v>1256</v>
      </c>
      <c r="G223" s="579" t="s">
        <v>1270</v>
      </c>
      <c r="H223" s="579" t="s">
        <v>2739</v>
      </c>
      <c r="I223" s="579" t="s">
        <v>2740</v>
      </c>
    </row>
    <row r="224" spans="1:9">
      <c r="A224" s="579" t="s">
        <v>2728</v>
      </c>
      <c r="B224" s="579"/>
      <c r="C224" s="579" t="s">
        <v>2985</v>
      </c>
      <c r="D224" s="579" t="s">
        <v>2982</v>
      </c>
      <c r="E224" s="579" t="s">
        <v>2854</v>
      </c>
      <c r="F224" s="579" t="s">
        <v>1256</v>
      </c>
      <c r="G224" s="579" t="s">
        <v>1270</v>
      </c>
      <c r="H224" s="579" t="s">
        <v>2739</v>
      </c>
      <c r="I224" s="579" t="s">
        <v>2740</v>
      </c>
    </row>
    <row r="225" spans="1:9">
      <c r="A225" s="579" t="s">
        <v>2728</v>
      </c>
      <c r="B225" s="579"/>
      <c r="C225" s="579" t="s">
        <v>2985</v>
      </c>
      <c r="D225" s="579" t="s">
        <v>2982</v>
      </c>
      <c r="E225" s="579" t="s">
        <v>2871</v>
      </c>
      <c r="F225" s="579" t="s">
        <v>1256</v>
      </c>
      <c r="G225" s="579" t="s">
        <v>1270</v>
      </c>
      <c r="H225" s="579" t="s">
        <v>2739</v>
      </c>
      <c r="I225" s="579" t="s">
        <v>2740</v>
      </c>
    </row>
    <row r="226" spans="1:9">
      <c r="A226" s="579" t="s">
        <v>2728</v>
      </c>
      <c r="B226" s="579"/>
      <c r="C226" s="579" t="s">
        <v>2985</v>
      </c>
      <c r="D226" s="579" t="s">
        <v>2982</v>
      </c>
      <c r="E226" s="579" t="s">
        <v>2822</v>
      </c>
      <c r="F226" s="579" t="s">
        <v>1256</v>
      </c>
      <c r="G226" s="579" t="s">
        <v>1270</v>
      </c>
      <c r="H226" s="579" t="s">
        <v>2739</v>
      </c>
      <c r="I226" s="579" t="s">
        <v>2740</v>
      </c>
    </row>
    <row r="227" spans="1:9">
      <c r="A227" s="579" t="s">
        <v>2728</v>
      </c>
      <c r="B227" s="579"/>
      <c r="C227" s="579" t="s">
        <v>2985</v>
      </c>
      <c r="D227" s="579" t="s">
        <v>2982</v>
      </c>
      <c r="E227" s="579" t="s">
        <v>2864</v>
      </c>
      <c r="F227" s="579" t="s">
        <v>1256</v>
      </c>
      <c r="G227" s="579" t="s">
        <v>1270</v>
      </c>
      <c r="H227" s="579" t="s">
        <v>2739</v>
      </c>
      <c r="I227" s="579" t="s">
        <v>2740</v>
      </c>
    </row>
    <row r="228" spans="1:9">
      <c r="A228" s="579" t="s">
        <v>2728</v>
      </c>
      <c r="B228" s="579"/>
      <c r="C228" s="579" t="s">
        <v>2985</v>
      </c>
      <c r="D228" s="579" t="s">
        <v>2982</v>
      </c>
      <c r="E228" s="579" t="s">
        <v>2828</v>
      </c>
      <c r="F228" s="579" t="s">
        <v>1256</v>
      </c>
      <c r="G228" s="579" t="s">
        <v>1270</v>
      </c>
      <c r="H228" s="579" t="s">
        <v>2739</v>
      </c>
      <c r="I228" s="579" t="s">
        <v>2740</v>
      </c>
    </row>
    <row r="229" spans="1:9">
      <c r="A229" s="579" t="s">
        <v>2728</v>
      </c>
      <c r="B229" s="579"/>
      <c r="C229" s="579" t="s">
        <v>2985</v>
      </c>
      <c r="D229" s="579" t="s">
        <v>2982</v>
      </c>
      <c r="E229" s="579" t="s">
        <v>2796</v>
      </c>
      <c r="F229" s="579" t="s">
        <v>1256</v>
      </c>
      <c r="G229" s="579" t="s">
        <v>1270</v>
      </c>
      <c r="H229" s="579" t="s">
        <v>2739</v>
      </c>
      <c r="I229" s="579" t="s">
        <v>2740</v>
      </c>
    </row>
    <row r="230" spans="1:9">
      <c r="A230" s="579" t="s">
        <v>2728</v>
      </c>
      <c r="B230" s="579"/>
      <c r="C230" s="579" t="s">
        <v>2985</v>
      </c>
      <c r="D230" s="579" t="s">
        <v>2982</v>
      </c>
      <c r="E230" s="579" t="s">
        <v>2804</v>
      </c>
      <c r="F230" s="579" t="s">
        <v>1256</v>
      </c>
      <c r="G230" s="579" t="s">
        <v>1270</v>
      </c>
      <c r="H230" s="579" t="s">
        <v>2739</v>
      </c>
      <c r="I230" s="579" t="s">
        <v>2740</v>
      </c>
    </row>
    <row r="231" spans="1:9">
      <c r="A231" s="579" t="s">
        <v>2728</v>
      </c>
      <c r="B231" s="579"/>
      <c r="C231" s="579" t="s">
        <v>2985</v>
      </c>
      <c r="D231" s="579" t="s">
        <v>2982</v>
      </c>
      <c r="E231" s="579" t="s">
        <v>2815</v>
      </c>
      <c r="F231" s="579" t="s">
        <v>1256</v>
      </c>
      <c r="G231" s="579" t="s">
        <v>1270</v>
      </c>
      <c r="H231" s="579" t="s">
        <v>2739</v>
      </c>
      <c r="I231" s="579" t="s">
        <v>2740</v>
      </c>
    </row>
    <row r="232" spans="1:9">
      <c r="A232" s="579" t="s">
        <v>2728</v>
      </c>
      <c r="B232" s="579"/>
      <c r="C232" s="579" t="s">
        <v>2985</v>
      </c>
      <c r="D232" s="579" t="s">
        <v>2982</v>
      </c>
      <c r="E232" s="579" t="s">
        <v>2819</v>
      </c>
      <c r="F232" s="579" t="s">
        <v>1256</v>
      </c>
      <c r="G232" s="579" t="s">
        <v>1270</v>
      </c>
      <c r="H232" s="579" t="s">
        <v>2739</v>
      </c>
      <c r="I232" s="579" t="s">
        <v>2740</v>
      </c>
    </row>
    <row r="233" spans="1:9">
      <c r="A233" s="579" t="s">
        <v>2728</v>
      </c>
      <c r="B233" s="579"/>
      <c r="C233" s="579" t="s">
        <v>2985</v>
      </c>
      <c r="D233" s="579" t="s">
        <v>2982</v>
      </c>
      <c r="E233" s="579" t="s">
        <v>2835</v>
      </c>
      <c r="F233" s="579" t="s">
        <v>1256</v>
      </c>
      <c r="G233" s="579" t="s">
        <v>1270</v>
      </c>
      <c r="H233" s="579" t="s">
        <v>2739</v>
      </c>
      <c r="I233" s="579" t="s">
        <v>2740</v>
      </c>
    </row>
    <row r="234" spans="1:9">
      <c r="A234" s="579" t="s">
        <v>2728</v>
      </c>
      <c r="B234" s="579"/>
      <c r="C234" s="579" t="s">
        <v>2985</v>
      </c>
      <c r="D234" s="579" t="s">
        <v>2982</v>
      </c>
      <c r="E234" s="579" t="s">
        <v>2824</v>
      </c>
      <c r="F234" s="579" t="s">
        <v>1256</v>
      </c>
      <c r="G234" s="579" t="s">
        <v>1270</v>
      </c>
      <c r="H234" s="579" t="s">
        <v>2739</v>
      </c>
      <c r="I234" s="579" t="s">
        <v>2740</v>
      </c>
    </row>
    <row r="235" spans="1:9">
      <c r="A235" s="579" t="s">
        <v>2728</v>
      </c>
      <c r="B235" s="579"/>
      <c r="C235" s="579" t="s">
        <v>2985</v>
      </c>
      <c r="D235" s="579" t="s">
        <v>2982</v>
      </c>
      <c r="E235" s="579" t="s">
        <v>2889</v>
      </c>
      <c r="F235" s="579" t="s">
        <v>1256</v>
      </c>
      <c r="G235" s="579" t="s">
        <v>1270</v>
      </c>
      <c r="H235" s="579" t="s">
        <v>17</v>
      </c>
      <c r="I235" s="579" t="s">
        <v>2733</v>
      </c>
    </row>
    <row r="236" spans="1:9">
      <c r="A236" s="579" t="s">
        <v>2728</v>
      </c>
      <c r="B236" s="579"/>
      <c r="C236" s="579" t="s">
        <v>2985</v>
      </c>
      <c r="D236" s="579" t="s">
        <v>2982</v>
      </c>
      <c r="E236" s="579" t="s">
        <v>2742</v>
      </c>
      <c r="F236" s="579" t="s">
        <v>1256</v>
      </c>
      <c r="G236" s="579" t="s">
        <v>1270</v>
      </c>
      <c r="H236" s="579" t="s">
        <v>17</v>
      </c>
      <c r="I236" s="579" t="s">
        <v>2733</v>
      </c>
    </row>
    <row r="237" spans="1:9">
      <c r="A237" s="579" t="s">
        <v>2728</v>
      </c>
      <c r="B237" s="579"/>
      <c r="C237" s="579" t="s">
        <v>2985</v>
      </c>
      <c r="D237" s="579" t="s">
        <v>2982</v>
      </c>
      <c r="E237" s="579" t="s">
        <v>2743</v>
      </c>
      <c r="F237" s="579" t="s">
        <v>1256</v>
      </c>
      <c r="G237" s="579" t="s">
        <v>1270</v>
      </c>
      <c r="H237" s="579" t="s">
        <v>17</v>
      </c>
      <c r="I237" s="579" t="s">
        <v>2733</v>
      </c>
    </row>
    <row r="238" spans="1:9">
      <c r="A238" s="579" t="s">
        <v>2728</v>
      </c>
      <c r="B238" s="579"/>
      <c r="C238" s="579" t="s">
        <v>2985</v>
      </c>
      <c r="D238" s="579" t="s">
        <v>2982</v>
      </c>
      <c r="E238" s="579" t="s">
        <v>2744</v>
      </c>
      <c r="F238" s="579" t="s">
        <v>1256</v>
      </c>
      <c r="G238" s="579" t="s">
        <v>1270</v>
      </c>
      <c r="H238" s="579" t="s">
        <v>17</v>
      </c>
      <c r="I238" s="579" t="s">
        <v>2733</v>
      </c>
    </row>
    <row r="239" spans="1:9">
      <c r="A239" s="579" t="s">
        <v>2728</v>
      </c>
      <c r="B239" s="579"/>
      <c r="C239" s="579" t="s">
        <v>2985</v>
      </c>
      <c r="D239" s="579" t="s">
        <v>2982</v>
      </c>
      <c r="E239" s="579" t="s">
        <v>2890</v>
      </c>
      <c r="F239" s="579" t="s">
        <v>1256</v>
      </c>
      <c r="G239" s="579" t="s">
        <v>1270</v>
      </c>
      <c r="H239" s="579" t="s">
        <v>17</v>
      </c>
      <c r="I239" s="579" t="s">
        <v>2733</v>
      </c>
    </row>
    <row r="240" spans="1:9">
      <c r="A240" s="579" t="s">
        <v>2728</v>
      </c>
      <c r="B240" s="579"/>
      <c r="C240" s="579" t="s">
        <v>2985</v>
      </c>
      <c r="D240" s="579" t="s">
        <v>2982</v>
      </c>
      <c r="E240" s="579" t="s">
        <v>2745</v>
      </c>
      <c r="F240" s="579" t="s">
        <v>1256</v>
      </c>
      <c r="G240" s="579" t="s">
        <v>1270</v>
      </c>
      <c r="H240" s="579" t="s">
        <v>17</v>
      </c>
      <c r="I240" s="579" t="s">
        <v>2733</v>
      </c>
    </row>
    <row r="241" spans="1:9">
      <c r="A241" s="579" t="s">
        <v>2728</v>
      </c>
      <c r="B241" s="579"/>
      <c r="C241" s="579" t="s">
        <v>2985</v>
      </c>
      <c r="D241" s="579" t="s">
        <v>2982</v>
      </c>
      <c r="E241" s="579" t="s">
        <v>2891</v>
      </c>
      <c r="F241" s="579" t="s">
        <v>1256</v>
      </c>
      <c r="G241" s="579" t="s">
        <v>1270</v>
      </c>
      <c r="H241" s="579" t="s">
        <v>17</v>
      </c>
      <c r="I241" s="579" t="s">
        <v>2733</v>
      </c>
    </row>
    <row r="242" spans="1:9">
      <c r="A242" s="579" t="s">
        <v>2728</v>
      </c>
      <c r="B242" s="579"/>
      <c r="C242" s="579" t="s">
        <v>2985</v>
      </c>
      <c r="D242" s="579" t="s">
        <v>2982</v>
      </c>
      <c r="E242" s="579" t="s">
        <v>2980</v>
      </c>
      <c r="F242" s="579" t="s">
        <v>1256</v>
      </c>
      <c r="G242" s="579" t="s">
        <v>1270</v>
      </c>
      <c r="H242" s="579" t="s">
        <v>17</v>
      </c>
      <c r="I242" s="579" t="s">
        <v>2733</v>
      </c>
    </row>
    <row r="243" spans="1:9">
      <c r="A243" s="579" t="s">
        <v>2728</v>
      </c>
      <c r="B243" s="579"/>
      <c r="C243" s="579" t="s">
        <v>2985</v>
      </c>
      <c r="D243" s="579" t="s">
        <v>2982</v>
      </c>
      <c r="E243" s="579" t="s">
        <v>2992</v>
      </c>
      <c r="F243" s="579" t="s">
        <v>1256</v>
      </c>
      <c r="G243" s="579" t="s">
        <v>1270</v>
      </c>
      <c r="H243" s="579" t="s">
        <v>17</v>
      </c>
      <c r="I243" s="579" t="s">
        <v>2733</v>
      </c>
    </row>
    <row r="244" spans="1:9">
      <c r="A244" s="579" t="s">
        <v>2728</v>
      </c>
      <c r="B244" s="579"/>
      <c r="C244" s="579" t="s">
        <v>2985</v>
      </c>
      <c r="D244" s="579" t="s">
        <v>2982</v>
      </c>
      <c r="E244" s="579" t="s">
        <v>2879</v>
      </c>
      <c r="F244" s="579" t="s">
        <v>1256</v>
      </c>
      <c r="G244" s="579" t="s">
        <v>1270</v>
      </c>
      <c r="H244" s="579" t="s">
        <v>17</v>
      </c>
      <c r="I244" s="579" t="s">
        <v>2733</v>
      </c>
    </row>
    <row r="245" spans="1:9">
      <c r="A245" s="579" t="s">
        <v>2728</v>
      </c>
      <c r="B245" s="579"/>
      <c r="C245" s="579" t="s">
        <v>2985</v>
      </c>
      <c r="D245" s="579" t="s">
        <v>2982</v>
      </c>
      <c r="E245" s="579" t="s">
        <v>2993</v>
      </c>
      <c r="F245" s="579" t="s">
        <v>1256</v>
      </c>
      <c r="G245" s="579" t="s">
        <v>1270</v>
      </c>
      <c r="H245" s="579" t="s">
        <v>17</v>
      </c>
      <c r="I245" s="579" t="s">
        <v>2733</v>
      </c>
    </row>
    <row r="246" spans="1:9">
      <c r="A246" s="579" t="s">
        <v>2728</v>
      </c>
      <c r="B246" s="579"/>
      <c r="C246" s="579" t="s">
        <v>2985</v>
      </c>
      <c r="D246" s="579" t="s">
        <v>2982</v>
      </c>
      <c r="E246" s="579" t="s">
        <v>2747</v>
      </c>
      <c r="F246" s="579" t="s">
        <v>1256</v>
      </c>
      <c r="G246" s="579" t="s">
        <v>1270</v>
      </c>
      <c r="H246" s="579" t="s">
        <v>17</v>
      </c>
      <c r="I246" s="579" t="s">
        <v>2733</v>
      </c>
    </row>
    <row r="247" spans="1:9">
      <c r="A247" s="579" t="s">
        <v>2728</v>
      </c>
      <c r="B247" s="579"/>
      <c r="C247" s="579" t="s">
        <v>2985</v>
      </c>
      <c r="D247" s="579" t="s">
        <v>2982</v>
      </c>
      <c r="E247" s="579" t="s">
        <v>2994</v>
      </c>
      <c r="F247" s="579" t="s">
        <v>1256</v>
      </c>
      <c r="G247" s="579" t="s">
        <v>1270</v>
      </c>
      <c r="H247" s="579" t="s">
        <v>17</v>
      </c>
      <c r="I247" s="579" t="s">
        <v>2733</v>
      </c>
    </row>
    <row r="248" spans="1:9">
      <c r="A248" s="579" t="s">
        <v>2728</v>
      </c>
      <c r="B248" s="579"/>
      <c r="C248" s="579" t="s">
        <v>2985</v>
      </c>
      <c r="D248" s="579" t="s">
        <v>2982</v>
      </c>
      <c r="E248" s="579" t="s">
        <v>2965</v>
      </c>
      <c r="F248" s="579" t="s">
        <v>1256</v>
      </c>
      <c r="G248" s="579" t="s">
        <v>1270</v>
      </c>
      <c r="H248" s="579" t="s">
        <v>17</v>
      </c>
      <c r="I248" s="579" t="s">
        <v>2733</v>
      </c>
    </row>
    <row r="249" spans="1:9">
      <c r="A249" s="579" t="s">
        <v>2728</v>
      </c>
      <c r="B249" s="579"/>
      <c r="C249" s="579" t="s">
        <v>2985</v>
      </c>
      <c r="D249" s="579" t="s">
        <v>2982</v>
      </c>
      <c r="E249" s="579" t="s">
        <v>2995</v>
      </c>
      <c r="F249" s="579" t="s">
        <v>1256</v>
      </c>
      <c r="G249" s="579" t="s">
        <v>1270</v>
      </c>
      <c r="H249" s="579" t="s">
        <v>17</v>
      </c>
      <c r="I249" s="579" t="s">
        <v>2733</v>
      </c>
    </row>
    <row r="250" spans="1:9">
      <c r="A250" s="579" t="s">
        <v>2728</v>
      </c>
      <c r="B250" s="579"/>
      <c r="C250" s="579" t="s">
        <v>2985</v>
      </c>
      <c r="D250" s="579" t="s">
        <v>2982</v>
      </c>
      <c r="E250" s="579" t="s">
        <v>2961</v>
      </c>
      <c r="F250" s="579" t="s">
        <v>1256</v>
      </c>
      <c r="G250" s="579" t="s">
        <v>1270</v>
      </c>
      <c r="H250" s="579" t="s">
        <v>17</v>
      </c>
      <c r="I250" s="579" t="s">
        <v>2733</v>
      </c>
    </row>
    <row r="251" spans="1:9">
      <c r="A251" s="579" t="s">
        <v>2728</v>
      </c>
      <c r="B251" s="579"/>
      <c r="C251" s="579" t="s">
        <v>2985</v>
      </c>
      <c r="D251" s="579" t="s">
        <v>2982</v>
      </c>
      <c r="E251" s="579" t="s">
        <v>2996</v>
      </c>
      <c r="F251" s="579" t="s">
        <v>1256</v>
      </c>
      <c r="G251" s="579" t="s">
        <v>1270</v>
      </c>
      <c r="H251" s="579" t="s">
        <v>17</v>
      </c>
      <c r="I251" s="579" t="s">
        <v>2733</v>
      </c>
    </row>
    <row r="252" spans="1:9">
      <c r="A252" s="579" t="s">
        <v>2728</v>
      </c>
      <c r="B252" s="579"/>
      <c r="C252" s="579" t="s">
        <v>2985</v>
      </c>
      <c r="D252" s="579" t="s">
        <v>2982</v>
      </c>
      <c r="E252" s="579" t="s">
        <v>2962</v>
      </c>
      <c r="F252" s="579" t="s">
        <v>1256</v>
      </c>
      <c r="G252" s="579" t="s">
        <v>1270</v>
      </c>
      <c r="H252" s="579" t="s">
        <v>17</v>
      </c>
      <c r="I252" s="579" t="s">
        <v>2733</v>
      </c>
    </row>
    <row r="253" spans="1:9">
      <c r="A253" s="579" t="s">
        <v>2728</v>
      </c>
      <c r="B253" s="579"/>
      <c r="C253" s="579" t="s">
        <v>2985</v>
      </c>
      <c r="D253" s="579" t="s">
        <v>2982</v>
      </c>
      <c r="E253" s="579" t="s">
        <v>2892</v>
      </c>
      <c r="F253" s="579" t="s">
        <v>1256</v>
      </c>
      <c r="G253" s="579" t="s">
        <v>1270</v>
      </c>
      <c r="H253" s="579" t="s">
        <v>17</v>
      </c>
      <c r="I253" s="579" t="s">
        <v>2733</v>
      </c>
    </row>
    <row r="254" spans="1:9">
      <c r="A254" s="579" t="s">
        <v>2728</v>
      </c>
      <c r="B254" s="579"/>
      <c r="C254" s="579" t="s">
        <v>2985</v>
      </c>
      <c r="D254" s="579" t="s">
        <v>2982</v>
      </c>
      <c r="E254" s="579" t="s">
        <v>2997</v>
      </c>
      <c r="F254" s="579" t="s">
        <v>1256</v>
      </c>
      <c r="G254" s="579" t="s">
        <v>1270</v>
      </c>
      <c r="H254" s="579" t="s">
        <v>17</v>
      </c>
      <c r="I254" s="579" t="s">
        <v>2733</v>
      </c>
    </row>
    <row r="255" spans="1:9">
      <c r="A255" s="579" t="s">
        <v>2728</v>
      </c>
      <c r="B255" s="579"/>
      <c r="C255" s="579" t="s">
        <v>2985</v>
      </c>
      <c r="D255" s="579" t="s">
        <v>2982</v>
      </c>
      <c r="E255" s="579" t="s">
        <v>2750</v>
      </c>
      <c r="F255" s="579" t="s">
        <v>1256</v>
      </c>
      <c r="G255" s="579" t="s">
        <v>1270</v>
      </c>
      <c r="H255" s="579" t="s">
        <v>17</v>
      </c>
      <c r="I255" s="579" t="s">
        <v>2733</v>
      </c>
    </row>
    <row r="256" spans="1:9">
      <c r="A256" s="579" t="s">
        <v>2728</v>
      </c>
      <c r="B256" s="579"/>
      <c r="C256" s="579" t="s">
        <v>2985</v>
      </c>
      <c r="D256" s="579" t="s">
        <v>2982</v>
      </c>
      <c r="E256" s="579" t="s">
        <v>2998</v>
      </c>
      <c r="F256" s="579" t="s">
        <v>1256</v>
      </c>
      <c r="G256" s="579" t="s">
        <v>1270</v>
      </c>
      <c r="H256" s="579" t="s">
        <v>2756</v>
      </c>
      <c r="I256" s="579" t="s">
        <v>2757</v>
      </c>
    </row>
    <row r="257" spans="1:9">
      <c r="A257" s="579" t="s">
        <v>2728</v>
      </c>
      <c r="B257" s="579"/>
      <c r="C257" s="579" t="s">
        <v>2985</v>
      </c>
      <c r="D257" s="579" t="s">
        <v>2982</v>
      </c>
      <c r="E257" s="579" t="s">
        <v>2790</v>
      </c>
      <c r="F257" s="579" t="s">
        <v>1256</v>
      </c>
      <c r="G257" s="579" t="s">
        <v>1270</v>
      </c>
      <c r="H257" s="579" t="s">
        <v>2756</v>
      </c>
      <c r="I257" s="579" t="s">
        <v>2757</v>
      </c>
    </row>
    <row r="258" spans="1:9">
      <c r="A258" s="579" t="s">
        <v>2728</v>
      </c>
      <c r="B258" s="579"/>
      <c r="C258" s="579" t="s">
        <v>2985</v>
      </c>
      <c r="D258" s="579" t="s">
        <v>2982</v>
      </c>
      <c r="E258" s="579" t="s">
        <v>2800</v>
      </c>
      <c r="F258" s="579" t="s">
        <v>1256</v>
      </c>
      <c r="G258" s="579" t="s">
        <v>1270</v>
      </c>
      <c r="H258" s="579" t="s">
        <v>2756</v>
      </c>
      <c r="I258" s="579" t="s">
        <v>2757</v>
      </c>
    </row>
    <row r="259" spans="1:9">
      <c r="A259" s="579" t="s">
        <v>2728</v>
      </c>
      <c r="B259" s="579"/>
      <c r="C259" s="579" t="s">
        <v>2985</v>
      </c>
      <c r="D259" s="579" t="s">
        <v>2982</v>
      </c>
      <c r="E259" s="579" t="s">
        <v>2755</v>
      </c>
      <c r="F259" s="579" t="s">
        <v>1256</v>
      </c>
      <c r="G259" s="579" t="s">
        <v>1270</v>
      </c>
      <c r="H259" s="579" t="s">
        <v>2756</v>
      </c>
      <c r="I259" s="579" t="s">
        <v>2757</v>
      </c>
    </row>
    <row r="260" spans="1:9">
      <c r="A260" s="579" t="s">
        <v>2728</v>
      </c>
      <c r="B260" s="579"/>
      <c r="C260" s="579" t="s">
        <v>2985</v>
      </c>
      <c r="D260" s="579" t="s">
        <v>2982</v>
      </c>
      <c r="E260" s="579" t="s">
        <v>2784</v>
      </c>
      <c r="F260" s="579" t="s">
        <v>1256</v>
      </c>
      <c r="G260" s="579" t="s">
        <v>1270</v>
      </c>
      <c r="H260" s="579" t="s">
        <v>2756</v>
      </c>
      <c r="I260" s="579" t="s">
        <v>2757</v>
      </c>
    </row>
    <row r="261" spans="1:9">
      <c r="A261" s="579" t="s">
        <v>2728</v>
      </c>
      <c r="B261" s="579"/>
      <c r="C261" s="579" t="s">
        <v>2985</v>
      </c>
      <c r="D261" s="579" t="s">
        <v>2982</v>
      </c>
      <c r="E261" s="579" t="s">
        <v>2999</v>
      </c>
      <c r="F261" s="579" t="s">
        <v>1256</v>
      </c>
      <c r="G261" s="579" t="s">
        <v>1270</v>
      </c>
      <c r="H261" s="579" t="s">
        <v>2984</v>
      </c>
      <c r="I261" s="579" t="s">
        <v>2733</v>
      </c>
    </row>
    <row r="262" spans="1:9">
      <c r="A262" s="579" t="s">
        <v>2728</v>
      </c>
      <c r="B262" s="579"/>
      <c r="C262" s="579" t="s">
        <v>3000</v>
      </c>
      <c r="D262" s="579" t="s">
        <v>2982</v>
      </c>
      <c r="E262" s="579" t="s">
        <v>2754</v>
      </c>
      <c r="F262" s="579" t="s">
        <v>1256</v>
      </c>
      <c r="G262" s="579" t="s">
        <v>1270</v>
      </c>
      <c r="H262" s="579" t="s">
        <v>137</v>
      </c>
      <c r="I262" s="579" t="s">
        <v>2752</v>
      </c>
    </row>
    <row r="263" spans="1:9">
      <c r="A263" s="579" t="s">
        <v>2728</v>
      </c>
      <c r="B263" s="579"/>
      <c r="C263" s="579" t="s">
        <v>3001</v>
      </c>
      <c r="D263" s="579" t="s">
        <v>2982</v>
      </c>
      <c r="E263" s="579" t="s">
        <v>3002</v>
      </c>
      <c r="F263" s="579" t="s">
        <v>1256</v>
      </c>
      <c r="G263" s="579" t="s">
        <v>1270</v>
      </c>
      <c r="H263" s="579" t="s">
        <v>137</v>
      </c>
      <c r="I263" s="579" t="s">
        <v>2752</v>
      </c>
    </row>
    <row r="264" spans="1:9">
      <c r="A264" s="579" t="s">
        <v>2728</v>
      </c>
      <c r="B264" s="579"/>
      <c r="C264" s="579" t="s">
        <v>3003</v>
      </c>
      <c r="D264" s="579" t="s">
        <v>2982</v>
      </c>
      <c r="E264" s="579" t="s">
        <v>3004</v>
      </c>
      <c r="F264" s="579" t="s">
        <v>1256</v>
      </c>
      <c r="G264" s="579" t="s">
        <v>1270</v>
      </c>
      <c r="H264" s="579" t="s">
        <v>17</v>
      </c>
      <c r="I264" s="579" t="s">
        <v>2733</v>
      </c>
    </row>
    <row r="265" spans="1:9">
      <c r="A265" s="579" t="s">
        <v>2728</v>
      </c>
      <c r="B265" s="579"/>
      <c r="C265" s="579" t="s">
        <v>3005</v>
      </c>
      <c r="D265" s="579" t="s">
        <v>2982</v>
      </c>
      <c r="E265" s="579" t="s">
        <v>3006</v>
      </c>
      <c r="F265" s="579" t="s">
        <v>1256</v>
      </c>
      <c r="G265" s="579" t="s">
        <v>1270</v>
      </c>
      <c r="H265" s="579" t="s">
        <v>2984</v>
      </c>
      <c r="I265" s="579" t="s">
        <v>2733</v>
      </c>
    </row>
    <row r="266" spans="1:9">
      <c r="A266" s="579" t="s">
        <v>2728</v>
      </c>
      <c r="B266" s="579"/>
      <c r="C266" s="579" t="s">
        <v>3005</v>
      </c>
      <c r="D266" s="579" t="s">
        <v>2982</v>
      </c>
      <c r="E266" s="579" t="s">
        <v>3007</v>
      </c>
      <c r="F266" s="579" t="s">
        <v>1256</v>
      </c>
      <c r="G266" s="579" t="s">
        <v>1270</v>
      </c>
      <c r="H266" s="579" t="s">
        <v>137</v>
      </c>
      <c r="I266" s="579" t="s">
        <v>2752</v>
      </c>
    </row>
    <row r="267" spans="1:9">
      <c r="A267" s="579" t="s">
        <v>2728</v>
      </c>
      <c r="B267" s="579"/>
      <c r="C267" s="579" t="s">
        <v>3005</v>
      </c>
      <c r="D267" s="579" t="s">
        <v>2982</v>
      </c>
      <c r="E267" s="579" t="s">
        <v>2893</v>
      </c>
      <c r="F267" s="579" t="s">
        <v>1256</v>
      </c>
      <c r="G267" s="579" t="s">
        <v>1270</v>
      </c>
      <c r="H267" s="579" t="s">
        <v>137</v>
      </c>
      <c r="I267" s="579" t="s">
        <v>2752</v>
      </c>
    </row>
    <row r="268" spans="1:9">
      <c r="A268" s="579" t="s">
        <v>2728</v>
      </c>
      <c r="B268" s="579"/>
      <c r="C268" s="579" t="s">
        <v>3005</v>
      </c>
      <c r="D268" s="579" t="s">
        <v>2982</v>
      </c>
      <c r="E268" s="579" t="s">
        <v>3008</v>
      </c>
      <c r="F268" s="579" t="s">
        <v>1256</v>
      </c>
      <c r="G268" s="579" t="s">
        <v>1270</v>
      </c>
      <c r="H268" s="579" t="s">
        <v>137</v>
      </c>
      <c r="I268" s="579" t="s">
        <v>2752</v>
      </c>
    </row>
    <row r="269" spans="1:9">
      <c r="A269" s="579" t="s">
        <v>2728</v>
      </c>
      <c r="B269" s="579"/>
      <c r="C269" s="579" t="s">
        <v>3005</v>
      </c>
      <c r="D269" s="579" t="s">
        <v>2982</v>
      </c>
      <c r="E269" s="579" t="s">
        <v>2754</v>
      </c>
      <c r="F269" s="579" t="s">
        <v>1256</v>
      </c>
      <c r="G269" s="579" t="s">
        <v>1270</v>
      </c>
      <c r="H269" s="579" t="s">
        <v>137</v>
      </c>
      <c r="I269" s="579" t="s">
        <v>2752</v>
      </c>
    </row>
    <row r="270" spans="1:9">
      <c r="A270" s="579" t="s">
        <v>2728</v>
      </c>
      <c r="B270" s="579"/>
      <c r="C270" s="579" t="s">
        <v>3009</v>
      </c>
      <c r="D270" s="579" t="s">
        <v>2982</v>
      </c>
      <c r="E270" s="579" t="s">
        <v>2751</v>
      </c>
      <c r="F270" s="579" t="s">
        <v>1256</v>
      </c>
      <c r="G270" s="579" t="s">
        <v>1270</v>
      </c>
      <c r="H270" s="579" t="s">
        <v>137</v>
      </c>
      <c r="I270" s="579" t="s">
        <v>2752</v>
      </c>
    </row>
    <row r="271" spans="1:9">
      <c r="A271" s="579" t="s">
        <v>2728</v>
      </c>
      <c r="B271" s="579"/>
      <c r="C271" s="579" t="s">
        <v>3010</v>
      </c>
      <c r="D271" s="579" t="s">
        <v>2730</v>
      </c>
      <c r="E271" s="579" t="s">
        <v>2993</v>
      </c>
      <c r="F271" s="579" t="s">
        <v>1256</v>
      </c>
      <c r="G271" s="579" t="s">
        <v>1270</v>
      </c>
      <c r="H271" s="579" t="s">
        <v>17</v>
      </c>
      <c r="I271" s="579" t="s">
        <v>2733</v>
      </c>
    </row>
    <row r="272" spans="1:9">
      <c r="A272" s="579" t="s">
        <v>2728</v>
      </c>
      <c r="B272" s="579"/>
      <c r="C272" s="579" t="s">
        <v>3011</v>
      </c>
      <c r="D272" s="579" t="s">
        <v>2730</v>
      </c>
      <c r="E272" s="579" t="s">
        <v>2995</v>
      </c>
      <c r="F272" s="579" t="s">
        <v>1256</v>
      </c>
      <c r="G272" s="579" t="s">
        <v>1270</v>
      </c>
      <c r="H272" s="579" t="s">
        <v>17</v>
      </c>
      <c r="I272" s="579" t="s">
        <v>2733</v>
      </c>
    </row>
    <row r="273" spans="1:9">
      <c r="A273" s="579" t="s">
        <v>2728</v>
      </c>
      <c r="B273" s="579"/>
      <c r="C273" s="579" t="s">
        <v>3011</v>
      </c>
      <c r="D273" s="579" t="s">
        <v>2730</v>
      </c>
      <c r="E273" s="579" t="s">
        <v>2996</v>
      </c>
      <c r="F273" s="579" t="s">
        <v>1256</v>
      </c>
      <c r="G273" s="579" t="s">
        <v>1270</v>
      </c>
      <c r="H273" s="579" t="s">
        <v>17</v>
      </c>
      <c r="I273" s="579" t="s">
        <v>2733</v>
      </c>
    </row>
    <row r="274" spans="1:9">
      <c r="A274" s="579" t="s">
        <v>2728</v>
      </c>
      <c r="B274" s="579"/>
      <c r="C274" s="579" t="s">
        <v>3011</v>
      </c>
      <c r="D274" s="579" t="s">
        <v>2730</v>
      </c>
      <c r="E274" s="579" t="s">
        <v>2997</v>
      </c>
      <c r="F274" s="579" t="s">
        <v>1256</v>
      </c>
      <c r="G274" s="579" t="s">
        <v>1270</v>
      </c>
      <c r="H274" s="579" t="s">
        <v>17</v>
      </c>
      <c r="I274" s="579" t="s">
        <v>2733</v>
      </c>
    </row>
    <row r="275" spans="1:9">
      <c r="A275" s="579" t="s">
        <v>2728</v>
      </c>
      <c r="B275" s="579"/>
      <c r="C275" s="579" t="s">
        <v>3011</v>
      </c>
      <c r="D275" s="579" t="s">
        <v>2730</v>
      </c>
      <c r="E275" s="579" t="s">
        <v>2998</v>
      </c>
      <c r="F275" s="579" t="s">
        <v>1256</v>
      </c>
      <c r="G275" s="579" t="s">
        <v>1270</v>
      </c>
      <c r="H275" s="579" t="s">
        <v>2756</v>
      </c>
      <c r="I275" s="579" t="s">
        <v>2757</v>
      </c>
    </row>
    <row r="276" spans="1:9">
      <c r="A276" s="579" t="s">
        <v>2728</v>
      </c>
      <c r="B276" s="579"/>
      <c r="C276" s="579" t="s">
        <v>3011</v>
      </c>
      <c r="D276" s="579" t="s">
        <v>2730</v>
      </c>
      <c r="E276" s="579" t="s">
        <v>2790</v>
      </c>
      <c r="F276" s="579" t="s">
        <v>1256</v>
      </c>
      <c r="G276" s="579" t="s">
        <v>1270</v>
      </c>
      <c r="H276" s="579" t="s">
        <v>2756</v>
      </c>
      <c r="I276" s="579" t="s">
        <v>2757</v>
      </c>
    </row>
    <row r="277" spans="1:9">
      <c r="A277" s="579" t="s">
        <v>2728</v>
      </c>
      <c r="B277" s="579"/>
      <c r="C277" s="579" t="s">
        <v>3011</v>
      </c>
      <c r="D277" s="579" t="s">
        <v>2758</v>
      </c>
      <c r="E277" s="579" t="s">
        <v>3012</v>
      </c>
      <c r="F277" s="579" t="s">
        <v>1256</v>
      </c>
      <c r="G277" s="579" t="s">
        <v>1270</v>
      </c>
      <c r="H277" s="579" t="s">
        <v>119</v>
      </c>
      <c r="I277" s="579" t="s">
        <v>3013</v>
      </c>
    </row>
    <row r="278" spans="1:9">
      <c r="A278" s="579" t="s">
        <v>2728</v>
      </c>
      <c r="B278" s="579"/>
      <c r="C278" s="579" t="s">
        <v>3014</v>
      </c>
      <c r="D278" s="579" t="s">
        <v>2730</v>
      </c>
      <c r="E278" s="579" t="s">
        <v>2993</v>
      </c>
      <c r="F278" s="579" t="s">
        <v>1256</v>
      </c>
      <c r="G278" s="579" t="s">
        <v>1270</v>
      </c>
      <c r="H278" s="579" t="s">
        <v>17</v>
      </c>
      <c r="I278" s="579" t="s">
        <v>2733</v>
      </c>
    </row>
    <row r="279" spans="1:9">
      <c r="A279" s="579" t="s">
        <v>2728</v>
      </c>
      <c r="B279" s="579"/>
      <c r="C279" s="579" t="s">
        <v>3015</v>
      </c>
      <c r="D279" s="579" t="s">
        <v>2758</v>
      </c>
      <c r="E279" s="579" t="s">
        <v>3016</v>
      </c>
      <c r="F279" s="579" t="s">
        <v>1256</v>
      </c>
      <c r="G279" s="579" t="s">
        <v>1270</v>
      </c>
      <c r="H279" s="579" t="s">
        <v>3017</v>
      </c>
      <c r="I279" s="579" t="s">
        <v>3018</v>
      </c>
    </row>
    <row r="280" spans="1:9">
      <c r="A280" s="579" t="s">
        <v>2728</v>
      </c>
      <c r="B280" s="579"/>
      <c r="C280" s="579" t="s">
        <v>3019</v>
      </c>
      <c r="D280" s="579" t="s">
        <v>2758</v>
      </c>
      <c r="E280" s="579" t="s">
        <v>3020</v>
      </c>
      <c r="F280" s="579" t="s">
        <v>1256</v>
      </c>
      <c r="G280" s="579" t="s">
        <v>1270</v>
      </c>
      <c r="H280" s="579" t="s">
        <v>3021</v>
      </c>
      <c r="I280" s="579" t="s">
        <v>3022</v>
      </c>
    </row>
    <row r="281" spans="1:9">
      <c r="A281" s="579" t="s">
        <v>2728</v>
      </c>
      <c r="B281" s="579"/>
      <c r="C281" s="579" t="s">
        <v>3023</v>
      </c>
      <c r="D281" s="579" t="s">
        <v>2758</v>
      </c>
      <c r="E281" s="579" t="s">
        <v>3024</v>
      </c>
      <c r="F281" s="579" t="s">
        <v>1256</v>
      </c>
      <c r="G281" s="579" t="s">
        <v>1270</v>
      </c>
      <c r="H281" s="579" t="s">
        <v>103</v>
      </c>
      <c r="I281" s="579" t="s">
        <v>3025</v>
      </c>
    </row>
    <row r="282" spans="1:9">
      <c r="A282" s="579" t="s">
        <v>2728</v>
      </c>
      <c r="B282" s="579"/>
      <c r="C282" s="579" t="s">
        <v>3026</v>
      </c>
      <c r="D282" s="579" t="s">
        <v>2758</v>
      </c>
      <c r="E282" s="579" t="s">
        <v>3027</v>
      </c>
      <c r="F282" s="579" t="s">
        <v>1256</v>
      </c>
      <c r="G282" s="579" t="s">
        <v>1270</v>
      </c>
      <c r="H282" s="579" t="s">
        <v>2984</v>
      </c>
      <c r="I282" s="579" t="s">
        <v>3013</v>
      </c>
    </row>
    <row r="283" spans="1:9">
      <c r="A283" s="579" t="s">
        <v>2728</v>
      </c>
      <c r="B283" s="579"/>
      <c r="C283" s="579" t="s">
        <v>3028</v>
      </c>
      <c r="D283" s="579" t="s">
        <v>2758</v>
      </c>
      <c r="E283" s="579" t="s">
        <v>3029</v>
      </c>
      <c r="F283" s="579" t="s">
        <v>1256</v>
      </c>
      <c r="G283" s="579" t="s">
        <v>1270</v>
      </c>
      <c r="H283" s="579" t="s">
        <v>3017</v>
      </c>
      <c r="I283" s="579" t="s">
        <v>3018</v>
      </c>
    </row>
    <row r="284" spans="1:9">
      <c r="A284" s="579" t="s">
        <v>2728</v>
      </c>
      <c r="B284" s="579"/>
      <c r="C284" s="579" t="s">
        <v>3030</v>
      </c>
      <c r="D284" s="579" t="s">
        <v>2758</v>
      </c>
      <c r="E284" s="579" t="s">
        <v>3031</v>
      </c>
      <c r="F284" s="579" t="s">
        <v>1256</v>
      </c>
      <c r="G284" s="579" t="s">
        <v>1270</v>
      </c>
      <c r="H284" s="579" t="s">
        <v>131</v>
      </c>
      <c r="I284" s="579" t="s">
        <v>3032</v>
      </c>
    </row>
    <row r="285" spans="1:9">
      <c r="A285" s="579" t="s">
        <v>2728</v>
      </c>
      <c r="B285" s="579"/>
      <c r="C285" s="579" t="s">
        <v>3033</v>
      </c>
      <c r="D285" s="579" t="s">
        <v>2758</v>
      </c>
      <c r="E285" s="579" t="s">
        <v>3034</v>
      </c>
      <c r="F285" s="579" t="s">
        <v>1256</v>
      </c>
      <c r="G285" s="579" t="s">
        <v>1270</v>
      </c>
      <c r="H285" s="579" t="s">
        <v>131</v>
      </c>
      <c r="I285" s="579" t="s">
        <v>3035</v>
      </c>
    </row>
    <row r="286" spans="1:9">
      <c r="A286" s="579" t="s">
        <v>2728</v>
      </c>
      <c r="B286" s="579"/>
      <c r="C286" s="579" t="s">
        <v>3036</v>
      </c>
      <c r="D286" s="579" t="s">
        <v>2758</v>
      </c>
      <c r="E286" s="579" t="s">
        <v>3037</v>
      </c>
      <c r="F286" s="579" t="s">
        <v>1256</v>
      </c>
      <c r="G286" s="579" t="s">
        <v>1270</v>
      </c>
      <c r="H286" s="579" t="s">
        <v>103</v>
      </c>
      <c r="I286" s="579" t="s">
        <v>3025</v>
      </c>
    </row>
    <row r="287" spans="1:9">
      <c r="A287" s="579" t="s">
        <v>2728</v>
      </c>
      <c r="B287" s="579"/>
      <c r="C287" s="579" t="s">
        <v>3038</v>
      </c>
      <c r="D287" s="579" t="s">
        <v>2758</v>
      </c>
      <c r="E287" s="579" t="s">
        <v>3039</v>
      </c>
      <c r="F287" s="579" t="s">
        <v>1256</v>
      </c>
      <c r="G287" s="579" t="s">
        <v>1270</v>
      </c>
      <c r="H287" s="579" t="s">
        <v>3017</v>
      </c>
      <c r="I287" s="579" t="s">
        <v>3018</v>
      </c>
    </row>
    <row r="288" spans="1:9">
      <c r="A288" s="579" t="s">
        <v>2728</v>
      </c>
      <c r="B288" s="579"/>
      <c r="C288" s="579" t="s">
        <v>3040</v>
      </c>
      <c r="D288" s="579" t="s">
        <v>2758</v>
      </c>
      <c r="E288" s="579" t="s">
        <v>3041</v>
      </c>
      <c r="F288" s="579" t="s">
        <v>1256</v>
      </c>
      <c r="G288" s="579" t="s">
        <v>1270</v>
      </c>
      <c r="H288" s="579" t="s">
        <v>3017</v>
      </c>
      <c r="I288" s="579" t="s">
        <v>3018</v>
      </c>
    </row>
    <row r="289" spans="1:9">
      <c r="A289" s="579" t="s">
        <v>2728</v>
      </c>
      <c r="B289" s="579"/>
      <c r="C289" s="579" t="s">
        <v>3042</v>
      </c>
      <c r="D289" s="579" t="s">
        <v>2758</v>
      </c>
      <c r="E289" s="579" t="s">
        <v>3043</v>
      </c>
      <c r="F289" s="579" t="s">
        <v>1256</v>
      </c>
      <c r="G289" s="579" t="s">
        <v>1270</v>
      </c>
      <c r="H289" s="579" t="s">
        <v>2984</v>
      </c>
      <c r="I289" s="579" t="s">
        <v>3013</v>
      </c>
    </row>
    <row r="290" spans="1:9">
      <c r="A290" s="579" t="s">
        <v>2728</v>
      </c>
      <c r="B290" s="579"/>
      <c r="C290" s="579" t="s">
        <v>3044</v>
      </c>
      <c r="D290" s="579" t="s">
        <v>2758</v>
      </c>
      <c r="E290" s="579" t="s">
        <v>3045</v>
      </c>
      <c r="F290" s="579" t="s">
        <v>1256</v>
      </c>
      <c r="G290" s="579" t="s">
        <v>1270</v>
      </c>
      <c r="H290" s="579" t="s">
        <v>131</v>
      </c>
      <c r="I290" s="579" t="s">
        <v>3035</v>
      </c>
    </row>
    <row r="291" spans="1:9">
      <c r="A291" s="579" t="s">
        <v>2728</v>
      </c>
      <c r="B291" s="579"/>
      <c r="C291" s="579" t="s">
        <v>3046</v>
      </c>
      <c r="D291" s="579" t="s">
        <v>2758</v>
      </c>
      <c r="E291" s="579" t="s">
        <v>3047</v>
      </c>
      <c r="F291" s="579" t="s">
        <v>1256</v>
      </c>
      <c r="G291" s="579" t="s">
        <v>1270</v>
      </c>
      <c r="H291" s="579" t="s">
        <v>103</v>
      </c>
      <c r="I291" s="579" t="s">
        <v>3025</v>
      </c>
    </row>
    <row r="292" spans="1:9">
      <c r="A292" s="579" t="s">
        <v>2728</v>
      </c>
      <c r="B292" s="579"/>
      <c r="C292" s="579" t="s">
        <v>3048</v>
      </c>
      <c r="D292" s="579" t="s">
        <v>2730</v>
      </c>
      <c r="E292" s="579" t="s">
        <v>3049</v>
      </c>
      <c r="F292" s="579" t="s">
        <v>1256</v>
      </c>
      <c r="G292" s="579" t="s">
        <v>1270</v>
      </c>
      <c r="H292" s="579" t="s">
        <v>17</v>
      </c>
      <c r="I292" s="579" t="s">
        <v>2733</v>
      </c>
    </row>
    <row r="293" spans="1:9">
      <c r="A293" s="579" t="s">
        <v>2728</v>
      </c>
      <c r="B293" s="579"/>
      <c r="C293" s="579" t="s">
        <v>3050</v>
      </c>
      <c r="D293" s="579" t="s">
        <v>2758</v>
      </c>
      <c r="E293" s="579" t="s">
        <v>3051</v>
      </c>
      <c r="F293" s="579" t="s">
        <v>1259</v>
      </c>
      <c r="G293" s="579" t="s">
        <v>1270</v>
      </c>
      <c r="H293" s="579" t="s">
        <v>3052</v>
      </c>
      <c r="I293" s="579" t="s">
        <v>3053</v>
      </c>
    </row>
    <row r="294" spans="1:9">
      <c r="A294" s="579" t="s">
        <v>2728</v>
      </c>
      <c r="B294" s="579"/>
      <c r="C294" s="579" t="s">
        <v>3054</v>
      </c>
      <c r="D294" s="579" t="s">
        <v>2758</v>
      </c>
      <c r="E294" s="579" t="s">
        <v>3055</v>
      </c>
      <c r="F294" s="579" t="s">
        <v>1259</v>
      </c>
      <c r="G294" s="579" t="s">
        <v>1270</v>
      </c>
      <c r="H294" s="579" t="s">
        <v>3052</v>
      </c>
      <c r="I294" s="579" t="s">
        <v>3053</v>
      </c>
    </row>
    <row r="295" spans="1:9">
      <c r="A295" s="579" t="s">
        <v>2728</v>
      </c>
      <c r="B295" s="579"/>
      <c r="C295" s="579" t="s">
        <v>3056</v>
      </c>
      <c r="D295" s="579" t="s">
        <v>2758</v>
      </c>
      <c r="E295" s="579" t="s">
        <v>3057</v>
      </c>
      <c r="F295" s="579" t="s">
        <v>1259</v>
      </c>
      <c r="G295" s="579" t="s">
        <v>1270</v>
      </c>
      <c r="H295" s="579" t="s">
        <v>3052</v>
      </c>
      <c r="I295" s="579" t="s">
        <v>3058</v>
      </c>
    </row>
    <row r="296" spans="1:9">
      <c r="A296" s="579" t="s">
        <v>2728</v>
      </c>
      <c r="B296" s="579"/>
      <c r="C296" s="579" t="s">
        <v>3059</v>
      </c>
      <c r="D296" s="579" t="s">
        <v>2758</v>
      </c>
      <c r="E296" s="579" t="s">
        <v>3060</v>
      </c>
      <c r="F296" s="579" t="s">
        <v>1259</v>
      </c>
      <c r="G296" s="579" t="s">
        <v>1270</v>
      </c>
      <c r="H296" s="579" t="s">
        <v>3052</v>
      </c>
      <c r="I296" s="579" t="s">
        <v>3053</v>
      </c>
    </row>
    <row r="297" spans="1:9">
      <c r="A297" s="579" t="s">
        <v>2728</v>
      </c>
      <c r="B297" s="579"/>
      <c r="C297" s="579" t="s">
        <v>3061</v>
      </c>
      <c r="D297" s="579" t="s">
        <v>2758</v>
      </c>
      <c r="E297" s="579" t="s">
        <v>3062</v>
      </c>
      <c r="F297" s="579" t="s">
        <v>1259</v>
      </c>
      <c r="G297" s="579" t="s">
        <v>1270</v>
      </c>
      <c r="H297" s="579" t="s">
        <v>3052</v>
      </c>
      <c r="I297" s="579" t="s">
        <v>3053</v>
      </c>
    </row>
    <row r="298" spans="1:9">
      <c r="A298" s="579" t="s">
        <v>2728</v>
      </c>
      <c r="B298" s="579"/>
      <c r="C298" s="579" t="s">
        <v>3063</v>
      </c>
      <c r="D298" s="579" t="s">
        <v>2758</v>
      </c>
      <c r="E298" s="579" t="s">
        <v>3064</v>
      </c>
      <c r="F298" s="579" t="s">
        <v>1256</v>
      </c>
      <c r="G298" s="579" t="s">
        <v>1270</v>
      </c>
      <c r="H298" s="579" t="s">
        <v>3065</v>
      </c>
      <c r="I298" s="579" t="s">
        <v>3066</v>
      </c>
    </row>
    <row r="299" spans="1:9">
      <c r="A299" s="579" t="s">
        <v>2728</v>
      </c>
      <c r="B299" s="579"/>
      <c r="C299" s="579" t="s">
        <v>3067</v>
      </c>
      <c r="D299" s="579" t="s">
        <v>2758</v>
      </c>
      <c r="E299" s="579" t="s">
        <v>3068</v>
      </c>
      <c r="F299" s="579" t="s">
        <v>1256</v>
      </c>
      <c r="G299" s="579" t="s">
        <v>1270</v>
      </c>
      <c r="H299" s="579" t="s">
        <v>3017</v>
      </c>
      <c r="I299" s="579" t="s">
        <v>3018</v>
      </c>
    </row>
    <row r="300" spans="1:9">
      <c r="A300" s="579" t="s">
        <v>2728</v>
      </c>
      <c r="B300" s="579"/>
      <c r="C300" s="579" t="s">
        <v>3067</v>
      </c>
      <c r="D300" s="579" t="s">
        <v>2758</v>
      </c>
      <c r="E300" s="579" t="s">
        <v>3064</v>
      </c>
      <c r="F300" s="579" t="s">
        <v>1256</v>
      </c>
      <c r="G300" s="579" t="s">
        <v>1270</v>
      </c>
      <c r="H300" s="579" t="s">
        <v>3065</v>
      </c>
      <c r="I300" s="579" t="s">
        <v>3066</v>
      </c>
    </row>
    <row r="301" spans="1:9">
      <c r="A301" s="579" t="s">
        <v>2728</v>
      </c>
      <c r="B301" s="579"/>
      <c r="C301" s="579" t="s">
        <v>3067</v>
      </c>
      <c r="D301" s="579" t="s">
        <v>2758</v>
      </c>
      <c r="E301" s="579" t="s">
        <v>3069</v>
      </c>
      <c r="F301" s="579" t="s">
        <v>1256</v>
      </c>
      <c r="G301" s="579" t="s">
        <v>1270</v>
      </c>
      <c r="H301" s="579" t="s">
        <v>3070</v>
      </c>
      <c r="I301" s="579" t="s">
        <v>3071</v>
      </c>
    </row>
    <row r="302" spans="1:9">
      <c r="A302" s="579" t="s">
        <v>2728</v>
      </c>
      <c r="B302" s="579"/>
      <c r="C302" s="579" t="s">
        <v>3072</v>
      </c>
      <c r="D302" s="579" t="s">
        <v>2758</v>
      </c>
      <c r="E302" s="579" t="s">
        <v>2764</v>
      </c>
      <c r="F302" s="579" t="s">
        <v>1256</v>
      </c>
      <c r="G302" s="579" t="s">
        <v>600</v>
      </c>
      <c r="H302" s="579" t="s">
        <v>134</v>
      </c>
      <c r="I302" s="579" t="s">
        <v>2760</v>
      </c>
    </row>
    <row r="303" spans="1:9">
      <c r="A303" s="579" t="s">
        <v>2728</v>
      </c>
      <c r="B303" s="579"/>
      <c r="C303" s="579" t="s">
        <v>3073</v>
      </c>
      <c r="D303" s="579" t="s">
        <v>2982</v>
      </c>
      <c r="E303" s="579" t="s">
        <v>3074</v>
      </c>
      <c r="F303" s="579" t="s">
        <v>1259</v>
      </c>
      <c r="G303" s="579" t="s">
        <v>1270</v>
      </c>
      <c r="H303" s="579" t="s">
        <v>3052</v>
      </c>
      <c r="I303" s="579" t="s">
        <v>3053</v>
      </c>
    </row>
    <row r="304" spans="1:9">
      <c r="A304" s="579" t="s">
        <v>2728</v>
      </c>
      <c r="B304" s="579"/>
      <c r="C304" s="579" t="s">
        <v>3075</v>
      </c>
      <c r="D304" s="579" t="s">
        <v>2758</v>
      </c>
      <c r="E304" s="579" t="s">
        <v>3076</v>
      </c>
      <c r="F304" s="579" t="s">
        <v>1256</v>
      </c>
      <c r="G304" s="579" t="s">
        <v>1270</v>
      </c>
      <c r="H304" s="579" t="s">
        <v>127</v>
      </c>
      <c r="I304" s="579" t="s">
        <v>3077</v>
      </c>
    </row>
    <row r="305" spans="1:9">
      <c r="A305" s="579" t="s">
        <v>2728</v>
      </c>
      <c r="B305" s="579"/>
      <c r="C305" s="579" t="s">
        <v>3078</v>
      </c>
      <c r="D305" s="579" t="s">
        <v>2730</v>
      </c>
      <c r="E305" s="579" t="s">
        <v>3079</v>
      </c>
      <c r="F305" s="579" t="s">
        <v>1256</v>
      </c>
      <c r="G305" s="579" t="s">
        <v>1270</v>
      </c>
      <c r="H305" s="579" t="s">
        <v>2984</v>
      </c>
      <c r="I305" s="579" t="s">
        <v>2733</v>
      </c>
    </row>
    <row r="306" spans="1:9">
      <c r="A306" s="579" t="s">
        <v>2728</v>
      </c>
      <c r="B306" s="579"/>
      <c r="C306" s="579" t="s">
        <v>3080</v>
      </c>
      <c r="D306" s="579" t="s">
        <v>2730</v>
      </c>
      <c r="E306" s="579" t="s">
        <v>2751</v>
      </c>
      <c r="F306" s="579" t="s">
        <v>1256</v>
      </c>
      <c r="G306" s="579" t="s">
        <v>1270</v>
      </c>
      <c r="H306" s="579" t="s">
        <v>137</v>
      </c>
      <c r="I306" s="579" t="s">
        <v>2752</v>
      </c>
    </row>
    <row r="307" spans="1:9">
      <c r="A307" s="579" t="s">
        <v>2728</v>
      </c>
      <c r="B307" s="579"/>
      <c r="C307" s="579" t="s">
        <v>3081</v>
      </c>
      <c r="D307" s="579" t="s">
        <v>2730</v>
      </c>
      <c r="E307" s="579" t="s">
        <v>3082</v>
      </c>
      <c r="F307" s="579" t="s">
        <v>1256</v>
      </c>
      <c r="G307" s="579" t="s">
        <v>1270</v>
      </c>
      <c r="H307" s="579" t="s">
        <v>2984</v>
      </c>
      <c r="I307" s="579" t="s">
        <v>2733</v>
      </c>
    </row>
    <row r="308" spans="1:9">
      <c r="A308" s="579" t="s">
        <v>2728</v>
      </c>
      <c r="B308" s="579"/>
      <c r="C308" s="579" t="s">
        <v>3083</v>
      </c>
      <c r="D308" s="579" t="s">
        <v>2730</v>
      </c>
      <c r="E308" s="579" t="s">
        <v>2751</v>
      </c>
      <c r="F308" s="579" t="s">
        <v>1256</v>
      </c>
      <c r="G308" s="579" t="s">
        <v>1270</v>
      </c>
      <c r="H308" s="579" t="s">
        <v>137</v>
      </c>
      <c r="I308" s="579" t="s">
        <v>2752</v>
      </c>
    </row>
    <row r="309" spans="1:9">
      <c r="A309" s="579" t="s">
        <v>2728</v>
      </c>
      <c r="B309" s="579"/>
      <c r="C309" s="579" t="s">
        <v>3084</v>
      </c>
      <c r="D309" s="579" t="s">
        <v>2730</v>
      </c>
      <c r="E309" s="579" t="s">
        <v>2751</v>
      </c>
      <c r="F309" s="579" t="s">
        <v>1256</v>
      </c>
      <c r="G309" s="579" t="s">
        <v>1270</v>
      </c>
      <c r="H309" s="579" t="s">
        <v>137</v>
      </c>
      <c r="I309" s="579" t="s">
        <v>2752</v>
      </c>
    </row>
    <row r="310" spans="1:9">
      <c r="A310" s="579" t="s">
        <v>2728</v>
      </c>
      <c r="B310" s="579"/>
      <c r="C310" s="579" t="s">
        <v>3085</v>
      </c>
      <c r="D310" s="579" t="s">
        <v>2730</v>
      </c>
      <c r="E310" s="579" t="s">
        <v>2751</v>
      </c>
      <c r="F310" s="579" t="s">
        <v>1256</v>
      </c>
      <c r="G310" s="579" t="s">
        <v>1270</v>
      </c>
      <c r="H310" s="579" t="s">
        <v>137</v>
      </c>
      <c r="I310" s="579" t="s">
        <v>2752</v>
      </c>
    </row>
    <row r="311" spans="1:9">
      <c r="A311" s="579" t="s">
        <v>2728</v>
      </c>
      <c r="B311" s="579"/>
      <c r="C311" s="579" t="s">
        <v>3086</v>
      </c>
      <c r="D311" s="579" t="s">
        <v>2730</v>
      </c>
      <c r="E311" s="579" t="s">
        <v>3087</v>
      </c>
      <c r="F311" s="579" t="s">
        <v>1256</v>
      </c>
      <c r="G311" s="579" t="s">
        <v>1270</v>
      </c>
      <c r="H311" s="579" t="s">
        <v>2739</v>
      </c>
      <c r="I311" s="579" t="s">
        <v>2740</v>
      </c>
    </row>
    <row r="312" spans="1:9">
      <c r="A312" s="579" t="s">
        <v>2728</v>
      </c>
      <c r="B312" s="579"/>
      <c r="C312" s="579" t="s">
        <v>3088</v>
      </c>
      <c r="D312" s="579" t="s">
        <v>2758</v>
      </c>
      <c r="E312" s="579" t="s">
        <v>3089</v>
      </c>
      <c r="F312" s="579" t="s">
        <v>1256</v>
      </c>
      <c r="G312" s="579" t="s">
        <v>1270</v>
      </c>
      <c r="H312" s="579" t="s">
        <v>17</v>
      </c>
      <c r="I312" s="579" t="s">
        <v>3090</v>
      </c>
    </row>
    <row r="313" spans="1:9">
      <c r="A313" s="579" t="s">
        <v>2728</v>
      </c>
      <c r="B313" s="579"/>
      <c r="C313" s="579" t="s">
        <v>3091</v>
      </c>
      <c r="D313" s="579" t="s">
        <v>2758</v>
      </c>
      <c r="E313" s="579" t="s">
        <v>3092</v>
      </c>
      <c r="F313" s="579" t="s">
        <v>1256</v>
      </c>
      <c r="G313" s="579" t="s">
        <v>1270</v>
      </c>
      <c r="H313" s="579" t="s">
        <v>103</v>
      </c>
      <c r="I313" s="579" t="s">
        <v>3093</v>
      </c>
    </row>
    <row r="314" spans="1:9">
      <c r="A314" s="579" t="s">
        <v>2728</v>
      </c>
      <c r="B314" s="579"/>
      <c r="C314" s="579" t="s">
        <v>3094</v>
      </c>
      <c r="D314" s="579" t="s">
        <v>2758</v>
      </c>
      <c r="E314" s="579" t="s">
        <v>3095</v>
      </c>
      <c r="F314" s="579" t="s">
        <v>1256</v>
      </c>
      <c r="G314" s="579" t="s">
        <v>1270</v>
      </c>
      <c r="H314" s="579" t="s">
        <v>131</v>
      </c>
      <c r="I314" s="579" t="s">
        <v>3035</v>
      </c>
    </row>
    <row r="315" spans="1:9">
      <c r="A315" s="579" t="s">
        <v>2728</v>
      </c>
      <c r="B315" s="579"/>
      <c r="C315" s="579" t="s">
        <v>3096</v>
      </c>
      <c r="D315" s="579" t="s">
        <v>2758</v>
      </c>
      <c r="E315" s="579" t="s">
        <v>3095</v>
      </c>
      <c r="F315" s="579" t="s">
        <v>1256</v>
      </c>
      <c r="G315" s="579" t="s">
        <v>1270</v>
      </c>
      <c r="H315" s="579" t="s">
        <v>131</v>
      </c>
      <c r="I315" s="579" t="s">
        <v>3035</v>
      </c>
    </row>
    <row r="316" spans="1:9">
      <c r="A316" s="579" t="s">
        <v>2728</v>
      </c>
      <c r="B316" s="579"/>
      <c r="C316" s="579" t="s">
        <v>3097</v>
      </c>
      <c r="D316" s="579" t="s">
        <v>2758</v>
      </c>
      <c r="E316" s="579" t="s">
        <v>3098</v>
      </c>
      <c r="F316" s="579" t="s">
        <v>1256</v>
      </c>
      <c r="G316" s="579" t="s">
        <v>1270</v>
      </c>
      <c r="H316" s="579" t="s">
        <v>131</v>
      </c>
      <c r="I316" s="579" t="s">
        <v>3035</v>
      </c>
    </row>
    <row r="317" spans="1:9">
      <c r="A317" s="579" t="s">
        <v>2728</v>
      </c>
      <c r="B317" s="579"/>
      <c r="C317" s="579" t="s">
        <v>3099</v>
      </c>
      <c r="D317" s="579" t="s">
        <v>2758</v>
      </c>
      <c r="E317" s="579" t="s">
        <v>3100</v>
      </c>
      <c r="F317" s="579" t="s">
        <v>1259</v>
      </c>
      <c r="G317" s="579" t="s">
        <v>1270</v>
      </c>
      <c r="H317" s="579" t="s">
        <v>3052</v>
      </c>
      <c r="I317" s="579" t="s">
        <v>3053</v>
      </c>
    </row>
    <row r="318" spans="1:9">
      <c r="A318" s="579" t="s">
        <v>2728</v>
      </c>
      <c r="B318" s="579"/>
      <c r="C318" s="579" t="s">
        <v>3101</v>
      </c>
      <c r="D318" s="579" t="s">
        <v>2730</v>
      </c>
      <c r="E318" s="579" t="s">
        <v>2989</v>
      </c>
      <c r="F318" s="579" t="s">
        <v>1256</v>
      </c>
      <c r="G318" s="579" t="s">
        <v>1270</v>
      </c>
      <c r="H318" s="579" t="s">
        <v>2739</v>
      </c>
      <c r="I318" s="579" t="s">
        <v>2740</v>
      </c>
    </row>
    <row r="319" spans="1:9">
      <c r="A319" s="579" t="s">
        <v>2728</v>
      </c>
      <c r="B319" s="579"/>
      <c r="C319" s="579" t="s">
        <v>3102</v>
      </c>
      <c r="D319" s="579" t="s">
        <v>2758</v>
      </c>
      <c r="E319" s="579" t="s">
        <v>3103</v>
      </c>
      <c r="F319" s="579" t="s">
        <v>1259</v>
      </c>
      <c r="G319" s="579" t="s">
        <v>1270</v>
      </c>
      <c r="H319" s="579" t="s">
        <v>3052</v>
      </c>
      <c r="I319" s="579" t="s">
        <v>3053</v>
      </c>
    </row>
    <row r="320" spans="1:9">
      <c r="A320" s="579" t="s">
        <v>2728</v>
      </c>
      <c r="B320" s="579"/>
      <c r="C320" s="579" t="s">
        <v>3104</v>
      </c>
      <c r="D320" s="579" t="s">
        <v>2982</v>
      </c>
      <c r="E320" s="579" t="s">
        <v>3076</v>
      </c>
      <c r="F320" s="579" t="s">
        <v>1256</v>
      </c>
      <c r="G320" s="579" t="s">
        <v>1270</v>
      </c>
      <c r="H320" s="579" t="s">
        <v>127</v>
      </c>
      <c r="I320" s="579" t="s">
        <v>3077</v>
      </c>
    </row>
    <row r="321" spans="1:9">
      <c r="A321" s="579" t="s">
        <v>2728</v>
      </c>
      <c r="B321" s="579"/>
      <c r="C321" s="579" t="s">
        <v>3105</v>
      </c>
      <c r="D321" s="579" t="s">
        <v>2982</v>
      </c>
      <c r="E321" s="579" t="s">
        <v>3076</v>
      </c>
      <c r="F321" s="579" t="s">
        <v>1256</v>
      </c>
      <c r="G321" s="579" t="s">
        <v>1270</v>
      </c>
      <c r="H321" s="579" t="s">
        <v>127</v>
      </c>
      <c r="I321" s="579" t="s">
        <v>3077</v>
      </c>
    </row>
    <row r="322" spans="1:9">
      <c r="A322" s="579" t="s">
        <v>2728</v>
      </c>
      <c r="B322" s="579"/>
      <c r="C322" s="579" t="s">
        <v>3106</v>
      </c>
      <c r="D322" s="579" t="s">
        <v>2982</v>
      </c>
      <c r="E322" s="579" t="s">
        <v>3076</v>
      </c>
      <c r="F322" s="579" t="s">
        <v>1256</v>
      </c>
      <c r="G322" s="579" t="s">
        <v>1270</v>
      </c>
      <c r="H322" s="579" t="s">
        <v>127</v>
      </c>
      <c r="I322" s="579" t="s">
        <v>3077</v>
      </c>
    </row>
    <row r="323" spans="1:9">
      <c r="A323" s="579" t="s">
        <v>2728</v>
      </c>
      <c r="B323" s="579"/>
      <c r="C323" s="579" t="s">
        <v>3107</v>
      </c>
      <c r="D323" s="579" t="s">
        <v>2758</v>
      </c>
      <c r="E323" s="579" t="s">
        <v>3108</v>
      </c>
      <c r="F323" s="579" t="s">
        <v>1256</v>
      </c>
      <c r="G323" s="579" t="s">
        <v>1270</v>
      </c>
      <c r="H323" s="579" t="s">
        <v>127</v>
      </c>
      <c r="I323" s="579" t="s">
        <v>3077</v>
      </c>
    </row>
    <row r="324" spans="1:9">
      <c r="A324" s="579" t="s">
        <v>2728</v>
      </c>
      <c r="B324" s="579"/>
      <c r="C324" s="579" t="s">
        <v>3109</v>
      </c>
      <c r="D324" s="579" t="s">
        <v>2982</v>
      </c>
      <c r="E324" s="579" t="s">
        <v>3076</v>
      </c>
      <c r="F324" s="579" t="s">
        <v>1256</v>
      </c>
      <c r="G324" s="579" t="s">
        <v>1270</v>
      </c>
      <c r="H324" s="579" t="s">
        <v>127</v>
      </c>
      <c r="I324" s="579" t="s">
        <v>3077</v>
      </c>
    </row>
    <row r="325" spans="1:9">
      <c r="A325" s="579" t="s">
        <v>2728</v>
      </c>
      <c r="B325" s="579"/>
      <c r="C325" s="579" t="s">
        <v>3110</v>
      </c>
      <c r="D325" s="579" t="s">
        <v>2982</v>
      </c>
      <c r="E325" s="579" t="s">
        <v>3076</v>
      </c>
      <c r="F325" s="579" t="s">
        <v>1256</v>
      </c>
      <c r="G325" s="579" t="s">
        <v>1270</v>
      </c>
      <c r="H325" s="579" t="s">
        <v>127</v>
      </c>
      <c r="I325" s="579" t="s">
        <v>3077</v>
      </c>
    </row>
    <row r="326" spans="1:9">
      <c r="A326" s="579" t="s">
        <v>2728</v>
      </c>
      <c r="B326" s="579"/>
      <c r="C326" s="579" t="s">
        <v>3111</v>
      </c>
      <c r="D326" s="579" t="s">
        <v>2758</v>
      </c>
      <c r="E326" s="579" t="s">
        <v>3062</v>
      </c>
      <c r="F326" s="579" t="s">
        <v>1259</v>
      </c>
      <c r="G326" s="579" t="s">
        <v>1270</v>
      </c>
      <c r="H326" s="579" t="s">
        <v>3052</v>
      </c>
      <c r="I326" s="579" t="s">
        <v>3053</v>
      </c>
    </row>
    <row r="327" spans="1:9">
      <c r="A327" s="579" t="s">
        <v>2728</v>
      </c>
      <c r="B327" s="579"/>
      <c r="C327" s="579" t="s">
        <v>3112</v>
      </c>
      <c r="D327" s="579" t="s">
        <v>2758</v>
      </c>
      <c r="E327" s="579" t="s">
        <v>3108</v>
      </c>
      <c r="F327" s="579" t="s">
        <v>1256</v>
      </c>
      <c r="G327" s="579" t="s">
        <v>1270</v>
      </c>
      <c r="H327" s="579" t="s">
        <v>127</v>
      </c>
      <c r="I327" s="579" t="s">
        <v>3077</v>
      </c>
    </row>
    <row r="328" spans="1:9">
      <c r="A328" s="579" t="s">
        <v>2728</v>
      </c>
      <c r="B328" s="579"/>
      <c r="C328" s="579" t="s">
        <v>3113</v>
      </c>
      <c r="D328" s="579" t="s">
        <v>2982</v>
      </c>
      <c r="E328" s="579" t="s">
        <v>3076</v>
      </c>
      <c r="F328" s="579" t="s">
        <v>1256</v>
      </c>
      <c r="G328" s="579" t="s">
        <v>1270</v>
      </c>
      <c r="H328" s="579" t="s">
        <v>127</v>
      </c>
      <c r="I328" s="579" t="s">
        <v>3077</v>
      </c>
    </row>
    <row r="329" spans="1:9">
      <c r="A329" s="579" t="s">
        <v>2728</v>
      </c>
      <c r="B329" s="579"/>
      <c r="C329" s="579" t="s">
        <v>3114</v>
      </c>
      <c r="D329" s="579" t="s">
        <v>2982</v>
      </c>
      <c r="E329" s="579" t="s">
        <v>3115</v>
      </c>
      <c r="F329" s="579" t="s">
        <v>1256</v>
      </c>
      <c r="G329" s="579" t="s">
        <v>1270</v>
      </c>
      <c r="H329" s="579" t="s">
        <v>127</v>
      </c>
      <c r="I329" s="579" t="s">
        <v>3077</v>
      </c>
    </row>
    <row r="330" spans="1:9">
      <c r="A330" s="579" t="s">
        <v>2728</v>
      </c>
      <c r="B330" s="579"/>
      <c r="C330" s="579" t="s">
        <v>3116</v>
      </c>
      <c r="D330" s="579" t="s">
        <v>2730</v>
      </c>
      <c r="E330" s="579" t="s">
        <v>2754</v>
      </c>
      <c r="F330" s="579" t="s">
        <v>1256</v>
      </c>
      <c r="G330" s="579" t="s">
        <v>1270</v>
      </c>
      <c r="H330" s="579" t="s">
        <v>137</v>
      </c>
      <c r="I330" s="579" t="s">
        <v>2752</v>
      </c>
    </row>
    <row r="331" spans="1:9">
      <c r="A331" s="579" t="s">
        <v>2728</v>
      </c>
      <c r="B331" s="579"/>
      <c r="C331" s="579" t="s">
        <v>3117</v>
      </c>
      <c r="D331" s="579" t="s">
        <v>2758</v>
      </c>
      <c r="E331" s="579" t="s">
        <v>3118</v>
      </c>
      <c r="F331" s="579" t="s">
        <v>1256</v>
      </c>
      <c r="G331" s="579" t="s">
        <v>1270</v>
      </c>
      <c r="H331" s="579" t="s">
        <v>127</v>
      </c>
      <c r="I331" s="579" t="s">
        <v>3077</v>
      </c>
    </row>
    <row r="332" spans="1:9">
      <c r="A332" s="579" t="s">
        <v>2728</v>
      </c>
      <c r="B332" s="579"/>
      <c r="C332" s="579" t="s">
        <v>3119</v>
      </c>
      <c r="D332" s="579" t="s">
        <v>2758</v>
      </c>
      <c r="E332" s="579" t="s">
        <v>3120</v>
      </c>
      <c r="F332" s="579" t="s">
        <v>1256</v>
      </c>
      <c r="G332" s="579" t="s">
        <v>1270</v>
      </c>
      <c r="H332" s="579" t="s">
        <v>131</v>
      </c>
      <c r="I332" s="579" t="s">
        <v>3035</v>
      </c>
    </row>
    <row r="333" spans="1:9">
      <c r="A333" s="579" t="s">
        <v>2728</v>
      </c>
      <c r="B333" s="579"/>
      <c r="C333" s="579" t="s">
        <v>3121</v>
      </c>
      <c r="D333" s="579" t="s">
        <v>2758</v>
      </c>
      <c r="E333" s="579" t="s">
        <v>3122</v>
      </c>
      <c r="F333" s="579" t="s">
        <v>1256</v>
      </c>
      <c r="G333" s="579" t="s">
        <v>1270</v>
      </c>
      <c r="H333" s="579" t="s">
        <v>2984</v>
      </c>
      <c r="I333" s="579" t="s">
        <v>3013</v>
      </c>
    </row>
    <row r="334" spans="1:9">
      <c r="A334" s="579" t="s">
        <v>2728</v>
      </c>
      <c r="B334" s="579"/>
      <c r="C334" s="579" t="s">
        <v>3123</v>
      </c>
      <c r="D334" s="579" t="s">
        <v>2758</v>
      </c>
      <c r="E334" s="579" t="s">
        <v>3124</v>
      </c>
      <c r="F334" s="579" t="s">
        <v>1256</v>
      </c>
      <c r="G334" s="579" t="s">
        <v>1270</v>
      </c>
      <c r="H334" s="579" t="s">
        <v>131</v>
      </c>
      <c r="I334" s="579" t="s">
        <v>3035</v>
      </c>
    </row>
    <row r="335" spans="1:9">
      <c r="A335" s="579" t="s">
        <v>2728</v>
      </c>
      <c r="B335" s="579"/>
      <c r="C335" s="579" t="s">
        <v>3125</v>
      </c>
      <c r="D335" s="579" t="s">
        <v>2758</v>
      </c>
      <c r="E335" s="579" t="s">
        <v>3126</v>
      </c>
      <c r="F335" s="579" t="s">
        <v>1256</v>
      </c>
      <c r="G335" s="579" t="s">
        <v>1270</v>
      </c>
      <c r="H335" s="579" t="s">
        <v>103</v>
      </c>
      <c r="I335" s="579" t="s">
        <v>3127</v>
      </c>
    </row>
    <row r="336" spans="1:9">
      <c r="A336" s="579" t="s">
        <v>2728</v>
      </c>
      <c r="B336" s="579"/>
      <c r="C336" s="579" t="s">
        <v>3128</v>
      </c>
      <c r="D336" s="579" t="s">
        <v>2758</v>
      </c>
      <c r="E336" s="579" t="s">
        <v>3129</v>
      </c>
      <c r="F336" s="579" t="s">
        <v>1256</v>
      </c>
      <c r="G336" s="579" t="s">
        <v>1270</v>
      </c>
      <c r="H336" s="579" t="s">
        <v>103</v>
      </c>
      <c r="I336" s="579" t="s">
        <v>3127</v>
      </c>
    </row>
    <row r="337" spans="1:9">
      <c r="A337" s="579" t="s">
        <v>2728</v>
      </c>
      <c r="B337" s="579"/>
      <c r="C337" s="579" t="s">
        <v>3130</v>
      </c>
      <c r="D337" s="579" t="s">
        <v>2758</v>
      </c>
      <c r="E337" s="579" t="s">
        <v>3131</v>
      </c>
      <c r="F337" s="579" t="s">
        <v>1256</v>
      </c>
      <c r="G337" s="579" t="s">
        <v>1270</v>
      </c>
      <c r="H337" s="579" t="s">
        <v>119</v>
      </c>
      <c r="I337" s="579" t="s">
        <v>3132</v>
      </c>
    </row>
    <row r="338" spans="1:9">
      <c r="A338" s="579" t="s">
        <v>2728</v>
      </c>
      <c r="B338" s="579"/>
      <c r="C338" s="579" t="s">
        <v>3133</v>
      </c>
      <c r="D338" s="579" t="s">
        <v>2758</v>
      </c>
      <c r="E338" s="579" t="s">
        <v>3134</v>
      </c>
      <c r="F338" s="579" t="s">
        <v>1256</v>
      </c>
      <c r="G338" s="579" t="s">
        <v>1270</v>
      </c>
      <c r="H338" s="579" t="s">
        <v>3065</v>
      </c>
      <c r="I338" s="579" t="s">
        <v>3066</v>
      </c>
    </row>
    <row r="339" spans="1:9">
      <c r="A339" s="579" t="s">
        <v>2728</v>
      </c>
      <c r="B339" s="579"/>
      <c r="C339" s="579" t="s">
        <v>3135</v>
      </c>
      <c r="D339" s="579" t="s">
        <v>2758</v>
      </c>
      <c r="E339" s="579" t="s">
        <v>3124</v>
      </c>
      <c r="F339" s="579" t="s">
        <v>1256</v>
      </c>
      <c r="G339" s="579" t="s">
        <v>1270</v>
      </c>
      <c r="H339" s="579" t="s">
        <v>131</v>
      </c>
      <c r="I339" s="579" t="s">
        <v>3035</v>
      </c>
    </row>
    <row r="340" spans="1:9">
      <c r="A340" s="579" t="s">
        <v>2728</v>
      </c>
      <c r="B340" s="579"/>
      <c r="C340" s="579" t="s">
        <v>3136</v>
      </c>
      <c r="D340" s="579" t="s">
        <v>2758</v>
      </c>
      <c r="E340" s="579" t="s">
        <v>3126</v>
      </c>
      <c r="F340" s="579" t="s">
        <v>1256</v>
      </c>
      <c r="G340" s="579" t="s">
        <v>1270</v>
      </c>
      <c r="H340" s="579" t="s">
        <v>103</v>
      </c>
      <c r="I340" s="579" t="s">
        <v>3127</v>
      </c>
    </row>
    <row r="341" spans="1:9">
      <c r="A341" s="579" t="s">
        <v>2728</v>
      </c>
      <c r="B341" s="579"/>
      <c r="C341" s="579" t="s">
        <v>3137</v>
      </c>
      <c r="D341" s="579" t="s">
        <v>2758</v>
      </c>
      <c r="E341" s="579" t="s">
        <v>3129</v>
      </c>
      <c r="F341" s="579" t="s">
        <v>1256</v>
      </c>
      <c r="G341" s="579" t="s">
        <v>1270</v>
      </c>
      <c r="H341" s="579" t="s">
        <v>103</v>
      </c>
      <c r="I341" s="579" t="s">
        <v>3127</v>
      </c>
    </row>
    <row r="342" spans="1:9">
      <c r="A342" s="579" t="s">
        <v>2728</v>
      </c>
      <c r="B342" s="579"/>
      <c r="C342" s="579" t="s">
        <v>3138</v>
      </c>
      <c r="D342" s="579" t="s">
        <v>2758</v>
      </c>
      <c r="E342" s="579" t="s">
        <v>3131</v>
      </c>
      <c r="F342" s="579" t="s">
        <v>1256</v>
      </c>
      <c r="G342" s="579" t="s">
        <v>1270</v>
      </c>
      <c r="H342" s="579" t="s">
        <v>119</v>
      </c>
      <c r="I342" s="579" t="s">
        <v>3132</v>
      </c>
    </row>
    <row r="343" spans="1:9">
      <c r="A343" s="579" t="s">
        <v>2728</v>
      </c>
      <c r="B343" s="579"/>
      <c r="C343" s="579" t="s">
        <v>3139</v>
      </c>
      <c r="D343" s="579" t="s">
        <v>2730</v>
      </c>
      <c r="E343" s="579" t="s">
        <v>3002</v>
      </c>
      <c r="F343" s="579" t="s">
        <v>1256</v>
      </c>
      <c r="G343" s="579" t="s">
        <v>1270</v>
      </c>
      <c r="H343" s="579" t="s">
        <v>137</v>
      </c>
      <c r="I343" s="579" t="s">
        <v>2752</v>
      </c>
    </row>
    <row r="344" spans="1:9">
      <c r="A344" s="579" t="s">
        <v>2728</v>
      </c>
      <c r="B344" s="579"/>
      <c r="C344" s="579" t="s">
        <v>3140</v>
      </c>
      <c r="D344" s="579" t="s">
        <v>2758</v>
      </c>
      <c r="E344" s="579" t="s">
        <v>3068</v>
      </c>
      <c r="F344" s="579" t="s">
        <v>1256</v>
      </c>
      <c r="G344" s="579" t="s">
        <v>1270</v>
      </c>
      <c r="H344" s="579" t="s">
        <v>3017</v>
      </c>
      <c r="I344" s="579" t="s">
        <v>3018</v>
      </c>
    </row>
    <row r="345" spans="1:9">
      <c r="A345" s="579" t="s">
        <v>2728</v>
      </c>
      <c r="B345" s="579"/>
      <c r="C345" s="579" t="s">
        <v>3141</v>
      </c>
      <c r="D345" s="579" t="s">
        <v>2758</v>
      </c>
      <c r="E345" s="579" t="s">
        <v>3142</v>
      </c>
      <c r="F345" s="579" t="s">
        <v>1256</v>
      </c>
      <c r="G345" s="579" t="s">
        <v>1270</v>
      </c>
      <c r="H345" s="579" t="s">
        <v>103</v>
      </c>
      <c r="I345" s="579" t="s">
        <v>3127</v>
      </c>
    </row>
    <row r="346" spans="1:9">
      <c r="A346" s="579" t="s">
        <v>2728</v>
      </c>
      <c r="B346" s="579"/>
      <c r="C346" s="579" t="s">
        <v>3143</v>
      </c>
      <c r="D346" s="579" t="s">
        <v>2758</v>
      </c>
      <c r="E346" s="579" t="s">
        <v>3144</v>
      </c>
      <c r="F346" s="579" t="s">
        <v>1256</v>
      </c>
      <c r="G346" s="579" t="s">
        <v>1270</v>
      </c>
      <c r="H346" s="579" t="s">
        <v>103</v>
      </c>
      <c r="I346" s="579" t="s">
        <v>3093</v>
      </c>
    </row>
    <row r="347" spans="1:9">
      <c r="A347" s="579" t="s">
        <v>2728</v>
      </c>
      <c r="B347" s="579"/>
      <c r="C347" s="579" t="s">
        <v>3145</v>
      </c>
      <c r="D347" s="579" t="s">
        <v>2758</v>
      </c>
      <c r="E347" s="579" t="s">
        <v>3146</v>
      </c>
      <c r="F347" s="579" t="s">
        <v>1256</v>
      </c>
      <c r="G347" s="579" t="s">
        <v>1270</v>
      </c>
      <c r="H347" s="579" t="s">
        <v>131</v>
      </c>
      <c r="I347" s="579" t="s">
        <v>3035</v>
      </c>
    </row>
    <row r="348" spans="1:9">
      <c r="A348" s="579" t="s">
        <v>2728</v>
      </c>
      <c r="B348" s="579"/>
      <c r="C348" s="579" t="s">
        <v>3147</v>
      </c>
      <c r="D348" s="579" t="s">
        <v>2758</v>
      </c>
      <c r="E348" s="579" t="s">
        <v>3148</v>
      </c>
      <c r="F348" s="579" t="s">
        <v>1256</v>
      </c>
      <c r="G348" s="579" t="s">
        <v>1270</v>
      </c>
      <c r="H348" s="579" t="s">
        <v>101</v>
      </c>
      <c r="I348" s="579" t="s">
        <v>3149</v>
      </c>
    </row>
    <row r="349" spans="1:9">
      <c r="A349" s="579" t="s">
        <v>2728</v>
      </c>
      <c r="B349" s="579"/>
      <c r="C349" s="579" t="s">
        <v>3150</v>
      </c>
      <c r="D349" s="579" t="s">
        <v>2758</v>
      </c>
      <c r="E349" s="579" t="s">
        <v>3151</v>
      </c>
      <c r="F349" s="579" t="s">
        <v>1256</v>
      </c>
      <c r="G349" s="579" t="s">
        <v>1270</v>
      </c>
      <c r="H349" s="579" t="s">
        <v>119</v>
      </c>
      <c r="I349" s="579" t="s">
        <v>3013</v>
      </c>
    </row>
    <row r="350" spans="1:9">
      <c r="A350" s="579" t="s">
        <v>2728</v>
      </c>
      <c r="B350" s="579"/>
      <c r="C350" s="579" t="s">
        <v>3152</v>
      </c>
      <c r="D350" s="579" t="s">
        <v>2758</v>
      </c>
      <c r="E350" s="579" t="s">
        <v>3153</v>
      </c>
      <c r="F350" s="579" t="s">
        <v>1256</v>
      </c>
      <c r="G350" s="579" t="s">
        <v>1270</v>
      </c>
      <c r="H350" s="579" t="s">
        <v>127</v>
      </c>
      <c r="I350" s="579" t="s">
        <v>3077</v>
      </c>
    </row>
    <row r="351" spans="1:9">
      <c r="A351" s="579" t="s">
        <v>2728</v>
      </c>
      <c r="B351" s="579"/>
      <c r="C351" s="579" t="s">
        <v>3154</v>
      </c>
      <c r="D351" s="579" t="s">
        <v>2758</v>
      </c>
      <c r="E351" s="579" t="s">
        <v>3155</v>
      </c>
      <c r="F351" s="579" t="s">
        <v>1256</v>
      </c>
      <c r="G351" s="579" t="s">
        <v>1270</v>
      </c>
      <c r="H351" s="579" t="s">
        <v>119</v>
      </c>
      <c r="I351" s="579" t="s">
        <v>3132</v>
      </c>
    </row>
    <row r="352" spans="1:9">
      <c r="A352" s="579" t="s">
        <v>2728</v>
      </c>
      <c r="B352" s="579"/>
      <c r="C352" s="579" t="s">
        <v>3156</v>
      </c>
      <c r="D352" s="579" t="s">
        <v>2758</v>
      </c>
      <c r="E352" s="579" t="s">
        <v>3157</v>
      </c>
      <c r="F352" s="579" t="s">
        <v>1256</v>
      </c>
      <c r="G352" s="579" t="s">
        <v>1270</v>
      </c>
      <c r="H352" s="579" t="s">
        <v>3065</v>
      </c>
      <c r="I352" s="579" t="s">
        <v>3066</v>
      </c>
    </row>
    <row r="353" spans="1:9">
      <c r="A353" s="579" t="s">
        <v>2728</v>
      </c>
      <c r="B353" s="579"/>
      <c r="C353" s="579" t="s">
        <v>3156</v>
      </c>
      <c r="D353" s="579" t="s">
        <v>2982</v>
      </c>
      <c r="E353" s="579" t="s">
        <v>3157</v>
      </c>
      <c r="F353" s="579" t="s">
        <v>1256</v>
      </c>
      <c r="G353" s="579" t="s">
        <v>1270</v>
      </c>
      <c r="H353" s="579" t="s">
        <v>101</v>
      </c>
      <c r="I353" s="579" t="s">
        <v>3149</v>
      </c>
    </row>
    <row r="354" spans="1:9">
      <c r="A354" s="579" t="s">
        <v>2728</v>
      </c>
      <c r="B354" s="579"/>
      <c r="C354" s="579" t="s">
        <v>3158</v>
      </c>
      <c r="D354" s="579" t="s">
        <v>2758</v>
      </c>
      <c r="E354" s="579" t="s">
        <v>3159</v>
      </c>
      <c r="F354" s="579" t="s">
        <v>1256</v>
      </c>
      <c r="G354" s="579" t="s">
        <v>1270</v>
      </c>
      <c r="H354" s="579" t="s">
        <v>127</v>
      </c>
      <c r="I354" s="579" t="s">
        <v>3077</v>
      </c>
    </row>
    <row r="355" spans="1:9">
      <c r="A355" s="579" t="s">
        <v>2728</v>
      </c>
      <c r="B355" s="579"/>
      <c r="C355" s="579" t="s">
        <v>3158</v>
      </c>
      <c r="D355" s="579" t="s">
        <v>2758</v>
      </c>
      <c r="E355" s="579" t="s">
        <v>3160</v>
      </c>
      <c r="F355" s="579" t="s">
        <v>1256</v>
      </c>
      <c r="G355" s="579" t="s">
        <v>1270</v>
      </c>
      <c r="H355" s="579" t="s">
        <v>127</v>
      </c>
      <c r="I355" s="579" t="s">
        <v>3077</v>
      </c>
    </row>
    <row r="356" spans="1:9">
      <c r="A356" s="579" t="s">
        <v>2728</v>
      </c>
      <c r="B356" s="579"/>
      <c r="C356" s="579" t="s">
        <v>3158</v>
      </c>
      <c r="D356" s="579" t="s">
        <v>2982</v>
      </c>
      <c r="E356" s="579" t="s">
        <v>3161</v>
      </c>
      <c r="F356" s="579" t="s">
        <v>1256</v>
      </c>
      <c r="G356" s="579" t="s">
        <v>1270</v>
      </c>
      <c r="H356" s="579" t="s">
        <v>127</v>
      </c>
      <c r="I356" s="579" t="s">
        <v>3077</v>
      </c>
    </row>
    <row r="357" spans="1:9">
      <c r="A357" s="579" t="s">
        <v>2728</v>
      </c>
      <c r="B357" s="579"/>
      <c r="C357" s="579" t="s">
        <v>3162</v>
      </c>
      <c r="D357" s="579" t="s">
        <v>2758</v>
      </c>
      <c r="E357" s="579" t="s">
        <v>3163</v>
      </c>
      <c r="F357" s="579" t="s">
        <v>1256</v>
      </c>
      <c r="G357" s="579" t="s">
        <v>1270</v>
      </c>
      <c r="H357" s="579" t="s">
        <v>3065</v>
      </c>
      <c r="I357" s="579" t="s">
        <v>3066</v>
      </c>
    </row>
    <row r="358" spans="1:9">
      <c r="A358" s="579" t="s">
        <v>2728</v>
      </c>
      <c r="B358" s="579"/>
      <c r="C358" s="579" t="s">
        <v>3164</v>
      </c>
      <c r="D358" s="579" t="s">
        <v>2758</v>
      </c>
      <c r="E358" s="579" t="s">
        <v>3165</v>
      </c>
      <c r="F358" s="579" t="s">
        <v>1256</v>
      </c>
      <c r="G358" s="579" t="s">
        <v>1270</v>
      </c>
      <c r="H358" s="579" t="s">
        <v>101</v>
      </c>
      <c r="I358" s="579" t="s">
        <v>3149</v>
      </c>
    </row>
    <row r="359" spans="1:9">
      <c r="A359" s="579" t="s">
        <v>2728</v>
      </c>
      <c r="B359" s="579"/>
      <c r="C359" s="579" t="s">
        <v>3166</v>
      </c>
      <c r="D359" s="579" t="s">
        <v>2758</v>
      </c>
      <c r="E359" s="579" t="s">
        <v>2743</v>
      </c>
      <c r="F359" s="579" t="s">
        <v>1256</v>
      </c>
      <c r="G359" s="579" t="s">
        <v>1270</v>
      </c>
      <c r="H359" s="579" t="s">
        <v>127</v>
      </c>
      <c r="I359" s="579" t="s">
        <v>3077</v>
      </c>
    </row>
    <row r="360" spans="1:9">
      <c r="A360" s="579" t="s">
        <v>2728</v>
      </c>
      <c r="B360" s="579"/>
      <c r="C360" s="579" t="s">
        <v>3167</v>
      </c>
      <c r="D360" s="579" t="s">
        <v>2758</v>
      </c>
      <c r="E360" s="579" t="s">
        <v>3039</v>
      </c>
      <c r="F360" s="579" t="s">
        <v>1256</v>
      </c>
      <c r="G360" s="579" t="s">
        <v>1270</v>
      </c>
      <c r="H360" s="579" t="s">
        <v>3065</v>
      </c>
      <c r="I360" s="579" t="s">
        <v>3066</v>
      </c>
    </row>
    <row r="361" spans="1:9">
      <c r="A361" s="579" t="s">
        <v>2728</v>
      </c>
      <c r="B361" s="579"/>
      <c r="C361" s="579" t="s">
        <v>3168</v>
      </c>
      <c r="D361" s="579" t="s">
        <v>2758</v>
      </c>
      <c r="E361" s="579" t="s">
        <v>3169</v>
      </c>
      <c r="F361" s="579" t="s">
        <v>1256</v>
      </c>
      <c r="G361" s="579" t="s">
        <v>1270</v>
      </c>
      <c r="H361" s="579" t="s">
        <v>3065</v>
      </c>
      <c r="I361" s="579" t="s">
        <v>3066</v>
      </c>
    </row>
    <row r="362" spans="1:9">
      <c r="A362" s="579" t="s">
        <v>2728</v>
      </c>
      <c r="B362" s="579"/>
      <c r="C362" s="579" t="s">
        <v>3170</v>
      </c>
      <c r="D362" s="579" t="s">
        <v>2982</v>
      </c>
      <c r="E362" s="579" t="s">
        <v>3171</v>
      </c>
      <c r="F362" s="579" t="s">
        <v>1256</v>
      </c>
      <c r="G362" s="579" t="s">
        <v>1270</v>
      </c>
      <c r="H362" s="579" t="s">
        <v>119</v>
      </c>
      <c r="I362" s="579" t="s">
        <v>3132</v>
      </c>
    </row>
    <row r="363" spans="1:9">
      <c r="A363" s="579" t="s">
        <v>2728</v>
      </c>
      <c r="B363" s="579"/>
      <c r="C363" s="579" t="s">
        <v>3172</v>
      </c>
      <c r="D363" s="579" t="s">
        <v>2758</v>
      </c>
      <c r="E363" s="579" t="s">
        <v>3057</v>
      </c>
      <c r="F363" s="579" t="s">
        <v>1256</v>
      </c>
      <c r="G363" s="579" t="s">
        <v>1270</v>
      </c>
      <c r="H363" s="579" t="s">
        <v>101</v>
      </c>
      <c r="I363" s="579" t="s">
        <v>3149</v>
      </c>
    </row>
    <row r="364" spans="1:9">
      <c r="A364" s="579" t="s">
        <v>2728</v>
      </c>
      <c r="B364" s="579"/>
      <c r="C364" s="579" t="s">
        <v>3173</v>
      </c>
      <c r="D364" s="579" t="s">
        <v>2758</v>
      </c>
      <c r="E364" s="579" t="s">
        <v>3174</v>
      </c>
      <c r="F364" s="579" t="s">
        <v>1256</v>
      </c>
      <c r="G364" s="579" t="s">
        <v>1270</v>
      </c>
      <c r="H364" s="579" t="s">
        <v>119</v>
      </c>
      <c r="I364" s="579" t="s">
        <v>3132</v>
      </c>
    </row>
    <row r="365" spans="1:9">
      <c r="A365" s="579" t="s">
        <v>2728</v>
      </c>
      <c r="B365" s="579"/>
      <c r="C365" s="579" t="s">
        <v>3175</v>
      </c>
      <c r="D365" s="579" t="s">
        <v>2982</v>
      </c>
      <c r="E365" s="579" t="s">
        <v>3176</v>
      </c>
      <c r="F365" s="579" t="s">
        <v>1256</v>
      </c>
      <c r="G365" s="579" t="s">
        <v>1270</v>
      </c>
      <c r="H365" s="579" t="s">
        <v>101</v>
      </c>
      <c r="I365" s="579" t="s">
        <v>3149</v>
      </c>
    </row>
    <row r="366" spans="1:9">
      <c r="A366" s="579" t="s">
        <v>2728</v>
      </c>
      <c r="B366" s="579"/>
      <c r="C366" s="579" t="s">
        <v>3177</v>
      </c>
      <c r="D366" s="579" t="s">
        <v>2758</v>
      </c>
      <c r="E366" s="579" t="s">
        <v>3178</v>
      </c>
      <c r="F366" s="579" t="s">
        <v>1256</v>
      </c>
      <c r="G366" s="579" t="s">
        <v>1270</v>
      </c>
      <c r="H366" s="579" t="s">
        <v>3065</v>
      </c>
      <c r="I366" s="579" t="s">
        <v>3066</v>
      </c>
    </row>
    <row r="367" spans="1:9">
      <c r="A367" s="579" t="s">
        <v>2728</v>
      </c>
      <c r="B367" s="579"/>
      <c r="C367" s="579" t="s">
        <v>3179</v>
      </c>
      <c r="D367" s="579" t="s">
        <v>2982</v>
      </c>
      <c r="E367" s="579" t="s">
        <v>3180</v>
      </c>
      <c r="F367" s="579" t="s">
        <v>1256</v>
      </c>
      <c r="G367" s="579" t="s">
        <v>1270</v>
      </c>
      <c r="H367" s="579" t="s">
        <v>101</v>
      </c>
      <c r="I367" s="579" t="s">
        <v>3149</v>
      </c>
    </row>
    <row r="368" spans="1:9">
      <c r="A368" s="579" t="s">
        <v>2728</v>
      </c>
      <c r="B368" s="579"/>
      <c r="C368" s="579" t="s">
        <v>3181</v>
      </c>
      <c r="D368" s="579" t="s">
        <v>2758</v>
      </c>
      <c r="E368" s="579" t="s">
        <v>3182</v>
      </c>
      <c r="F368" s="579" t="s">
        <v>1256</v>
      </c>
      <c r="G368" s="579" t="s">
        <v>1270</v>
      </c>
      <c r="H368" s="579" t="s">
        <v>119</v>
      </c>
      <c r="I368" s="579" t="s">
        <v>3132</v>
      </c>
    </row>
    <row r="369" spans="1:9">
      <c r="A369" s="579" t="s">
        <v>2728</v>
      </c>
      <c r="B369" s="579"/>
      <c r="C369" s="579" t="s">
        <v>3183</v>
      </c>
      <c r="D369" s="579" t="s">
        <v>2982</v>
      </c>
      <c r="E369" s="579" t="s">
        <v>3184</v>
      </c>
      <c r="F369" s="579" t="s">
        <v>1256</v>
      </c>
      <c r="G369" s="579" t="s">
        <v>1270</v>
      </c>
      <c r="H369" s="579" t="s">
        <v>119</v>
      </c>
      <c r="I369" s="579" t="s">
        <v>3132</v>
      </c>
    </row>
    <row r="370" spans="1:9">
      <c r="A370" s="579" t="s">
        <v>2728</v>
      </c>
      <c r="B370" s="579"/>
      <c r="C370" s="579" t="s">
        <v>3185</v>
      </c>
      <c r="D370" s="579" t="s">
        <v>2758</v>
      </c>
      <c r="E370" s="579" t="s">
        <v>3186</v>
      </c>
      <c r="F370" s="579" t="s">
        <v>1256</v>
      </c>
      <c r="G370" s="579" t="s">
        <v>1270</v>
      </c>
      <c r="H370" s="579" t="s">
        <v>119</v>
      </c>
      <c r="I370" s="579" t="s">
        <v>3132</v>
      </c>
    </row>
    <row r="371" spans="1:9">
      <c r="A371" s="579" t="s">
        <v>2728</v>
      </c>
      <c r="B371" s="579"/>
      <c r="C371" s="579" t="s">
        <v>3187</v>
      </c>
      <c r="D371" s="579" t="s">
        <v>2758</v>
      </c>
      <c r="E371" s="579" t="s">
        <v>3188</v>
      </c>
      <c r="F371" s="579" t="s">
        <v>1256</v>
      </c>
      <c r="G371" s="579" t="s">
        <v>1270</v>
      </c>
      <c r="H371" s="579" t="s">
        <v>3065</v>
      </c>
      <c r="I371" s="579" t="s">
        <v>3066</v>
      </c>
    </row>
    <row r="372" spans="1:9">
      <c r="A372" s="579" t="s">
        <v>2728</v>
      </c>
      <c r="B372" s="579"/>
      <c r="C372" s="579" t="s">
        <v>3189</v>
      </c>
      <c r="D372" s="579" t="s">
        <v>2758</v>
      </c>
      <c r="E372" s="579" t="s">
        <v>3190</v>
      </c>
      <c r="F372" s="579" t="s">
        <v>1256</v>
      </c>
      <c r="G372" s="579" t="s">
        <v>1270</v>
      </c>
      <c r="H372" s="579" t="s">
        <v>119</v>
      </c>
      <c r="I372" s="579" t="s">
        <v>3132</v>
      </c>
    </row>
    <row r="373" spans="1:9">
      <c r="A373" s="579" t="s">
        <v>2728</v>
      </c>
      <c r="B373" s="579"/>
      <c r="C373" s="579" t="s">
        <v>3191</v>
      </c>
      <c r="D373" s="579" t="s">
        <v>2758</v>
      </c>
      <c r="E373" s="579" t="s">
        <v>3192</v>
      </c>
      <c r="F373" s="579" t="s">
        <v>1256</v>
      </c>
      <c r="G373" s="579" t="s">
        <v>1270</v>
      </c>
      <c r="H373" s="579" t="s">
        <v>2984</v>
      </c>
      <c r="I373" s="579" t="s">
        <v>3013</v>
      </c>
    </row>
    <row r="374" spans="1:9">
      <c r="A374" s="579" t="s">
        <v>2728</v>
      </c>
      <c r="B374" s="579"/>
      <c r="C374" s="579" t="s">
        <v>3193</v>
      </c>
      <c r="D374" s="579" t="s">
        <v>2758</v>
      </c>
      <c r="E374" s="579" t="s">
        <v>3194</v>
      </c>
      <c r="F374" s="579" t="s">
        <v>1256</v>
      </c>
      <c r="G374" s="579" t="s">
        <v>600</v>
      </c>
      <c r="H374" s="579" t="s">
        <v>103</v>
      </c>
      <c r="I374" s="579" t="s">
        <v>3195</v>
      </c>
    </row>
    <row r="375" spans="1:9">
      <c r="A375" s="579" t="s">
        <v>2728</v>
      </c>
      <c r="B375" s="579"/>
      <c r="C375" s="579" t="s">
        <v>3196</v>
      </c>
      <c r="D375" s="579" t="s">
        <v>2758</v>
      </c>
      <c r="E375" s="579" t="s">
        <v>3197</v>
      </c>
      <c r="F375" s="579" t="s">
        <v>1256</v>
      </c>
      <c r="G375" s="579" t="s">
        <v>1270</v>
      </c>
      <c r="H375" s="579" t="s">
        <v>101</v>
      </c>
      <c r="I375" s="579" t="s">
        <v>3149</v>
      </c>
    </row>
    <row r="376" spans="1:9">
      <c r="A376" s="579" t="s">
        <v>2728</v>
      </c>
      <c r="B376" s="579"/>
      <c r="C376" s="579" t="s">
        <v>3198</v>
      </c>
      <c r="D376" s="579" t="s">
        <v>2758</v>
      </c>
      <c r="E376" s="579" t="s">
        <v>3134</v>
      </c>
      <c r="F376" s="579" t="s">
        <v>1256</v>
      </c>
      <c r="G376" s="579" t="s">
        <v>1270</v>
      </c>
      <c r="H376" s="579" t="s">
        <v>3065</v>
      </c>
      <c r="I376" s="579" t="s">
        <v>3066</v>
      </c>
    </row>
    <row r="377" spans="1:9">
      <c r="A377" s="579" t="s">
        <v>2728</v>
      </c>
      <c r="B377" s="579"/>
      <c r="C377" s="579" t="s">
        <v>3199</v>
      </c>
      <c r="D377" s="579" t="s">
        <v>2982</v>
      </c>
      <c r="E377" s="579" t="s">
        <v>3008</v>
      </c>
      <c r="F377" s="579" t="s">
        <v>1256</v>
      </c>
      <c r="G377" s="579" t="s">
        <v>1270</v>
      </c>
      <c r="H377" s="579" t="s">
        <v>137</v>
      </c>
      <c r="I377" s="579" t="s">
        <v>2752</v>
      </c>
    </row>
    <row r="378" spans="1:9">
      <c r="A378" s="579" t="s">
        <v>2728</v>
      </c>
      <c r="B378" s="579"/>
      <c r="C378" s="579" t="s">
        <v>3200</v>
      </c>
      <c r="D378" s="579" t="s">
        <v>2982</v>
      </c>
      <c r="E378" s="579" t="s">
        <v>2753</v>
      </c>
      <c r="F378" s="579" t="s">
        <v>1256</v>
      </c>
      <c r="G378" s="579" t="s">
        <v>1270</v>
      </c>
      <c r="H378" s="579" t="s">
        <v>137</v>
      </c>
      <c r="I378" s="579" t="s">
        <v>2752</v>
      </c>
    </row>
    <row r="379" spans="1:9">
      <c r="A379" s="579" t="s">
        <v>2728</v>
      </c>
      <c r="B379" s="579"/>
      <c r="C379" s="579" t="s">
        <v>3201</v>
      </c>
      <c r="D379" s="579" t="s">
        <v>2982</v>
      </c>
      <c r="E379" s="579" t="s">
        <v>2751</v>
      </c>
      <c r="F379" s="579" t="s">
        <v>1256</v>
      </c>
      <c r="G379" s="579" t="s">
        <v>1270</v>
      </c>
      <c r="H379" s="579" t="s">
        <v>137</v>
      </c>
      <c r="I379" s="579" t="s">
        <v>2752</v>
      </c>
    </row>
    <row r="380" spans="1:9">
      <c r="A380" s="579" t="s">
        <v>2728</v>
      </c>
      <c r="B380" s="579"/>
      <c r="C380" s="579" t="s">
        <v>3202</v>
      </c>
      <c r="D380" s="579" t="s">
        <v>2982</v>
      </c>
      <c r="E380" s="579" t="s">
        <v>2751</v>
      </c>
      <c r="F380" s="579" t="s">
        <v>1256</v>
      </c>
      <c r="G380" s="579" t="s">
        <v>1270</v>
      </c>
      <c r="H380" s="579" t="s">
        <v>137</v>
      </c>
      <c r="I380" s="579" t="s">
        <v>2752</v>
      </c>
    </row>
    <row r="381" spans="1:9">
      <c r="A381" s="579" t="s">
        <v>2728</v>
      </c>
      <c r="B381" s="579"/>
      <c r="C381" s="579" t="s">
        <v>3203</v>
      </c>
      <c r="D381" s="579" t="s">
        <v>2982</v>
      </c>
      <c r="E381" s="579" t="s">
        <v>3204</v>
      </c>
      <c r="F381" s="579" t="s">
        <v>1256</v>
      </c>
      <c r="G381" s="579" t="s">
        <v>1270</v>
      </c>
      <c r="H381" s="579" t="s">
        <v>2984</v>
      </c>
      <c r="I381" s="579" t="s">
        <v>2733</v>
      </c>
    </row>
    <row r="382" spans="1:9">
      <c r="A382" s="579" t="s">
        <v>2728</v>
      </c>
      <c r="B382" s="579"/>
      <c r="C382" s="579" t="s">
        <v>3205</v>
      </c>
      <c r="D382" s="579" t="s">
        <v>2982</v>
      </c>
      <c r="E382" s="579" t="s">
        <v>2751</v>
      </c>
      <c r="F382" s="579" t="s">
        <v>1256</v>
      </c>
      <c r="G382" s="579" t="s">
        <v>1270</v>
      </c>
      <c r="H382" s="579" t="s">
        <v>137</v>
      </c>
      <c r="I382" s="579" t="s">
        <v>2752</v>
      </c>
    </row>
    <row r="383" spans="1:9">
      <c r="A383" s="579" t="s">
        <v>2728</v>
      </c>
      <c r="B383" s="579"/>
      <c r="C383" s="579" t="s">
        <v>3206</v>
      </c>
      <c r="D383" s="579" t="s">
        <v>2982</v>
      </c>
      <c r="E383" s="579" t="s">
        <v>2751</v>
      </c>
      <c r="F383" s="579" t="s">
        <v>1256</v>
      </c>
      <c r="G383" s="579" t="s">
        <v>1270</v>
      </c>
      <c r="H383" s="579" t="s">
        <v>137</v>
      </c>
      <c r="I383" s="579" t="s">
        <v>2752</v>
      </c>
    </row>
    <row r="384" spans="1:9">
      <c r="A384" s="579" t="s">
        <v>2728</v>
      </c>
      <c r="B384" s="579"/>
      <c r="C384" s="579" t="s">
        <v>3207</v>
      </c>
      <c r="D384" s="579" t="s">
        <v>2982</v>
      </c>
      <c r="E384" s="579" t="s">
        <v>2751</v>
      </c>
      <c r="F384" s="579" t="s">
        <v>1256</v>
      </c>
      <c r="G384" s="579" t="s">
        <v>1270</v>
      </c>
      <c r="H384" s="579" t="s">
        <v>137</v>
      </c>
      <c r="I384" s="579" t="s">
        <v>2752</v>
      </c>
    </row>
    <row r="385" spans="1:9">
      <c r="A385" s="579" t="s">
        <v>2728</v>
      </c>
      <c r="B385" s="579"/>
      <c r="C385" s="579" t="s">
        <v>3208</v>
      </c>
      <c r="D385" s="579" t="s">
        <v>2730</v>
      </c>
      <c r="E385" s="579" t="s">
        <v>2751</v>
      </c>
      <c r="F385" s="579" t="s">
        <v>1256</v>
      </c>
      <c r="G385" s="579" t="s">
        <v>1270</v>
      </c>
      <c r="H385" s="579" t="s">
        <v>137</v>
      </c>
      <c r="I385" s="579" t="s">
        <v>2752</v>
      </c>
    </row>
    <row r="386" spans="1:9">
      <c r="A386" s="579" t="s">
        <v>2728</v>
      </c>
      <c r="B386" s="579"/>
      <c r="C386" s="579" t="s">
        <v>3209</v>
      </c>
      <c r="D386" s="579" t="s">
        <v>2758</v>
      </c>
      <c r="E386" s="579" t="s">
        <v>3210</v>
      </c>
      <c r="F386" s="579" t="s">
        <v>1256</v>
      </c>
      <c r="G386" s="579" t="s">
        <v>1270</v>
      </c>
      <c r="H386" s="579" t="s">
        <v>131</v>
      </c>
      <c r="I386" s="579" t="s">
        <v>3035</v>
      </c>
    </row>
    <row r="387" spans="1:9">
      <c r="A387" s="579" t="s">
        <v>2728</v>
      </c>
      <c r="B387" s="579"/>
      <c r="C387" s="579" t="s">
        <v>3211</v>
      </c>
      <c r="D387" s="579" t="s">
        <v>2758</v>
      </c>
      <c r="E387" s="579" t="s">
        <v>3210</v>
      </c>
      <c r="F387" s="579" t="s">
        <v>1256</v>
      </c>
      <c r="G387" s="579" t="s">
        <v>1270</v>
      </c>
      <c r="H387" s="579" t="s">
        <v>131</v>
      </c>
      <c r="I387" s="579" t="s">
        <v>3035</v>
      </c>
    </row>
    <row r="388" spans="1:9">
      <c r="A388" s="579" t="s">
        <v>2728</v>
      </c>
      <c r="B388" s="579"/>
      <c r="C388" s="579" t="s">
        <v>3212</v>
      </c>
      <c r="D388" s="579" t="s">
        <v>2758</v>
      </c>
      <c r="E388" s="579" t="s">
        <v>3034</v>
      </c>
      <c r="F388" s="579" t="s">
        <v>1256</v>
      </c>
      <c r="G388" s="579" t="s">
        <v>1270</v>
      </c>
      <c r="H388" s="579" t="s">
        <v>131</v>
      </c>
      <c r="I388" s="579" t="s">
        <v>3035</v>
      </c>
    </row>
    <row r="389" spans="1:9">
      <c r="A389" s="579" t="s">
        <v>2728</v>
      </c>
      <c r="B389" s="579"/>
      <c r="C389" s="579" t="s">
        <v>3213</v>
      </c>
      <c r="D389" s="579" t="s">
        <v>2758</v>
      </c>
      <c r="E389" s="579" t="s">
        <v>3068</v>
      </c>
      <c r="F389" s="579" t="s">
        <v>1256</v>
      </c>
      <c r="G389" s="579" t="s">
        <v>1270</v>
      </c>
      <c r="H389" s="579" t="s">
        <v>3017</v>
      </c>
      <c r="I389" s="579" t="s">
        <v>3018</v>
      </c>
    </row>
    <row r="390" spans="1:9">
      <c r="A390" s="579" t="s">
        <v>2728</v>
      </c>
      <c r="B390" s="579"/>
      <c r="C390" s="579" t="s">
        <v>3214</v>
      </c>
      <c r="D390" s="579" t="s">
        <v>2758</v>
      </c>
      <c r="E390" s="579" t="s">
        <v>3215</v>
      </c>
      <c r="F390" s="579" t="s">
        <v>1256</v>
      </c>
      <c r="G390" s="579" t="s">
        <v>1270</v>
      </c>
      <c r="H390" s="579" t="s">
        <v>3216</v>
      </c>
      <c r="I390" s="579" t="s">
        <v>3217</v>
      </c>
    </row>
    <row r="391" spans="1:9">
      <c r="A391" s="579" t="s">
        <v>2728</v>
      </c>
      <c r="B391" s="579"/>
      <c r="C391" s="579" t="s">
        <v>3214</v>
      </c>
      <c r="D391" s="579" t="s">
        <v>2758</v>
      </c>
      <c r="E391" s="579" t="s">
        <v>3218</v>
      </c>
      <c r="F391" s="579" t="s">
        <v>1256</v>
      </c>
      <c r="G391" s="579" t="s">
        <v>1270</v>
      </c>
      <c r="H391" s="579" t="s">
        <v>3216</v>
      </c>
      <c r="I391" s="579" t="s">
        <v>3217</v>
      </c>
    </row>
    <row r="392" spans="1:9">
      <c r="A392" s="579" t="s">
        <v>2728</v>
      </c>
      <c r="B392" s="579"/>
      <c r="C392" s="579" t="s">
        <v>3214</v>
      </c>
      <c r="D392" s="579" t="s">
        <v>2758</v>
      </c>
      <c r="E392" s="579" t="s">
        <v>3219</v>
      </c>
      <c r="F392" s="579" t="s">
        <v>1256</v>
      </c>
      <c r="G392" s="579" t="s">
        <v>1270</v>
      </c>
      <c r="H392" s="579" t="s">
        <v>3216</v>
      </c>
      <c r="I392" s="579" t="s">
        <v>3217</v>
      </c>
    </row>
    <row r="393" spans="1:9">
      <c r="A393" s="579" t="s">
        <v>2728</v>
      </c>
      <c r="B393" s="579"/>
      <c r="C393" s="579" t="s">
        <v>3214</v>
      </c>
      <c r="D393" s="579" t="s">
        <v>2758</v>
      </c>
      <c r="E393" s="579" t="s">
        <v>3220</v>
      </c>
      <c r="F393" s="579" t="s">
        <v>1256</v>
      </c>
      <c r="G393" s="579" t="s">
        <v>1270</v>
      </c>
      <c r="H393" s="579" t="s">
        <v>3065</v>
      </c>
      <c r="I393" s="579" t="s">
        <v>3066</v>
      </c>
    </row>
    <row r="394" spans="1:9">
      <c r="A394" s="579" t="s">
        <v>2728</v>
      </c>
      <c r="B394" s="579"/>
      <c r="C394" s="579" t="s">
        <v>3214</v>
      </c>
      <c r="D394" s="579" t="s">
        <v>2758</v>
      </c>
      <c r="E394" s="579" t="s">
        <v>3221</v>
      </c>
      <c r="F394" s="579" t="s">
        <v>1256</v>
      </c>
      <c r="G394" s="579" t="s">
        <v>1270</v>
      </c>
      <c r="H394" s="579" t="s">
        <v>3065</v>
      </c>
      <c r="I394" s="579" t="s">
        <v>3066</v>
      </c>
    </row>
    <row r="395" spans="1:9">
      <c r="A395" s="579" t="s">
        <v>2728</v>
      </c>
      <c r="B395" s="579"/>
      <c r="C395" s="579" t="s">
        <v>3214</v>
      </c>
      <c r="D395" s="579" t="s">
        <v>2758</v>
      </c>
      <c r="E395" s="579" t="s">
        <v>3222</v>
      </c>
      <c r="F395" s="579" t="s">
        <v>1256</v>
      </c>
      <c r="G395" s="579" t="s">
        <v>1270</v>
      </c>
      <c r="H395" s="579" t="s">
        <v>3065</v>
      </c>
      <c r="I395" s="579" t="s">
        <v>3066</v>
      </c>
    </row>
    <row r="396" spans="1:9">
      <c r="A396" s="579" t="s">
        <v>2728</v>
      </c>
      <c r="B396" s="579"/>
      <c r="C396" s="579" t="s">
        <v>3214</v>
      </c>
      <c r="D396" s="579" t="s">
        <v>2758</v>
      </c>
      <c r="E396" s="579" t="s">
        <v>3223</v>
      </c>
      <c r="F396" s="579" t="s">
        <v>1259</v>
      </c>
      <c r="G396" s="579" t="s">
        <v>1270</v>
      </c>
      <c r="H396" s="579" t="s">
        <v>3052</v>
      </c>
      <c r="I396" s="579" t="s">
        <v>3053</v>
      </c>
    </row>
    <row r="397" spans="1:9">
      <c r="A397" s="579" t="s">
        <v>2728</v>
      </c>
      <c r="B397" s="579"/>
      <c r="C397" s="579" t="s">
        <v>3214</v>
      </c>
      <c r="D397" s="579" t="s">
        <v>2758</v>
      </c>
      <c r="E397" s="579" t="s">
        <v>3174</v>
      </c>
      <c r="F397" s="579" t="s">
        <v>1259</v>
      </c>
      <c r="G397" s="579" t="s">
        <v>1270</v>
      </c>
      <c r="H397" s="579" t="s">
        <v>3052</v>
      </c>
      <c r="I397" s="579" t="s">
        <v>3053</v>
      </c>
    </row>
    <row r="398" spans="1:9">
      <c r="A398" s="579" t="s">
        <v>2728</v>
      </c>
      <c r="B398" s="579"/>
      <c r="C398" s="579" t="s">
        <v>3214</v>
      </c>
      <c r="D398" s="579" t="s">
        <v>2758</v>
      </c>
      <c r="E398" s="579" t="s">
        <v>3224</v>
      </c>
      <c r="F398" s="579" t="s">
        <v>1256</v>
      </c>
      <c r="G398" s="579" t="s">
        <v>1270</v>
      </c>
      <c r="H398" s="579" t="s">
        <v>119</v>
      </c>
      <c r="I398" s="579" t="s">
        <v>3132</v>
      </c>
    </row>
    <row r="399" spans="1:9">
      <c r="A399" s="579" t="s">
        <v>2728</v>
      </c>
      <c r="B399" s="579"/>
      <c r="C399" s="579" t="s">
        <v>3214</v>
      </c>
      <c r="D399" s="579" t="s">
        <v>2758</v>
      </c>
      <c r="E399" s="579" t="s">
        <v>3225</v>
      </c>
      <c r="F399" s="579" t="s">
        <v>1256</v>
      </c>
      <c r="G399" s="579" t="s">
        <v>1270</v>
      </c>
      <c r="H399" s="579" t="s">
        <v>2984</v>
      </c>
      <c r="I399" s="579" t="s">
        <v>3013</v>
      </c>
    </row>
    <row r="400" spans="1:9">
      <c r="A400" s="579" t="s">
        <v>2728</v>
      </c>
      <c r="B400" s="579"/>
      <c r="C400" s="579" t="s">
        <v>3214</v>
      </c>
      <c r="D400" s="579" t="s">
        <v>2758</v>
      </c>
      <c r="E400" s="579" t="s">
        <v>3226</v>
      </c>
      <c r="F400" s="579" t="s">
        <v>1256</v>
      </c>
      <c r="G400" s="579" t="s">
        <v>1270</v>
      </c>
      <c r="H400" s="579" t="s">
        <v>131</v>
      </c>
      <c r="I400" s="579" t="s">
        <v>3035</v>
      </c>
    </row>
    <row r="401" spans="1:9">
      <c r="A401" s="579" t="s">
        <v>2728</v>
      </c>
      <c r="B401" s="579"/>
      <c r="C401" s="579" t="s">
        <v>3214</v>
      </c>
      <c r="D401" s="579" t="s">
        <v>2758</v>
      </c>
      <c r="E401" s="579" t="s">
        <v>3227</v>
      </c>
      <c r="F401" s="579" t="s">
        <v>1256</v>
      </c>
      <c r="G401" s="579" t="s">
        <v>1270</v>
      </c>
      <c r="H401" s="579" t="s">
        <v>131</v>
      </c>
      <c r="I401" s="579" t="s">
        <v>3035</v>
      </c>
    </row>
    <row r="402" spans="1:9">
      <c r="A402" s="579" t="s">
        <v>2728</v>
      </c>
      <c r="B402" s="579"/>
      <c r="C402" s="579" t="s">
        <v>3214</v>
      </c>
      <c r="D402" s="579" t="s">
        <v>2758</v>
      </c>
      <c r="E402" s="579" t="s">
        <v>3228</v>
      </c>
      <c r="F402" s="579" t="s">
        <v>1256</v>
      </c>
      <c r="G402" s="579" t="s">
        <v>1270</v>
      </c>
      <c r="H402" s="579" t="s">
        <v>131</v>
      </c>
      <c r="I402" s="579" t="s">
        <v>3035</v>
      </c>
    </row>
    <row r="403" spans="1:9">
      <c r="A403" s="579" t="s">
        <v>2728</v>
      </c>
      <c r="B403" s="579"/>
      <c r="C403" s="579" t="s">
        <v>3229</v>
      </c>
      <c r="D403" s="579" t="s">
        <v>2758</v>
      </c>
      <c r="E403" s="579" t="s">
        <v>3230</v>
      </c>
      <c r="F403" s="579" t="s">
        <v>1256</v>
      </c>
      <c r="G403" s="579" t="s">
        <v>1270</v>
      </c>
      <c r="H403" s="579" t="s">
        <v>131</v>
      </c>
      <c r="I403" s="579" t="s">
        <v>3035</v>
      </c>
    </row>
    <row r="404" spans="1:9">
      <c r="A404" s="579" t="s">
        <v>2728</v>
      </c>
      <c r="B404" s="579"/>
      <c r="C404" s="579" t="s">
        <v>3231</v>
      </c>
      <c r="D404" s="579" t="s">
        <v>2758</v>
      </c>
      <c r="E404" s="579" t="s">
        <v>3230</v>
      </c>
      <c r="F404" s="579" t="s">
        <v>1256</v>
      </c>
      <c r="G404" s="579" t="s">
        <v>1270</v>
      </c>
      <c r="H404" s="579" t="s">
        <v>131</v>
      </c>
      <c r="I404" s="579" t="s">
        <v>3035</v>
      </c>
    </row>
    <row r="405" spans="1:9">
      <c r="A405" s="579" t="s">
        <v>2728</v>
      </c>
      <c r="B405" s="579"/>
      <c r="C405" s="579" t="s">
        <v>3232</v>
      </c>
      <c r="D405" s="579" t="s">
        <v>2758</v>
      </c>
      <c r="E405" s="579" t="s">
        <v>3151</v>
      </c>
      <c r="F405" s="579" t="s">
        <v>1256</v>
      </c>
      <c r="G405" s="579" t="s">
        <v>1270</v>
      </c>
      <c r="H405" s="579" t="s">
        <v>119</v>
      </c>
      <c r="I405" s="579" t="s">
        <v>3013</v>
      </c>
    </row>
    <row r="406" spans="1:9">
      <c r="A406" s="579" t="s">
        <v>2728</v>
      </c>
      <c r="B406" s="579"/>
      <c r="C406" s="579" t="s">
        <v>3233</v>
      </c>
      <c r="D406" s="579" t="s">
        <v>2758</v>
      </c>
      <c r="E406" s="579" t="s">
        <v>3124</v>
      </c>
      <c r="F406" s="579" t="s">
        <v>1256</v>
      </c>
      <c r="G406" s="579" t="s">
        <v>1270</v>
      </c>
      <c r="H406" s="579" t="s">
        <v>131</v>
      </c>
      <c r="I406" s="579" t="s">
        <v>3035</v>
      </c>
    </row>
    <row r="407" spans="1:9">
      <c r="A407" s="579" t="s">
        <v>2728</v>
      </c>
      <c r="B407" s="579"/>
      <c r="C407" s="579" t="s">
        <v>3234</v>
      </c>
      <c r="D407" s="579" t="s">
        <v>2758</v>
      </c>
      <c r="E407" s="579" t="s">
        <v>3092</v>
      </c>
      <c r="F407" s="579" t="s">
        <v>1256</v>
      </c>
      <c r="G407" s="579" t="s">
        <v>1270</v>
      </c>
      <c r="H407" s="579" t="s">
        <v>103</v>
      </c>
      <c r="I407" s="579" t="s">
        <v>3093</v>
      </c>
    </row>
    <row r="408" spans="1:9">
      <c r="A408" s="579" t="s">
        <v>2728</v>
      </c>
      <c r="B408" s="579"/>
      <c r="C408" s="579" t="s">
        <v>3235</v>
      </c>
      <c r="D408" s="579" t="s">
        <v>2758</v>
      </c>
      <c r="E408" s="579" t="s">
        <v>3236</v>
      </c>
      <c r="F408" s="579" t="s">
        <v>1256</v>
      </c>
      <c r="G408" s="579" t="s">
        <v>1270</v>
      </c>
      <c r="H408" s="579" t="s">
        <v>2984</v>
      </c>
      <c r="I408" s="579" t="s">
        <v>3013</v>
      </c>
    </row>
    <row r="409" spans="1:9">
      <c r="A409" s="579" t="s">
        <v>2728</v>
      </c>
      <c r="B409" s="579"/>
      <c r="C409" s="579" t="s">
        <v>3237</v>
      </c>
      <c r="D409" s="579" t="s">
        <v>2758</v>
      </c>
      <c r="E409" s="579" t="s">
        <v>3238</v>
      </c>
      <c r="F409" s="579" t="s">
        <v>1256</v>
      </c>
      <c r="G409" s="579" t="s">
        <v>1270</v>
      </c>
      <c r="H409" s="579" t="s">
        <v>2984</v>
      </c>
      <c r="I409" s="579" t="s">
        <v>3013</v>
      </c>
    </row>
    <row r="410" spans="1:9">
      <c r="A410" s="579" t="s">
        <v>2728</v>
      </c>
      <c r="B410" s="579"/>
      <c r="C410" s="579" t="s">
        <v>3239</v>
      </c>
      <c r="D410" s="579" t="s">
        <v>2758</v>
      </c>
      <c r="E410" s="579" t="s">
        <v>3089</v>
      </c>
      <c r="F410" s="579" t="s">
        <v>1256</v>
      </c>
      <c r="G410" s="579" t="s">
        <v>1270</v>
      </c>
      <c r="H410" s="579" t="s">
        <v>17</v>
      </c>
      <c r="I410" s="579" t="s">
        <v>3090</v>
      </c>
    </row>
    <row r="411" spans="1:9">
      <c r="A411" s="579" t="s">
        <v>2728</v>
      </c>
      <c r="B411" s="579"/>
      <c r="C411" s="579" t="s">
        <v>3240</v>
      </c>
      <c r="D411" s="579" t="s">
        <v>2758</v>
      </c>
      <c r="E411" s="579" t="s">
        <v>3089</v>
      </c>
      <c r="F411" s="579" t="s">
        <v>1256</v>
      </c>
      <c r="G411" s="579" t="s">
        <v>1270</v>
      </c>
      <c r="H411" s="579" t="s">
        <v>103</v>
      </c>
      <c r="I411" s="579" t="s">
        <v>3093</v>
      </c>
    </row>
    <row r="412" spans="1:9">
      <c r="A412" s="579" t="s">
        <v>2728</v>
      </c>
      <c r="B412" s="579"/>
      <c r="C412" s="579" t="s">
        <v>3241</v>
      </c>
      <c r="D412" s="579" t="s">
        <v>2758</v>
      </c>
      <c r="E412" s="579" t="s">
        <v>3238</v>
      </c>
      <c r="F412" s="579" t="s">
        <v>1256</v>
      </c>
      <c r="G412" s="579" t="s">
        <v>1270</v>
      </c>
      <c r="H412" s="579" t="s">
        <v>2984</v>
      </c>
      <c r="I412" s="579" t="s">
        <v>3013</v>
      </c>
    </row>
    <row r="413" spans="1:9">
      <c r="A413" s="579" t="s">
        <v>2728</v>
      </c>
      <c r="B413" s="579"/>
      <c r="C413" s="579" t="s">
        <v>3242</v>
      </c>
      <c r="D413" s="579" t="s">
        <v>2758</v>
      </c>
      <c r="E413" s="579" t="s">
        <v>3243</v>
      </c>
      <c r="F413" s="579" t="s">
        <v>1256</v>
      </c>
      <c r="G413" s="579" t="s">
        <v>1270</v>
      </c>
      <c r="H413" s="579" t="s">
        <v>3070</v>
      </c>
      <c r="I413" s="579" t="s">
        <v>3071</v>
      </c>
    </row>
    <row r="414" spans="1:9">
      <c r="A414" s="579" t="s">
        <v>2728</v>
      </c>
      <c r="B414" s="579"/>
      <c r="C414" s="579" t="s">
        <v>3244</v>
      </c>
      <c r="D414" s="579" t="s">
        <v>2758</v>
      </c>
      <c r="E414" s="579" t="s">
        <v>3245</v>
      </c>
      <c r="F414" s="579" t="s">
        <v>1256</v>
      </c>
      <c r="G414" s="579" t="s">
        <v>1270</v>
      </c>
      <c r="H414" s="579" t="s">
        <v>2984</v>
      </c>
      <c r="I414" s="579" t="s">
        <v>3013</v>
      </c>
    </row>
    <row r="415" spans="1:9">
      <c r="A415" s="579" t="s">
        <v>2728</v>
      </c>
      <c r="B415" s="579"/>
      <c r="C415" s="579" t="s">
        <v>3246</v>
      </c>
      <c r="D415" s="579" t="s">
        <v>2758</v>
      </c>
      <c r="E415" s="579" t="s">
        <v>3236</v>
      </c>
      <c r="F415" s="579" t="s">
        <v>1256</v>
      </c>
      <c r="G415" s="579" t="s">
        <v>1270</v>
      </c>
      <c r="H415" s="579" t="s">
        <v>2984</v>
      </c>
      <c r="I415" s="579" t="s">
        <v>3013</v>
      </c>
    </row>
    <row r="416" spans="1:9">
      <c r="A416" s="579" t="s">
        <v>2728</v>
      </c>
      <c r="B416" s="579"/>
      <c r="C416" s="579" t="s">
        <v>3247</v>
      </c>
      <c r="D416" s="579" t="s">
        <v>2758</v>
      </c>
      <c r="E416" s="579" t="s">
        <v>3248</v>
      </c>
      <c r="F416" s="579" t="s">
        <v>1256</v>
      </c>
      <c r="G416" s="579" t="s">
        <v>1270</v>
      </c>
      <c r="H416" s="579" t="s">
        <v>3065</v>
      </c>
      <c r="I416" s="579" t="s">
        <v>3066</v>
      </c>
    </row>
    <row r="417" spans="1:9">
      <c r="A417" s="579" t="s">
        <v>2728</v>
      </c>
      <c r="B417" s="579"/>
      <c r="C417" s="579" t="s">
        <v>3249</v>
      </c>
      <c r="D417" s="579" t="s">
        <v>2758</v>
      </c>
      <c r="E417" s="579" t="s">
        <v>3250</v>
      </c>
      <c r="F417" s="579" t="s">
        <v>1256</v>
      </c>
      <c r="G417" s="579" t="s">
        <v>1270</v>
      </c>
      <c r="H417" s="579" t="s">
        <v>3065</v>
      </c>
      <c r="I417" s="579" t="s">
        <v>3066</v>
      </c>
    </row>
    <row r="418" spans="1:9">
      <c r="A418" s="579" t="s">
        <v>2728</v>
      </c>
      <c r="B418" s="579"/>
      <c r="C418" s="579" t="s">
        <v>3251</v>
      </c>
      <c r="D418" s="579" t="s">
        <v>2758</v>
      </c>
      <c r="E418" s="579" t="s">
        <v>3252</v>
      </c>
      <c r="F418" s="579" t="s">
        <v>1256</v>
      </c>
      <c r="G418" s="579" t="s">
        <v>1270</v>
      </c>
      <c r="H418" s="579" t="s">
        <v>2984</v>
      </c>
      <c r="I418" s="579" t="s">
        <v>3013</v>
      </c>
    </row>
    <row r="419" spans="1:9">
      <c r="A419" s="579" t="s">
        <v>2728</v>
      </c>
      <c r="B419" s="579"/>
      <c r="C419" s="579" t="s">
        <v>3253</v>
      </c>
      <c r="D419" s="579" t="s">
        <v>2758</v>
      </c>
      <c r="E419" s="579" t="s">
        <v>3230</v>
      </c>
      <c r="F419" s="579" t="s">
        <v>1256</v>
      </c>
      <c r="G419" s="579" t="s">
        <v>1270</v>
      </c>
      <c r="H419" s="579" t="s">
        <v>131</v>
      </c>
      <c r="I419" s="579" t="s">
        <v>3035</v>
      </c>
    </row>
    <row r="420" spans="1:9">
      <c r="A420" s="579" t="s">
        <v>2728</v>
      </c>
      <c r="B420" s="579"/>
      <c r="C420" s="579" t="s">
        <v>3254</v>
      </c>
      <c r="D420" s="579" t="s">
        <v>2758</v>
      </c>
      <c r="E420" s="579" t="s">
        <v>3124</v>
      </c>
      <c r="F420" s="579" t="s">
        <v>1256</v>
      </c>
      <c r="G420" s="579" t="s">
        <v>1270</v>
      </c>
      <c r="H420" s="579" t="s">
        <v>131</v>
      </c>
      <c r="I420" s="579" t="s">
        <v>3035</v>
      </c>
    </row>
    <row r="421" spans="1:9">
      <c r="A421" s="579" t="s">
        <v>2728</v>
      </c>
      <c r="B421" s="579"/>
      <c r="C421" s="579" t="s">
        <v>3254</v>
      </c>
      <c r="D421" s="579" t="s">
        <v>2758</v>
      </c>
      <c r="E421" s="579" t="s">
        <v>3098</v>
      </c>
      <c r="F421" s="579" t="s">
        <v>1256</v>
      </c>
      <c r="G421" s="579" t="s">
        <v>1270</v>
      </c>
      <c r="H421" s="579" t="s">
        <v>131</v>
      </c>
      <c r="I421" s="579" t="s">
        <v>3035</v>
      </c>
    </row>
    <row r="422" spans="1:9">
      <c r="A422" s="579" t="s">
        <v>2728</v>
      </c>
      <c r="B422" s="579"/>
      <c r="C422" s="579" t="s">
        <v>3255</v>
      </c>
      <c r="D422" s="579" t="s">
        <v>2758</v>
      </c>
      <c r="E422" s="579" t="s">
        <v>3089</v>
      </c>
      <c r="F422" s="579" t="s">
        <v>1256</v>
      </c>
      <c r="G422" s="579" t="s">
        <v>1270</v>
      </c>
      <c r="H422" s="579" t="s">
        <v>17</v>
      </c>
      <c r="I422" s="579" t="s">
        <v>3090</v>
      </c>
    </row>
    <row r="423" spans="1:9">
      <c r="A423" s="579" t="s">
        <v>2728</v>
      </c>
      <c r="B423" s="579"/>
      <c r="C423" s="579" t="s">
        <v>3256</v>
      </c>
      <c r="D423" s="579" t="s">
        <v>2758</v>
      </c>
      <c r="E423" s="579" t="s">
        <v>3089</v>
      </c>
      <c r="F423" s="579" t="s">
        <v>1256</v>
      </c>
      <c r="G423" s="579" t="s">
        <v>1270</v>
      </c>
      <c r="H423" s="579" t="s">
        <v>17</v>
      </c>
      <c r="I423" s="579" t="s">
        <v>3090</v>
      </c>
    </row>
    <row r="424" spans="1:9">
      <c r="A424" s="579" t="s">
        <v>2728</v>
      </c>
      <c r="B424" s="579"/>
      <c r="C424" s="579" t="s">
        <v>3257</v>
      </c>
      <c r="D424" s="579" t="s">
        <v>2758</v>
      </c>
      <c r="E424" s="579" t="s">
        <v>3258</v>
      </c>
      <c r="F424" s="579" t="s">
        <v>1256</v>
      </c>
      <c r="G424" s="579" t="s">
        <v>1270</v>
      </c>
      <c r="H424" s="579" t="s">
        <v>2984</v>
      </c>
      <c r="I424" s="579" t="s">
        <v>3013</v>
      </c>
    </row>
    <row r="425" spans="1:9">
      <c r="A425" s="579" t="s">
        <v>2728</v>
      </c>
      <c r="B425" s="579"/>
      <c r="C425" s="579" t="s">
        <v>3259</v>
      </c>
      <c r="D425" s="579" t="s">
        <v>2758</v>
      </c>
      <c r="E425" s="579" t="s">
        <v>3252</v>
      </c>
      <c r="F425" s="579" t="s">
        <v>1256</v>
      </c>
      <c r="G425" s="579" t="s">
        <v>1270</v>
      </c>
      <c r="H425" s="579" t="s">
        <v>2984</v>
      </c>
      <c r="I425" s="579" t="s">
        <v>3013</v>
      </c>
    </row>
    <row r="426" spans="1:9">
      <c r="A426" s="579" t="s">
        <v>2728</v>
      </c>
      <c r="B426" s="579"/>
      <c r="C426" s="579" t="s">
        <v>3260</v>
      </c>
      <c r="D426" s="579" t="s">
        <v>2758</v>
      </c>
      <c r="E426" s="579" t="s">
        <v>3261</v>
      </c>
      <c r="F426" s="579" t="s">
        <v>1256</v>
      </c>
      <c r="G426" s="579" t="s">
        <v>1270</v>
      </c>
      <c r="H426" s="579" t="s">
        <v>3021</v>
      </c>
      <c r="I426" s="579" t="s">
        <v>3022</v>
      </c>
    </row>
    <row r="427" spans="1:9">
      <c r="A427" s="579" t="s">
        <v>2728</v>
      </c>
      <c r="B427" s="579"/>
      <c r="C427" s="579" t="s">
        <v>3262</v>
      </c>
      <c r="D427" s="579" t="s">
        <v>2758</v>
      </c>
      <c r="E427" s="579" t="s">
        <v>3263</v>
      </c>
      <c r="F427" s="579" t="s">
        <v>1256</v>
      </c>
      <c r="G427" s="579" t="s">
        <v>1270</v>
      </c>
      <c r="H427" s="579" t="s">
        <v>2984</v>
      </c>
      <c r="I427" s="579" t="s">
        <v>3013</v>
      </c>
    </row>
    <row r="428" spans="1:9">
      <c r="A428" s="579" t="s">
        <v>2728</v>
      </c>
      <c r="B428" s="579"/>
      <c r="C428" s="579" t="s">
        <v>3264</v>
      </c>
      <c r="D428" s="579" t="s">
        <v>2758</v>
      </c>
      <c r="E428" s="579" t="s">
        <v>3192</v>
      </c>
      <c r="F428" s="579" t="s">
        <v>1256</v>
      </c>
      <c r="G428" s="579" t="s">
        <v>1270</v>
      </c>
      <c r="H428" s="579" t="s">
        <v>2984</v>
      </c>
      <c r="I428" s="579" t="s">
        <v>3013</v>
      </c>
    </row>
    <row r="429" spans="1:9">
      <c r="A429" s="579" t="s">
        <v>2728</v>
      </c>
      <c r="B429" s="579"/>
      <c r="C429" s="579" t="s">
        <v>3265</v>
      </c>
      <c r="D429" s="579" t="s">
        <v>2758</v>
      </c>
      <c r="E429" s="579" t="s">
        <v>3192</v>
      </c>
      <c r="F429" s="579" t="s">
        <v>1256</v>
      </c>
      <c r="G429" s="579" t="s">
        <v>1270</v>
      </c>
      <c r="H429" s="579" t="s">
        <v>2984</v>
      </c>
      <c r="I429" s="579" t="s">
        <v>3013</v>
      </c>
    </row>
    <row r="430" spans="1:9">
      <c r="A430" s="579" t="s">
        <v>2728</v>
      </c>
      <c r="B430" s="579"/>
      <c r="C430" s="579" t="s">
        <v>3266</v>
      </c>
      <c r="D430" s="579" t="s">
        <v>2758</v>
      </c>
      <c r="E430" s="579" t="s">
        <v>3069</v>
      </c>
      <c r="F430" s="579" t="s">
        <v>1256</v>
      </c>
      <c r="G430" s="579" t="s">
        <v>1270</v>
      </c>
      <c r="H430" s="579" t="s">
        <v>3070</v>
      </c>
      <c r="I430" s="579" t="s">
        <v>3071</v>
      </c>
    </row>
    <row r="431" spans="1:9">
      <c r="A431" s="579" t="s">
        <v>2728</v>
      </c>
      <c r="B431" s="579"/>
      <c r="C431" s="579" t="s">
        <v>3267</v>
      </c>
      <c r="D431" s="579" t="s">
        <v>2758</v>
      </c>
      <c r="E431" s="579" t="s">
        <v>3261</v>
      </c>
      <c r="F431" s="579" t="s">
        <v>1256</v>
      </c>
      <c r="G431" s="579" t="s">
        <v>1270</v>
      </c>
      <c r="H431" s="579" t="s">
        <v>3021</v>
      </c>
      <c r="I431" s="579" t="s">
        <v>3022</v>
      </c>
    </row>
    <row r="432" spans="1:9">
      <c r="A432" s="579" t="s">
        <v>2728</v>
      </c>
      <c r="B432" s="579"/>
      <c r="C432" s="579" t="s">
        <v>3268</v>
      </c>
      <c r="D432" s="579" t="s">
        <v>2758</v>
      </c>
      <c r="E432" s="579" t="s">
        <v>3269</v>
      </c>
      <c r="F432" s="579" t="s">
        <v>1256</v>
      </c>
      <c r="G432" s="579" t="s">
        <v>1270</v>
      </c>
      <c r="H432" s="579" t="s">
        <v>2984</v>
      </c>
      <c r="I432" s="579" t="s">
        <v>3013</v>
      </c>
    </row>
    <row r="433" spans="1:9">
      <c r="A433" s="579" t="s">
        <v>2728</v>
      </c>
      <c r="B433" s="579"/>
      <c r="C433" s="579" t="s">
        <v>3270</v>
      </c>
      <c r="D433" s="579" t="s">
        <v>2758</v>
      </c>
      <c r="E433" s="579" t="s">
        <v>3068</v>
      </c>
      <c r="F433" s="579" t="s">
        <v>1256</v>
      </c>
      <c r="G433" s="579" t="s">
        <v>1270</v>
      </c>
      <c r="H433" s="579" t="s">
        <v>3017</v>
      </c>
      <c r="I433" s="579" t="s">
        <v>3018</v>
      </c>
    </row>
    <row r="434" spans="1:9">
      <c r="A434" s="579" t="s">
        <v>2728</v>
      </c>
      <c r="B434" s="579"/>
      <c r="C434" s="579" t="s">
        <v>3271</v>
      </c>
      <c r="D434" s="579" t="s">
        <v>2758</v>
      </c>
      <c r="E434" s="579" t="s">
        <v>3245</v>
      </c>
      <c r="F434" s="579" t="s">
        <v>1256</v>
      </c>
      <c r="G434" s="579" t="s">
        <v>1270</v>
      </c>
      <c r="H434" s="579" t="s">
        <v>2984</v>
      </c>
      <c r="I434" s="579" t="s">
        <v>3013</v>
      </c>
    </row>
    <row r="435" spans="1:9">
      <c r="A435" s="579" t="s">
        <v>2728</v>
      </c>
      <c r="B435" s="579"/>
      <c r="C435" s="579" t="s">
        <v>3272</v>
      </c>
      <c r="D435" s="579" t="s">
        <v>2758</v>
      </c>
      <c r="E435" s="579" t="s">
        <v>3263</v>
      </c>
      <c r="F435" s="579" t="s">
        <v>1256</v>
      </c>
      <c r="G435" s="579" t="s">
        <v>1270</v>
      </c>
      <c r="H435" s="579" t="s">
        <v>2984</v>
      </c>
      <c r="I435" s="579" t="s">
        <v>3013</v>
      </c>
    </row>
    <row r="436" spans="1:9">
      <c r="A436" s="579" t="s">
        <v>2728</v>
      </c>
      <c r="B436" s="579"/>
      <c r="C436" s="579" t="s">
        <v>3273</v>
      </c>
      <c r="D436" s="579" t="s">
        <v>2758</v>
      </c>
      <c r="E436" s="579" t="s">
        <v>3274</v>
      </c>
      <c r="F436" s="579" t="s">
        <v>1256</v>
      </c>
      <c r="G436" s="579" t="s">
        <v>1270</v>
      </c>
      <c r="H436" s="579" t="s">
        <v>2984</v>
      </c>
      <c r="I436" s="579" t="s">
        <v>3013</v>
      </c>
    </row>
    <row r="437" spans="1:9">
      <c r="A437" s="579" t="s">
        <v>2728</v>
      </c>
      <c r="B437" s="579"/>
      <c r="C437" s="579" t="s">
        <v>3275</v>
      </c>
      <c r="D437" s="579" t="s">
        <v>2758</v>
      </c>
      <c r="E437" s="579" t="s">
        <v>3276</v>
      </c>
      <c r="F437" s="579" t="s">
        <v>1256</v>
      </c>
      <c r="G437" s="579" t="s">
        <v>1270</v>
      </c>
      <c r="H437" s="579" t="s">
        <v>2984</v>
      </c>
      <c r="I437" s="579" t="s">
        <v>3013</v>
      </c>
    </row>
    <row r="438" spans="1:9">
      <c r="A438" s="579" t="s">
        <v>2728</v>
      </c>
      <c r="B438" s="579"/>
      <c r="C438" s="579" t="s">
        <v>3277</v>
      </c>
      <c r="D438" s="579" t="s">
        <v>2758</v>
      </c>
      <c r="E438" s="579" t="s">
        <v>3276</v>
      </c>
      <c r="F438" s="579" t="s">
        <v>1256</v>
      </c>
      <c r="G438" s="579" t="s">
        <v>1270</v>
      </c>
      <c r="H438" s="579" t="s">
        <v>2984</v>
      </c>
      <c r="I438" s="579" t="s">
        <v>3013</v>
      </c>
    </row>
    <row r="439" spans="1:9">
      <c r="A439" s="579" t="s">
        <v>2728</v>
      </c>
      <c r="B439" s="579"/>
      <c r="C439" s="579" t="s">
        <v>3278</v>
      </c>
      <c r="D439" s="579" t="s">
        <v>2758</v>
      </c>
      <c r="E439" s="579" t="s">
        <v>3120</v>
      </c>
      <c r="F439" s="579" t="s">
        <v>1256</v>
      </c>
      <c r="G439" s="579" t="s">
        <v>1270</v>
      </c>
      <c r="H439" s="579" t="s">
        <v>2984</v>
      </c>
      <c r="I439" s="579" t="s">
        <v>3013</v>
      </c>
    </row>
    <row r="440" spans="1:9">
      <c r="A440" s="579" t="s">
        <v>2728</v>
      </c>
      <c r="B440" s="579"/>
      <c r="C440" s="579" t="s">
        <v>3279</v>
      </c>
      <c r="D440" s="579" t="s">
        <v>2758</v>
      </c>
      <c r="E440" s="579" t="s">
        <v>3095</v>
      </c>
      <c r="F440" s="579" t="s">
        <v>1256</v>
      </c>
      <c r="G440" s="579" t="s">
        <v>1270</v>
      </c>
      <c r="H440" s="579" t="s">
        <v>131</v>
      </c>
      <c r="I440" s="579" t="s">
        <v>3035</v>
      </c>
    </row>
    <row r="441" spans="1:9">
      <c r="A441" s="579" t="s">
        <v>2728</v>
      </c>
      <c r="B441" s="579"/>
      <c r="C441" s="579" t="s">
        <v>3280</v>
      </c>
      <c r="D441" s="579" t="s">
        <v>2758</v>
      </c>
      <c r="E441" s="579" t="s">
        <v>3281</v>
      </c>
      <c r="F441" s="579" t="s">
        <v>1256</v>
      </c>
      <c r="G441" s="579" t="s">
        <v>1270</v>
      </c>
      <c r="H441" s="579" t="s">
        <v>3070</v>
      </c>
      <c r="I441" s="579" t="s">
        <v>3071</v>
      </c>
    </row>
    <row r="442" spans="1:9">
      <c r="A442" s="579" t="s">
        <v>2728</v>
      </c>
      <c r="B442" s="579"/>
      <c r="C442" s="579" t="s">
        <v>3282</v>
      </c>
      <c r="D442" s="579" t="s">
        <v>2758</v>
      </c>
      <c r="E442" s="579" t="s">
        <v>3283</v>
      </c>
      <c r="F442" s="579" t="s">
        <v>1256</v>
      </c>
      <c r="G442" s="579" t="s">
        <v>1270</v>
      </c>
      <c r="H442" s="579" t="s">
        <v>2984</v>
      </c>
      <c r="I442" s="579" t="s">
        <v>3284</v>
      </c>
    </row>
    <row r="443" spans="1:9">
      <c r="A443" s="579" t="s">
        <v>2728</v>
      </c>
      <c r="B443" s="579"/>
      <c r="C443" s="579" t="s">
        <v>3285</v>
      </c>
      <c r="D443" s="579" t="s">
        <v>2758</v>
      </c>
      <c r="E443" s="579" t="s">
        <v>3095</v>
      </c>
      <c r="F443" s="579" t="s">
        <v>1256</v>
      </c>
      <c r="G443" s="579" t="s">
        <v>1270</v>
      </c>
      <c r="H443" s="579" t="s">
        <v>131</v>
      </c>
      <c r="I443" s="579" t="s">
        <v>3035</v>
      </c>
    </row>
    <row r="444" spans="1:9">
      <c r="A444" s="579" t="s">
        <v>2728</v>
      </c>
      <c r="B444" s="579"/>
      <c r="C444" s="579" t="s">
        <v>3286</v>
      </c>
      <c r="D444" s="579" t="s">
        <v>2758</v>
      </c>
      <c r="E444" s="579" t="s">
        <v>3245</v>
      </c>
      <c r="F444" s="579" t="s">
        <v>1256</v>
      </c>
      <c r="G444" s="579" t="s">
        <v>1270</v>
      </c>
      <c r="H444" s="579" t="s">
        <v>2984</v>
      </c>
      <c r="I444" s="579" t="s">
        <v>3013</v>
      </c>
    </row>
    <row r="445" spans="1:9">
      <c r="A445" s="579" t="s">
        <v>2728</v>
      </c>
      <c r="B445" s="579"/>
      <c r="C445" s="579" t="s">
        <v>3287</v>
      </c>
      <c r="D445" s="579" t="s">
        <v>2758</v>
      </c>
      <c r="E445" s="579" t="s">
        <v>3095</v>
      </c>
      <c r="F445" s="579" t="s">
        <v>1256</v>
      </c>
      <c r="G445" s="579" t="s">
        <v>1270</v>
      </c>
      <c r="H445" s="579" t="s">
        <v>131</v>
      </c>
      <c r="I445" s="579" t="s">
        <v>3035</v>
      </c>
    </row>
    <row r="446" spans="1:9">
      <c r="A446" s="579" t="s">
        <v>2728</v>
      </c>
      <c r="B446" s="579"/>
      <c r="C446" s="579" t="s">
        <v>3288</v>
      </c>
      <c r="D446" s="579" t="s">
        <v>2758</v>
      </c>
      <c r="E446" s="579" t="s">
        <v>3236</v>
      </c>
      <c r="F446" s="579" t="s">
        <v>1256</v>
      </c>
      <c r="G446" s="579" t="s">
        <v>1270</v>
      </c>
      <c r="H446" s="579" t="s">
        <v>2984</v>
      </c>
      <c r="I446" s="579" t="s">
        <v>3013</v>
      </c>
    </row>
    <row r="447" spans="1:9">
      <c r="A447" s="579" t="s">
        <v>2728</v>
      </c>
      <c r="B447" s="579"/>
      <c r="C447" s="579" t="s">
        <v>3289</v>
      </c>
      <c r="D447" s="579" t="s">
        <v>2758</v>
      </c>
      <c r="E447" s="579" t="s">
        <v>3236</v>
      </c>
      <c r="F447" s="579" t="s">
        <v>1256</v>
      </c>
      <c r="G447" s="579" t="s">
        <v>1270</v>
      </c>
      <c r="H447" s="579" t="s">
        <v>2984</v>
      </c>
      <c r="I447" s="579" t="s">
        <v>3013</v>
      </c>
    </row>
    <row r="448" spans="1:9">
      <c r="A448" s="579" t="s">
        <v>2728</v>
      </c>
      <c r="B448" s="579"/>
      <c r="C448" s="579" t="s">
        <v>3290</v>
      </c>
      <c r="D448" s="579" t="s">
        <v>2758</v>
      </c>
      <c r="E448" s="579" t="s">
        <v>3291</v>
      </c>
      <c r="F448" s="579" t="s">
        <v>1256</v>
      </c>
      <c r="G448" s="579" t="s">
        <v>1270</v>
      </c>
      <c r="H448" s="579" t="s">
        <v>2984</v>
      </c>
      <c r="I448" s="579" t="s">
        <v>3013</v>
      </c>
    </row>
    <row r="449" spans="1:9">
      <c r="A449" s="579" t="s">
        <v>2728</v>
      </c>
      <c r="B449" s="579"/>
      <c r="C449" s="579" t="s">
        <v>3292</v>
      </c>
      <c r="D449" s="579" t="s">
        <v>2758</v>
      </c>
      <c r="E449" s="579" t="s">
        <v>3124</v>
      </c>
      <c r="F449" s="579" t="s">
        <v>1256</v>
      </c>
      <c r="G449" s="579" t="s">
        <v>1270</v>
      </c>
      <c r="H449" s="579" t="s">
        <v>131</v>
      </c>
      <c r="I449" s="579" t="s">
        <v>3035</v>
      </c>
    </row>
    <row r="450" spans="1:9">
      <c r="A450" s="579" t="s">
        <v>2728</v>
      </c>
      <c r="B450" s="579"/>
      <c r="C450" s="579" t="s">
        <v>3292</v>
      </c>
      <c r="D450" s="579" t="s">
        <v>2758</v>
      </c>
      <c r="E450" s="579" t="s">
        <v>3098</v>
      </c>
      <c r="F450" s="579" t="s">
        <v>1256</v>
      </c>
      <c r="G450" s="579" t="s">
        <v>1270</v>
      </c>
      <c r="H450" s="579" t="s">
        <v>131</v>
      </c>
      <c r="I450" s="579" t="s">
        <v>3035</v>
      </c>
    </row>
    <row r="451" spans="1:9">
      <c r="A451" s="579" t="s">
        <v>2728</v>
      </c>
      <c r="B451" s="579"/>
      <c r="C451" s="579" t="s">
        <v>3293</v>
      </c>
      <c r="D451" s="579" t="s">
        <v>2758</v>
      </c>
      <c r="E451" s="579" t="s">
        <v>3294</v>
      </c>
      <c r="F451" s="579" t="s">
        <v>1256</v>
      </c>
      <c r="G451" s="579" t="s">
        <v>1270</v>
      </c>
      <c r="H451" s="579" t="s">
        <v>3065</v>
      </c>
      <c r="I451" s="579" t="s">
        <v>3066</v>
      </c>
    </row>
    <row r="452" spans="1:9">
      <c r="A452" s="579" t="s">
        <v>2728</v>
      </c>
      <c r="B452" s="579"/>
      <c r="C452" s="579" t="s">
        <v>3295</v>
      </c>
      <c r="D452" s="579" t="s">
        <v>2758</v>
      </c>
      <c r="E452" s="579" t="s">
        <v>3261</v>
      </c>
      <c r="F452" s="579" t="s">
        <v>1256</v>
      </c>
      <c r="G452" s="579" t="s">
        <v>1270</v>
      </c>
      <c r="H452" s="579" t="s">
        <v>3021</v>
      </c>
      <c r="I452" s="579" t="s">
        <v>3022</v>
      </c>
    </row>
    <row r="453" spans="1:9">
      <c r="A453" s="579" t="s">
        <v>2728</v>
      </c>
      <c r="B453" s="579"/>
      <c r="C453" s="579" t="s">
        <v>3296</v>
      </c>
      <c r="D453" s="579" t="s">
        <v>2758</v>
      </c>
      <c r="E453" s="579" t="s">
        <v>3297</v>
      </c>
      <c r="F453" s="579" t="s">
        <v>1256</v>
      </c>
      <c r="G453" s="579" t="s">
        <v>1270</v>
      </c>
      <c r="H453" s="579" t="s">
        <v>2984</v>
      </c>
      <c r="I453" s="579" t="s">
        <v>3013</v>
      </c>
    </row>
    <row r="454" spans="1:9">
      <c r="A454" s="579" t="s">
        <v>2728</v>
      </c>
      <c r="B454" s="579"/>
      <c r="C454" s="579" t="s">
        <v>3298</v>
      </c>
      <c r="D454" s="579" t="s">
        <v>2758</v>
      </c>
      <c r="E454" s="579" t="s">
        <v>3236</v>
      </c>
      <c r="F454" s="579" t="s">
        <v>1256</v>
      </c>
      <c r="G454" s="579" t="s">
        <v>1270</v>
      </c>
      <c r="H454" s="579" t="s">
        <v>2984</v>
      </c>
      <c r="I454" s="579" t="s">
        <v>3013</v>
      </c>
    </row>
    <row r="455" spans="1:9">
      <c r="A455" s="579" t="s">
        <v>2728</v>
      </c>
      <c r="B455" s="579"/>
      <c r="C455" s="579" t="s">
        <v>3299</v>
      </c>
      <c r="D455" s="579" t="s">
        <v>2758</v>
      </c>
      <c r="E455" s="579" t="s">
        <v>3261</v>
      </c>
      <c r="F455" s="579" t="s">
        <v>1256</v>
      </c>
      <c r="G455" s="579" t="s">
        <v>1270</v>
      </c>
      <c r="H455" s="579" t="s">
        <v>3021</v>
      </c>
      <c r="I455" s="579" t="s">
        <v>3022</v>
      </c>
    </row>
    <row r="456" spans="1:9">
      <c r="A456" s="579" t="s">
        <v>2728</v>
      </c>
      <c r="B456" s="579"/>
      <c r="C456" s="579" t="s">
        <v>3300</v>
      </c>
      <c r="D456" s="579" t="s">
        <v>2758</v>
      </c>
      <c r="E456" s="579" t="s">
        <v>3220</v>
      </c>
      <c r="F456" s="579" t="s">
        <v>1256</v>
      </c>
      <c r="G456" s="579" t="s">
        <v>1270</v>
      </c>
      <c r="H456" s="579" t="s">
        <v>3065</v>
      </c>
      <c r="I456" s="579" t="s">
        <v>3066</v>
      </c>
    </row>
    <row r="457" spans="1:9">
      <c r="A457" s="579" t="s">
        <v>2728</v>
      </c>
      <c r="B457" s="579"/>
      <c r="C457" s="579" t="s">
        <v>3300</v>
      </c>
      <c r="D457" s="579" t="s">
        <v>2758</v>
      </c>
      <c r="E457" s="579" t="s">
        <v>3222</v>
      </c>
      <c r="F457" s="579" t="s">
        <v>1256</v>
      </c>
      <c r="G457" s="579" t="s">
        <v>1270</v>
      </c>
      <c r="H457" s="579" t="s">
        <v>3065</v>
      </c>
      <c r="I457" s="579" t="s">
        <v>3066</v>
      </c>
    </row>
    <row r="458" spans="1:9">
      <c r="A458" s="579" t="s">
        <v>2728</v>
      </c>
      <c r="B458" s="579"/>
      <c r="C458" s="579" t="s">
        <v>3300</v>
      </c>
      <c r="D458" s="579" t="s">
        <v>2758</v>
      </c>
      <c r="E458" s="579" t="s">
        <v>3092</v>
      </c>
      <c r="F458" s="579" t="s">
        <v>1256</v>
      </c>
      <c r="G458" s="579" t="s">
        <v>1270</v>
      </c>
      <c r="H458" s="579" t="s">
        <v>103</v>
      </c>
      <c r="I458" s="579" t="s">
        <v>3093</v>
      </c>
    </row>
    <row r="459" spans="1:9">
      <c r="A459" s="579" t="s">
        <v>2728</v>
      </c>
      <c r="B459" s="579"/>
      <c r="C459" s="579" t="s">
        <v>3301</v>
      </c>
      <c r="D459" s="579" t="s">
        <v>2758</v>
      </c>
      <c r="E459" s="579" t="s">
        <v>3192</v>
      </c>
      <c r="F459" s="579" t="s">
        <v>1256</v>
      </c>
      <c r="G459" s="579" t="s">
        <v>1270</v>
      </c>
      <c r="H459" s="579" t="s">
        <v>2984</v>
      </c>
      <c r="I459" s="579" t="s">
        <v>3013</v>
      </c>
    </row>
    <row r="460" spans="1:9">
      <c r="A460" s="579" t="s">
        <v>2728</v>
      </c>
      <c r="B460" s="579"/>
      <c r="C460" s="579" t="s">
        <v>3302</v>
      </c>
      <c r="D460" s="579" t="s">
        <v>2758</v>
      </c>
      <c r="E460" s="579" t="s">
        <v>3098</v>
      </c>
      <c r="F460" s="579" t="s">
        <v>1256</v>
      </c>
      <c r="G460" s="579" t="s">
        <v>1270</v>
      </c>
      <c r="H460" s="579" t="s">
        <v>131</v>
      </c>
      <c r="I460" s="579" t="s">
        <v>3035</v>
      </c>
    </row>
    <row r="461" spans="1:9">
      <c r="A461" s="579" t="s">
        <v>2728</v>
      </c>
      <c r="B461" s="579"/>
      <c r="C461" s="579" t="s">
        <v>3303</v>
      </c>
      <c r="D461" s="579" t="s">
        <v>2758</v>
      </c>
      <c r="E461" s="579" t="s">
        <v>3069</v>
      </c>
      <c r="F461" s="579" t="s">
        <v>1256</v>
      </c>
      <c r="G461" s="579" t="s">
        <v>1270</v>
      </c>
      <c r="H461" s="579" t="s">
        <v>3070</v>
      </c>
      <c r="I461" s="579" t="s">
        <v>3071</v>
      </c>
    </row>
    <row r="462" spans="1:9">
      <c r="A462" s="579" t="s">
        <v>2728</v>
      </c>
      <c r="B462" s="579"/>
      <c r="C462" s="579" t="s">
        <v>3304</v>
      </c>
      <c r="D462" s="579" t="s">
        <v>2758</v>
      </c>
      <c r="E462" s="579" t="s">
        <v>3261</v>
      </c>
      <c r="F462" s="579" t="s">
        <v>1256</v>
      </c>
      <c r="G462" s="579" t="s">
        <v>1270</v>
      </c>
      <c r="H462" s="579" t="s">
        <v>3021</v>
      </c>
      <c r="I462" s="579" t="s">
        <v>3022</v>
      </c>
    </row>
    <row r="463" spans="1:9">
      <c r="A463" s="579" t="s">
        <v>2728</v>
      </c>
      <c r="B463" s="579"/>
      <c r="C463" s="579" t="s">
        <v>3305</v>
      </c>
      <c r="D463" s="579" t="s">
        <v>2758</v>
      </c>
      <c r="E463" s="579" t="s">
        <v>3261</v>
      </c>
      <c r="F463" s="579" t="s">
        <v>1256</v>
      </c>
      <c r="G463" s="579" t="s">
        <v>1270</v>
      </c>
      <c r="H463" s="579" t="s">
        <v>3021</v>
      </c>
      <c r="I463" s="579" t="s">
        <v>3022</v>
      </c>
    </row>
    <row r="464" spans="1:9">
      <c r="A464" s="579" t="s">
        <v>2728</v>
      </c>
      <c r="B464" s="579"/>
      <c r="C464" s="579" t="s">
        <v>3306</v>
      </c>
      <c r="D464" s="579" t="s">
        <v>2758</v>
      </c>
      <c r="E464" s="579" t="s">
        <v>3095</v>
      </c>
      <c r="F464" s="579" t="s">
        <v>1256</v>
      </c>
      <c r="G464" s="579" t="s">
        <v>1270</v>
      </c>
      <c r="H464" s="579" t="s">
        <v>131</v>
      </c>
      <c r="I464" s="579" t="s">
        <v>3035</v>
      </c>
    </row>
    <row r="465" spans="1:9">
      <c r="A465" s="579" t="s">
        <v>2728</v>
      </c>
      <c r="B465" s="579"/>
      <c r="C465" s="579" t="s">
        <v>3307</v>
      </c>
      <c r="D465" s="579" t="s">
        <v>2758</v>
      </c>
      <c r="E465" s="579" t="s">
        <v>3283</v>
      </c>
      <c r="F465" s="579" t="s">
        <v>1256</v>
      </c>
      <c r="G465" s="579" t="s">
        <v>1270</v>
      </c>
      <c r="H465" s="579" t="s">
        <v>2984</v>
      </c>
      <c r="I465" s="579" t="s">
        <v>3284</v>
      </c>
    </row>
    <row r="466" spans="1:9">
      <c r="A466" s="579" t="s">
        <v>2728</v>
      </c>
      <c r="B466" s="579"/>
      <c r="C466" s="579" t="s">
        <v>3308</v>
      </c>
      <c r="D466" s="579" t="s">
        <v>2758</v>
      </c>
      <c r="E466" s="579" t="s">
        <v>3283</v>
      </c>
      <c r="F466" s="579" t="s">
        <v>1256</v>
      </c>
      <c r="G466" s="579" t="s">
        <v>1270</v>
      </c>
      <c r="H466" s="579" t="s">
        <v>2984</v>
      </c>
      <c r="I466" s="579" t="s">
        <v>3284</v>
      </c>
    </row>
    <row r="467" spans="1:9">
      <c r="A467" s="579" t="s">
        <v>2728</v>
      </c>
      <c r="B467" s="579"/>
      <c r="C467" s="579" t="s">
        <v>3309</v>
      </c>
      <c r="D467" s="579" t="s">
        <v>2758</v>
      </c>
      <c r="E467" s="579" t="s">
        <v>3283</v>
      </c>
      <c r="F467" s="579" t="s">
        <v>1256</v>
      </c>
      <c r="G467" s="579" t="s">
        <v>1270</v>
      </c>
      <c r="H467" s="579" t="s">
        <v>2984</v>
      </c>
      <c r="I467" s="579" t="s">
        <v>3284</v>
      </c>
    </row>
    <row r="468" spans="1:9">
      <c r="A468" s="579" t="s">
        <v>2728</v>
      </c>
      <c r="B468" s="579"/>
      <c r="C468" s="579" t="s">
        <v>3310</v>
      </c>
      <c r="D468" s="579" t="s">
        <v>2758</v>
      </c>
      <c r="E468" s="579" t="s">
        <v>3222</v>
      </c>
      <c r="F468" s="579" t="s">
        <v>1256</v>
      </c>
      <c r="G468" s="579" t="s">
        <v>1270</v>
      </c>
      <c r="H468" s="579" t="s">
        <v>3065</v>
      </c>
      <c r="I468" s="579" t="s">
        <v>3066</v>
      </c>
    </row>
    <row r="469" spans="1:9">
      <c r="A469" s="579" t="s">
        <v>2728</v>
      </c>
      <c r="B469" s="579"/>
      <c r="C469" s="579" t="s">
        <v>3311</v>
      </c>
      <c r="D469" s="579" t="s">
        <v>2758</v>
      </c>
      <c r="E469" s="579" t="s">
        <v>3312</v>
      </c>
      <c r="F469" s="579" t="s">
        <v>1256</v>
      </c>
      <c r="G469" s="579" t="s">
        <v>1270</v>
      </c>
      <c r="H469" s="579" t="s">
        <v>2984</v>
      </c>
      <c r="I469" s="579" t="s">
        <v>3013</v>
      </c>
    </row>
    <row r="470" spans="1:9">
      <c r="A470" s="579" t="s">
        <v>2728</v>
      </c>
      <c r="B470" s="579"/>
      <c r="C470" s="579" t="s">
        <v>3313</v>
      </c>
      <c r="D470" s="579" t="s">
        <v>2758</v>
      </c>
      <c r="E470" s="579" t="s">
        <v>3089</v>
      </c>
      <c r="F470" s="579" t="s">
        <v>1256</v>
      </c>
      <c r="G470" s="579" t="s">
        <v>1270</v>
      </c>
      <c r="H470" s="579" t="s">
        <v>17</v>
      </c>
      <c r="I470" s="579" t="s">
        <v>3090</v>
      </c>
    </row>
    <row r="471" spans="1:9">
      <c r="A471" s="579" t="s">
        <v>2728</v>
      </c>
      <c r="B471" s="579"/>
      <c r="C471" s="579" t="s">
        <v>3314</v>
      </c>
      <c r="D471" s="579" t="s">
        <v>2758</v>
      </c>
      <c r="E471" s="579" t="s">
        <v>3315</v>
      </c>
      <c r="F471" s="579" t="s">
        <v>1256</v>
      </c>
      <c r="G471" s="579" t="s">
        <v>1270</v>
      </c>
      <c r="H471" s="579" t="s">
        <v>3017</v>
      </c>
      <c r="I471" s="579" t="s">
        <v>3018</v>
      </c>
    </row>
    <row r="472" spans="1:9">
      <c r="A472" s="579" t="s">
        <v>2728</v>
      </c>
      <c r="B472" s="579"/>
      <c r="C472" s="579" t="s">
        <v>3316</v>
      </c>
      <c r="D472" s="579" t="s">
        <v>2758</v>
      </c>
      <c r="E472" s="579" t="s">
        <v>3089</v>
      </c>
      <c r="F472" s="579" t="s">
        <v>1256</v>
      </c>
      <c r="G472" s="579" t="s">
        <v>1270</v>
      </c>
      <c r="H472" s="579" t="s">
        <v>17</v>
      </c>
      <c r="I472" s="579" t="s">
        <v>3090</v>
      </c>
    </row>
    <row r="473" spans="1:9">
      <c r="A473" s="579" t="s">
        <v>2728</v>
      </c>
      <c r="B473" s="579"/>
      <c r="C473" s="579" t="s">
        <v>3317</v>
      </c>
      <c r="D473" s="579" t="s">
        <v>2758</v>
      </c>
      <c r="E473" s="579" t="s">
        <v>3068</v>
      </c>
      <c r="F473" s="579" t="s">
        <v>1256</v>
      </c>
      <c r="G473" s="579" t="s">
        <v>1270</v>
      </c>
      <c r="H473" s="579" t="s">
        <v>3017</v>
      </c>
      <c r="I473" s="579" t="s">
        <v>3018</v>
      </c>
    </row>
    <row r="474" spans="1:9">
      <c r="A474" s="579" t="s">
        <v>2728</v>
      </c>
      <c r="B474" s="579"/>
      <c r="C474" s="579" t="s">
        <v>3318</v>
      </c>
      <c r="D474" s="579" t="s">
        <v>2758</v>
      </c>
      <c r="E474" s="579" t="s">
        <v>3068</v>
      </c>
      <c r="F474" s="579" t="s">
        <v>1256</v>
      </c>
      <c r="G474" s="579" t="s">
        <v>1270</v>
      </c>
      <c r="H474" s="579" t="s">
        <v>3017</v>
      </c>
      <c r="I474" s="579" t="s">
        <v>3018</v>
      </c>
    </row>
    <row r="475" spans="1:9">
      <c r="A475" s="579" t="s">
        <v>2728</v>
      </c>
      <c r="B475" s="579"/>
      <c r="C475" s="579" t="s">
        <v>3319</v>
      </c>
      <c r="D475" s="579" t="s">
        <v>2758</v>
      </c>
      <c r="E475" s="579" t="s">
        <v>3095</v>
      </c>
      <c r="F475" s="579" t="s">
        <v>1256</v>
      </c>
      <c r="G475" s="579" t="s">
        <v>1270</v>
      </c>
      <c r="H475" s="579" t="s">
        <v>131</v>
      </c>
      <c r="I475" s="579" t="s">
        <v>3035</v>
      </c>
    </row>
    <row r="476" spans="1:9">
      <c r="A476" s="579" t="s">
        <v>2728</v>
      </c>
      <c r="B476" s="579"/>
      <c r="C476" s="579" t="s">
        <v>3320</v>
      </c>
      <c r="D476" s="579" t="s">
        <v>2758</v>
      </c>
      <c r="E476" s="579" t="s">
        <v>3269</v>
      </c>
      <c r="F476" s="579" t="s">
        <v>1256</v>
      </c>
      <c r="G476" s="579" t="s">
        <v>1270</v>
      </c>
      <c r="H476" s="579" t="s">
        <v>2984</v>
      </c>
      <c r="I476" s="579" t="s">
        <v>3013</v>
      </c>
    </row>
    <row r="477" spans="1:9">
      <c r="A477" s="579" t="s">
        <v>2728</v>
      </c>
      <c r="B477" s="579"/>
      <c r="C477" s="579" t="s">
        <v>3321</v>
      </c>
      <c r="D477" s="579" t="s">
        <v>2758</v>
      </c>
      <c r="E477" s="579" t="s">
        <v>3165</v>
      </c>
      <c r="F477" s="579" t="s">
        <v>1256</v>
      </c>
      <c r="G477" s="579" t="s">
        <v>1270</v>
      </c>
      <c r="H477" s="579" t="s">
        <v>2984</v>
      </c>
      <c r="I477" s="579" t="s">
        <v>3013</v>
      </c>
    </row>
    <row r="478" spans="1:9">
      <c r="A478" s="579" t="s">
        <v>2728</v>
      </c>
      <c r="B478" s="579"/>
      <c r="C478" s="579" t="s">
        <v>3322</v>
      </c>
      <c r="D478" s="579" t="s">
        <v>2758</v>
      </c>
      <c r="E478" s="579" t="s">
        <v>3089</v>
      </c>
      <c r="F478" s="579" t="s">
        <v>1256</v>
      </c>
      <c r="G478" s="579" t="s">
        <v>1270</v>
      </c>
      <c r="H478" s="579" t="s">
        <v>17</v>
      </c>
      <c r="I478" s="579" t="s">
        <v>3090</v>
      </c>
    </row>
    <row r="479" spans="1:9">
      <c r="A479" s="579" t="s">
        <v>2728</v>
      </c>
      <c r="B479" s="579"/>
      <c r="C479" s="579" t="s">
        <v>3323</v>
      </c>
      <c r="D479" s="579" t="s">
        <v>2758</v>
      </c>
      <c r="E479" s="579" t="s">
        <v>3068</v>
      </c>
      <c r="F479" s="579" t="s">
        <v>1256</v>
      </c>
      <c r="G479" s="579" t="s">
        <v>1270</v>
      </c>
      <c r="H479" s="579" t="s">
        <v>3017</v>
      </c>
      <c r="I479" s="579" t="s">
        <v>3018</v>
      </c>
    </row>
    <row r="480" spans="1:9">
      <c r="A480" s="579" t="s">
        <v>2728</v>
      </c>
      <c r="B480" s="579"/>
      <c r="C480" s="579" t="s">
        <v>3324</v>
      </c>
      <c r="D480" s="579" t="s">
        <v>2758</v>
      </c>
      <c r="E480" s="579" t="s">
        <v>3068</v>
      </c>
      <c r="F480" s="579" t="s">
        <v>1256</v>
      </c>
      <c r="G480" s="579" t="s">
        <v>1270</v>
      </c>
      <c r="H480" s="579" t="s">
        <v>3017</v>
      </c>
      <c r="I480" s="579" t="s">
        <v>3018</v>
      </c>
    </row>
    <row r="481" spans="1:9">
      <c r="A481" s="579" t="s">
        <v>2728</v>
      </c>
      <c r="B481" s="579"/>
      <c r="C481" s="579" t="s">
        <v>3325</v>
      </c>
      <c r="D481" s="579" t="s">
        <v>2758</v>
      </c>
      <c r="E481" s="579" t="s">
        <v>3274</v>
      </c>
      <c r="F481" s="579" t="s">
        <v>1256</v>
      </c>
      <c r="G481" s="579" t="s">
        <v>1270</v>
      </c>
      <c r="H481" s="579" t="s">
        <v>2984</v>
      </c>
      <c r="I481" s="579" t="s">
        <v>3013</v>
      </c>
    </row>
    <row r="482" spans="1:9">
      <c r="A482" s="579" t="s">
        <v>2728</v>
      </c>
      <c r="B482" s="579"/>
      <c r="C482" s="579" t="s">
        <v>3326</v>
      </c>
      <c r="D482" s="579" t="s">
        <v>2758</v>
      </c>
      <c r="E482" s="579" t="s">
        <v>3283</v>
      </c>
      <c r="F482" s="579" t="s">
        <v>1256</v>
      </c>
      <c r="G482" s="579" t="s">
        <v>1270</v>
      </c>
      <c r="H482" s="579" t="s">
        <v>2984</v>
      </c>
      <c r="I482" s="579" t="s">
        <v>3284</v>
      </c>
    </row>
    <row r="483" spans="1:9">
      <c r="A483" s="579" t="s">
        <v>2728</v>
      </c>
      <c r="B483" s="579"/>
      <c r="C483" s="579" t="s">
        <v>3327</v>
      </c>
      <c r="D483" s="579" t="s">
        <v>2758</v>
      </c>
      <c r="E483" s="579" t="s">
        <v>3283</v>
      </c>
      <c r="F483" s="579" t="s">
        <v>1256</v>
      </c>
      <c r="G483" s="579" t="s">
        <v>1270</v>
      </c>
      <c r="H483" s="579" t="s">
        <v>2984</v>
      </c>
      <c r="I483" s="579" t="s">
        <v>3284</v>
      </c>
    </row>
    <row r="484" spans="1:9">
      <c r="A484" s="579" t="s">
        <v>2728</v>
      </c>
      <c r="B484" s="579"/>
      <c r="C484" s="579" t="s">
        <v>3328</v>
      </c>
      <c r="D484" s="579" t="s">
        <v>2758</v>
      </c>
      <c r="E484" s="579" t="s">
        <v>3283</v>
      </c>
      <c r="F484" s="579" t="s">
        <v>1256</v>
      </c>
      <c r="G484" s="579" t="s">
        <v>1270</v>
      </c>
      <c r="H484" s="579" t="s">
        <v>2984</v>
      </c>
      <c r="I484" s="579" t="s">
        <v>3284</v>
      </c>
    </row>
    <row r="485" spans="1:9">
      <c r="A485" s="579" t="s">
        <v>2728</v>
      </c>
      <c r="B485" s="579"/>
      <c r="C485" s="579" t="s">
        <v>3329</v>
      </c>
      <c r="D485" s="579" t="s">
        <v>2758</v>
      </c>
      <c r="E485" s="579" t="s">
        <v>3330</v>
      </c>
      <c r="F485" s="579" t="s">
        <v>1256</v>
      </c>
      <c r="G485" s="579" t="s">
        <v>1270</v>
      </c>
      <c r="H485" s="579" t="s">
        <v>3017</v>
      </c>
      <c r="I485" s="579" t="s">
        <v>3018</v>
      </c>
    </row>
    <row r="486" spans="1:9">
      <c r="A486" s="579" t="s">
        <v>2728</v>
      </c>
      <c r="B486" s="579"/>
      <c r="C486" s="579" t="s">
        <v>3331</v>
      </c>
      <c r="D486" s="579" t="s">
        <v>2758</v>
      </c>
      <c r="E486" s="579" t="s">
        <v>3095</v>
      </c>
      <c r="F486" s="579" t="s">
        <v>1256</v>
      </c>
      <c r="G486" s="579" t="s">
        <v>1270</v>
      </c>
      <c r="H486" s="579" t="s">
        <v>131</v>
      </c>
      <c r="I486" s="579" t="s">
        <v>3035</v>
      </c>
    </row>
    <row r="487" spans="1:9">
      <c r="A487" s="579" t="s">
        <v>2728</v>
      </c>
      <c r="B487" s="579"/>
      <c r="C487" s="579" t="s">
        <v>3332</v>
      </c>
      <c r="D487" s="579" t="s">
        <v>2758</v>
      </c>
      <c r="E487" s="579" t="s">
        <v>3095</v>
      </c>
      <c r="F487" s="579" t="s">
        <v>1256</v>
      </c>
      <c r="G487" s="579" t="s">
        <v>1270</v>
      </c>
      <c r="H487" s="579" t="s">
        <v>131</v>
      </c>
      <c r="I487" s="579" t="s">
        <v>3035</v>
      </c>
    </row>
    <row r="488" spans="1:9">
      <c r="A488" s="579" t="s">
        <v>2728</v>
      </c>
      <c r="B488" s="579"/>
      <c r="C488" s="579" t="s">
        <v>3333</v>
      </c>
      <c r="D488" s="579" t="s">
        <v>2758</v>
      </c>
      <c r="E488" s="579" t="s">
        <v>3095</v>
      </c>
      <c r="F488" s="579" t="s">
        <v>1256</v>
      </c>
      <c r="G488" s="579" t="s">
        <v>1270</v>
      </c>
      <c r="H488" s="579" t="s">
        <v>131</v>
      </c>
      <c r="I488" s="579" t="s">
        <v>3035</v>
      </c>
    </row>
    <row r="489" spans="1:9">
      <c r="A489" s="579" t="s">
        <v>2728</v>
      </c>
      <c r="B489" s="579"/>
      <c r="C489" s="579" t="s">
        <v>3334</v>
      </c>
      <c r="D489" s="579" t="s">
        <v>2758</v>
      </c>
      <c r="E489" s="579" t="s">
        <v>3269</v>
      </c>
      <c r="F489" s="579" t="s">
        <v>1256</v>
      </c>
      <c r="G489" s="579" t="s">
        <v>1270</v>
      </c>
      <c r="H489" s="579" t="s">
        <v>2984</v>
      </c>
      <c r="I489" s="579" t="s">
        <v>3013</v>
      </c>
    </row>
    <row r="490" spans="1:9">
      <c r="A490" s="579" t="s">
        <v>2728</v>
      </c>
      <c r="B490" s="579"/>
      <c r="C490" s="579" t="s">
        <v>3335</v>
      </c>
      <c r="D490" s="579" t="s">
        <v>2758</v>
      </c>
      <c r="E490" s="579" t="s">
        <v>3261</v>
      </c>
      <c r="F490" s="579" t="s">
        <v>1256</v>
      </c>
      <c r="G490" s="579" t="s">
        <v>1270</v>
      </c>
      <c r="H490" s="579" t="s">
        <v>3021</v>
      </c>
      <c r="I490" s="579" t="s">
        <v>3022</v>
      </c>
    </row>
    <row r="491" spans="1:9">
      <c r="A491" s="579" t="s">
        <v>2728</v>
      </c>
      <c r="B491" s="579"/>
      <c r="C491" s="579" t="s">
        <v>3336</v>
      </c>
      <c r="D491" s="579" t="s">
        <v>2758</v>
      </c>
      <c r="E491" s="579" t="s">
        <v>3261</v>
      </c>
      <c r="F491" s="579" t="s">
        <v>1256</v>
      </c>
      <c r="G491" s="579" t="s">
        <v>1270</v>
      </c>
      <c r="H491" s="579" t="s">
        <v>3021</v>
      </c>
      <c r="I491" s="579" t="s">
        <v>3022</v>
      </c>
    </row>
    <row r="492" spans="1:9">
      <c r="A492" s="579" t="s">
        <v>2728</v>
      </c>
      <c r="B492" s="579"/>
      <c r="C492" s="579" t="s">
        <v>3337</v>
      </c>
      <c r="D492" s="579" t="s">
        <v>2758</v>
      </c>
      <c r="E492" s="579" t="s">
        <v>3062</v>
      </c>
      <c r="F492" s="579" t="s">
        <v>1259</v>
      </c>
      <c r="G492" s="579" t="s">
        <v>1270</v>
      </c>
      <c r="H492" s="579" t="s">
        <v>3052</v>
      </c>
      <c r="I492" s="579" t="s">
        <v>3053</v>
      </c>
    </row>
    <row r="493" spans="1:9">
      <c r="A493" s="579" t="s">
        <v>2728</v>
      </c>
      <c r="B493" s="579"/>
      <c r="C493" s="579" t="s">
        <v>3338</v>
      </c>
      <c r="D493" s="579" t="s">
        <v>2758</v>
      </c>
      <c r="E493" s="579" t="s">
        <v>3062</v>
      </c>
      <c r="F493" s="579" t="s">
        <v>1259</v>
      </c>
      <c r="G493" s="579" t="s">
        <v>1270</v>
      </c>
      <c r="H493" s="579" t="s">
        <v>3052</v>
      </c>
      <c r="I493" s="579" t="s">
        <v>3053</v>
      </c>
    </row>
    <row r="494" spans="1:9">
      <c r="A494" s="579" t="s">
        <v>2728</v>
      </c>
      <c r="B494" s="579"/>
      <c r="C494" s="579" t="s">
        <v>3339</v>
      </c>
      <c r="D494" s="579" t="s">
        <v>2758</v>
      </c>
      <c r="E494" s="579" t="s">
        <v>3245</v>
      </c>
      <c r="F494" s="579" t="s">
        <v>1256</v>
      </c>
      <c r="G494" s="579" t="s">
        <v>1270</v>
      </c>
      <c r="H494" s="579" t="s">
        <v>2984</v>
      </c>
      <c r="I494" s="579" t="s">
        <v>3013</v>
      </c>
    </row>
    <row r="495" spans="1:9">
      <c r="A495" s="579" t="s">
        <v>2728</v>
      </c>
      <c r="B495" s="579"/>
      <c r="C495" s="579" t="s">
        <v>3340</v>
      </c>
      <c r="D495" s="579" t="s">
        <v>2758</v>
      </c>
      <c r="E495" s="579" t="s">
        <v>3089</v>
      </c>
      <c r="F495" s="579" t="s">
        <v>1256</v>
      </c>
      <c r="G495" s="579" t="s">
        <v>1270</v>
      </c>
      <c r="H495" s="579" t="s">
        <v>17</v>
      </c>
      <c r="I495" s="579" t="s">
        <v>3090</v>
      </c>
    </row>
    <row r="496" spans="1:9">
      <c r="A496" s="579" t="s">
        <v>2728</v>
      </c>
      <c r="B496" s="579"/>
      <c r="C496" s="579" t="s">
        <v>3341</v>
      </c>
      <c r="D496" s="579" t="s">
        <v>2758</v>
      </c>
      <c r="E496" s="579" t="s">
        <v>3342</v>
      </c>
      <c r="F496" s="579" t="s">
        <v>1256</v>
      </c>
      <c r="G496" s="579" t="s">
        <v>1270</v>
      </c>
      <c r="H496" s="579" t="s">
        <v>3216</v>
      </c>
      <c r="I496" s="579" t="s">
        <v>3217</v>
      </c>
    </row>
    <row r="497" spans="1:9">
      <c r="A497" s="579" t="s">
        <v>2728</v>
      </c>
      <c r="B497" s="579"/>
      <c r="C497" s="579" t="s">
        <v>3343</v>
      </c>
      <c r="D497" s="579" t="s">
        <v>2758</v>
      </c>
      <c r="E497" s="579" t="s">
        <v>3344</v>
      </c>
      <c r="F497" s="579" t="s">
        <v>1256</v>
      </c>
      <c r="G497" s="579" t="s">
        <v>1270</v>
      </c>
      <c r="H497" s="579" t="s">
        <v>3065</v>
      </c>
      <c r="I497" s="579" t="s">
        <v>3066</v>
      </c>
    </row>
    <row r="498" spans="1:9">
      <c r="A498" s="579" t="s">
        <v>2728</v>
      </c>
      <c r="B498" s="579"/>
      <c r="C498" s="579" t="s">
        <v>3345</v>
      </c>
      <c r="D498" s="579" t="s">
        <v>2758</v>
      </c>
      <c r="E498" s="579" t="s">
        <v>3346</v>
      </c>
      <c r="F498" s="579" t="s">
        <v>1256</v>
      </c>
      <c r="G498" s="579" t="s">
        <v>1270</v>
      </c>
      <c r="H498" s="579" t="s">
        <v>131</v>
      </c>
      <c r="I498" s="579" t="s">
        <v>3032</v>
      </c>
    </row>
    <row r="499" spans="1:9">
      <c r="A499" s="579" t="s">
        <v>2728</v>
      </c>
      <c r="B499" s="579"/>
      <c r="C499" s="579" t="s">
        <v>3347</v>
      </c>
      <c r="D499" s="579" t="s">
        <v>2758</v>
      </c>
      <c r="E499" s="579" t="s">
        <v>3348</v>
      </c>
      <c r="F499" s="579" t="s">
        <v>1256</v>
      </c>
      <c r="G499" s="579" t="s">
        <v>1270</v>
      </c>
      <c r="H499" s="579" t="s">
        <v>2984</v>
      </c>
      <c r="I499" s="579" t="s">
        <v>3013</v>
      </c>
    </row>
    <row r="500" spans="1:9">
      <c r="A500" s="579" t="s">
        <v>2728</v>
      </c>
      <c r="B500" s="579"/>
      <c r="C500" s="579" t="s">
        <v>3349</v>
      </c>
      <c r="D500" s="579" t="s">
        <v>2758</v>
      </c>
      <c r="E500" s="579" t="s">
        <v>3350</v>
      </c>
      <c r="F500" s="579" t="s">
        <v>1256</v>
      </c>
      <c r="G500" s="579" t="s">
        <v>1270</v>
      </c>
      <c r="H500" s="579" t="s">
        <v>2984</v>
      </c>
      <c r="I500" s="579" t="s">
        <v>3013</v>
      </c>
    </row>
    <row r="501" spans="1:9">
      <c r="A501" s="579" t="s">
        <v>2728</v>
      </c>
      <c r="B501" s="579"/>
      <c r="C501" s="579" t="s">
        <v>3351</v>
      </c>
      <c r="D501" s="579" t="s">
        <v>2758</v>
      </c>
      <c r="E501" s="579" t="s">
        <v>3352</v>
      </c>
      <c r="F501" s="579" t="s">
        <v>1256</v>
      </c>
      <c r="G501" s="579" t="s">
        <v>1270</v>
      </c>
      <c r="H501" s="579" t="s">
        <v>3065</v>
      </c>
      <c r="I501" s="579" t="s">
        <v>3066</v>
      </c>
    </row>
    <row r="502" spans="1:9">
      <c r="A502" s="579" t="s">
        <v>2728</v>
      </c>
      <c r="B502" s="579"/>
      <c r="C502" s="579" t="s">
        <v>3353</v>
      </c>
      <c r="D502" s="579" t="s">
        <v>2758</v>
      </c>
      <c r="E502" s="579" t="s">
        <v>3354</v>
      </c>
      <c r="F502" s="579" t="s">
        <v>1256</v>
      </c>
      <c r="G502" s="579" t="s">
        <v>1270</v>
      </c>
      <c r="H502" s="579" t="s">
        <v>2984</v>
      </c>
      <c r="I502" s="579" t="s">
        <v>3013</v>
      </c>
    </row>
    <row r="503" spans="1:9">
      <c r="A503" s="579" t="s">
        <v>2728</v>
      </c>
      <c r="B503" s="579"/>
      <c r="C503" s="579" t="s">
        <v>3355</v>
      </c>
      <c r="D503" s="579" t="s">
        <v>2758</v>
      </c>
      <c r="E503" s="579" t="s">
        <v>3356</v>
      </c>
      <c r="F503" s="579" t="s">
        <v>1256</v>
      </c>
      <c r="G503" s="579" t="s">
        <v>1270</v>
      </c>
      <c r="H503" s="579" t="s">
        <v>127</v>
      </c>
      <c r="I503" s="579" t="s">
        <v>3077</v>
      </c>
    </row>
    <row r="504" spans="1:9">
      <c r="A504" s="579" t="s">
        <v>2728</v>
      </c>
      <c r="B504" s="579"/>
      <c r="C504" s="579" t="s">
        <v>3357</v>
      </c>
      <c r="D504" s="579" t="s">
        <v>2758</v>
      </c>
      <c r="E504" s="579" t="s">
        <v>3358</v>
      </c>
      <c r="F504" s="579" t="s">
        <v>1256</v>
      </c>
      <c r="G504" s="579" t="s">
        <v>1270</v>
      </c>
      <c r="H504" s="579" t="s">
        <v>119</v>
      </c>
      <c r="I504" s="579" t="s">
        <v>3132</v>
      </c>
    </row>
    <row r="505" spans="1:9">
      <c r="A505" s="579" t="s">
        <v>2728</v>
      </c>
      <c r="B505" s="579"/>
      <c r="C505" s="579" t="s">
        <v>3359</v>
      </c>
      <c r="D505" s="579" t="s">
        <v>2758</v>
      </c>
      <c r="E505" s="579" t="s">
        <v>3360</v>
      </c>
      <c r="F505" s="579" t="s">
        <v>1256</v>
      </c>
      <c r="G505" s="579" t="s">
        <v>1270</v>
      </c>
      <c r="H505" s="579" t="s">
        <v>119</v>
      </c>
      <c r="I505" s="579" t="s">
        <v>3132</v>
      </c>
    </row>
    <row r="506" spans="1:9">
      <c r="A506" s="579" t="s">
        <v>2728</v>
      </c>
      <c r="B506" s="579"/>
      <c r="C506" s="579" t="s">
        <v>3361</v>
      </c>
      <c r="D506" s="579" t="s">
        <v>2758</v>
      </c>
      <c r="E506" s="579" t="s">
        <v>3362</v>
      </c>
      <c r="F506" s="579" t="s">
        <v>1256</v>
      </c>
      <c r="G506" s="579" t="s">
        <v>1270</v>
      </c>
      <c r="H506" s="579" t="s">
        <v>119</v>
      </c>
      <c r="I506" s="579" t="s">
        <v>3132</v>
      </c>
    </row>
    <row r="507" spans="1:9">
      <c r="A507" s="579" t="s">
        <v>2728</v>
      </c>
      <c r="B507" s="579"/>
      <c r="C507" s="579" t="s">
        <v>3363</v>
      </c>
      <c r="D507" s="579" t="s">
        <v>2758</v>
      </c>
      <c r="E507" s="579" t="s">
        <v>3131</v>
      </c>
      <c r="F507" s="579" t="s">
        <v>1256</v>
      </c>
      <c r="G507" s="579" t="s">
        <v>1270</v>
      </c>
      <c r="H507" s="579" t="s">
        <v>119</v>
      </c>
      <c r="I507" s="579" t="s">
        <v>3132</v>
      </c>
    </row>
    <row r="508" spans="1:9">
      <c r="A508" s="579" t="s">
        <v>2728</v>
      </c>
      <c r="B508" s="579"/>
      <c r="C508" s="579" t="s">
        <v>3364</v>
      </c>
      <c r="D508" s="579" t="s">
        <v>2758</v>
      </c>
      <c r="E508" s="579" t="s">
        <v>3365</v>
      </c>
      <c r="F508" s="579" t="s">
        <v>1256</v>
      </c>
      <c r="G508" s="579" t="s">
        <v>1270</v>
      </c>
      <c r="H508" s="579" t="s">
        <v>131</v>
      </c>
      <c r="I508" s="579" t="s">
        <v>3035</v>
      </c>
    </row>
    <row r="509" spans="1:9">
      <c r="A509" s="579" t="s">
        <v>2728</v>
      </c>
      <c r="B509" s="579"/>
      <c r="C509" s="579" t="s">
        <v>3366</v>
      </c>
      <c r="D509" s="579" t="s">
        <v>2730</v>
      </c>
      <c r="E509" s="579" t="s">
        <v>3367</v>
      </c>
      <c r="F509" s="579" t="s">
        <v>1256</v>
      </c>
      <c r="G509" s="579" t="s">
        <v>1270</v>
      </c>
      <c r="H509" s="579" t="s">
        <v>2984</v>
      </c>
      <c r="I509" s="579" t="s">
        <v>2733</v>
      </c>
    </row>
    <row r="510" spans="1:9">
      <c r="A510" s="579" t="s">
        <v>2728</v>
      </c>
      <c r="B510" s="579"/>
      <c r="C510" s="579" t="s">
        <v>3368</v>
      </c>
      <c r="D510" s="579" t="s">
        <v>2730</v>
      </c>
      <c r="E510" s="579" t="s">
        <v>3367</v>
      </c>
      <c r="F510" s="579" t="s">
        <v>1256</v>
      </c>
      <c r="G510" s="579" t="s">
        <v>1270</v>
      </c>
      <c r="H510" s="579" t="s">
        <v>2984</v>
      </c>
      <c r="I510" s="579" t="s">
        <v>2733</v>
      </c>
    </row>
    <row r="511" spans="1:9">
      <c r="A511" s="579" t="s">
        <v>2728</v>
      </c>
      <c r="B511" s="579"/>
      <c r="C511" s="579" t="s">
        <v>3369</v>
      </c>
      <c r="D511" s="579" t="s">
        <v>2758</v>
      </c>
      <c r="E511" s="579" t="s">
        <v>3062</v>
      </c>
      <c r="F511" s="579" t="s">
        <v>1259</v>
      </c>
      <c r="G511" s="579" t="s">
        <v>1270</v>
      </c>
      <c r="H511" s="579" t="s">
        <v>3052</v>
      </c>
      <c r="I511" s="579" t="s">
        <v>3053</v>
      </c>
    </row>
    <row r="512" spans="1:9">
      <c r="A512" s="579" t="s">
        <v>2728</v>
      </c>
      <c r="B512" s="579"/>
      <c r="C512" s="579" t="s">
        <v>3370</v>
      </c>
      <c r="D512" s="579" t="s">
        <v>2730</v>
      </c>
      <c r="E512" s="579" t="s">
        <v>2788</v>
      </c>
      <c r="F512" s="579" t="s">
        <v>1256</v>
      </c>
      <c r="G512" s="579" t="s">
        <v>1270</v>
      </c>
      <c r="H512" s="579" t="s">
        <v>2739</v>
      </c>
      <c r="I512" s="579" t="s">
        <v>2740</v>
      </c>
    </row>
    <row r="513" spans="1:9">
      <c r="A513" s="579" t="s">
        <v>2728</v>
      </c>
      <c r="B513" s="579"/>
      <c r="C513" s="579" t="s">
        <v>3371</v>
      </c>
      <c r="D513" s="579" t="s">
        <v>2730</v>
      </c>
      <c r="E513" s="579" t="s">
        <v>2809</v>
      </c>
      <c r="F513" s="579" t="s">
        <v>1256</v>
      </c>
      <c r="G513" s="579" t="s">
        <v>1270</v>
      </c>
      <c r="H513" s="579" t="s">
        <v>2739</v>
      </c>
      <c r="I513" s="579" t="s">
        <v>2740</v>
      </c>
    </row>
    <row r="514" spans="1:9">
      <c r="A514" s="579" t="s">
        <v>2728</v>
      </c>
      <c r="B514" s="579"/>
      <c r="C514" s="579" t="s">
        <v>3372</v>
      </c>
      <c r="D514" s="579" t="s">
        <v>2730</v>
      </c>
      <c r="E514" s="579" t="s">
        <v>2988</v>
      </c>
      <c r="F514" s="579" t="s">
        <v>1256</v>
      </c>
      <c r="G514" s="579" t="s">
        <v>1270</v>
      </c>
      <c r="H514" s="579" t="s">
        <v>2739</v>
      </c>
      <c r="I514" s="579" t="s">
        <v>2740</v>
      </c>
    </row>
    <row r="515" spans="1:9">
      <c r="A515" s="579" t="s">
        <v>2728</v>
      </c>
      <c r="B515" s="579"/>
      <c r="C515" s="579" t="s">
        <v>3373</v>
      </c>
      <c r="D515" s="579" t="s">
        <v>2730</v>
      </c>
      <c r="E515" s="579" t="s">
        <v>2888</v>
      </c>
      <c r="F515" s="579" t="s">
        <v>1256</v>
      </c>
      <c r="G515" s="579" t="s">
        <v>1270</v>
      </c>
      <c r="H515" s="579" t="s">
        <v>2732</v>
      </c>
      <c r="I515" s="579" t="s">
        <v>2733</v>
      </c>
    </row>
    <row r="516" spans="1:9">
      <c r="A516" s="579" t="s">
        <v>2728</v>
      </c>
      <c r="B516" s="579"/>
      <c r="C516" s="579" t="s">
        <v>3373</v>
      </c>
      <c r="D516" s="579" t="s">
        <v>2730</v>
      </c>
      <c r="E516" s="579" t="s">
        <v>2889</v>
      </c>
      <c r="F516" s="579" t="s">
        <v>1256</v>
      </c>
      <c r="G516" s="579" t="s">
        <v>1270</v>
      </c>
      <c r="H516" s="579" t="s">
        <v>17</v>
      </c>
      <c r="I516" s="579" t="s">
        <v>2733</v>
      </c>
    </row>
    <row r="517" spans="1:9">
      <c r="A517" s="579" t="s">
        <v>2728</v>
      </c>
      <c r="B517" s="579"/>
      <c r="C517" s="579" t="s">
        <v>3373</v>
      </c>
      <c r="D517" s="579" t="s">
        <v>2730</v>
      </c>
      <c r="E517" s="579" t="s">
        <v>2890</v>
      </c>
      <c r="F517" s="579" t="s">
        <v>1256</v>
      </c>
      <c r="G517" s="579" t="s">
        <v>1270</v>
      </c>
      <c r="H517" s="579" t="s">
        <v>17</v>
      </c>
      <c r="I517" s="579" t="s">
        <v>2733</v>
      </c>
    </row>
    <row r="518" spans="1:9">
      <c r="A518" s="579" t="s">
        <v>2728</v>
      </c>
      <c r="B518" s="579"/>
      <c r="C518" s="579" t="s">
        <v>3373</v>
      </c>
      <c r="D518" s="579" t="s">
        <v>2730</v>
      </c>
      <c r="E518" s="579" t="s">
        <v>2891</v>
      </c>
      <c r="F518" s="579" t="s">
        <v>1256</v>
      </c>
      <c r="G518" s="579" t="s">
        <v>1270</v>
      </c>
      <c r="H518" s="579" t="s">
        <v>17</v>
      </c>
      <c r="I518" s="579" t="s">
        <v>2733</v>
      </c>
    </row>
    <row r="519" spans="1:9">
      <c r="A519" s="579" t="s">
        <v>2728</v>
      </c>
      <c r="B519" s="579"/>
      <c r="C519" s="579" t="s">
        <v>3373</v>
      </c>
      <c r="D519" s="579" t="s">
        <v>2730</v>
      </c>
      <c r="E519" s="579" t="s">
        <v>2892</v>
      </c>
      <c r="F519" s="579" t="s">
        <v>1256</v>
      </c>
      <c r="G519" s="579" t="s">
        <v>1270</v>
      </c>
      <c r="H519" s="579" t="s">
        <v>17</v>
      </c>
      <c r="I519" s="579" t="s">
        <v>2733</v>
      </c>
    </row>
    <row r="520" spans="1:9">
      <c r="A520" s="579" t="s">
        <v>2728</v>
      </c>
      <c r="B520" s="579"/>
      <c r="C520" s="579" t="s">
        <v>3373</v>
      </c>
      <c r="D520" s="579" t="s">
        <v>2730</v>
      </c>
      <c r="E520" s="579" t="s">
        <v>2893</v>
      </c>
      <c r="F520" s="579" t="s">
        <v>1256</v>
      </c>
      <c r="G520" s="579" t="s">
        <v>1270</v>
      </c>
      <c r="H520" s="579" t="s">
        <v>137</v>
      </c>
      <c r="I520" s="579" t="s">
        <v>2752</v>
      </c>
    </row>
    <row r="521" spans="1:9">
      <c r="A521" s="579" t="s">
        <v>2728</v>
      </c>
      <c r="B521" s="579"/>
      <c r="C521" s="579" t="s">
        <v>3374</v>
      </c>
      <c r="D521" s="579" t="s">
        <v>2730</v>
      </c>
      <c r="E521" s="579" t="s">
        <v>3375</v>
      </c>
      <c r="F521" s="579" t="s">
        <v>1256</v>
      </c>
      <c r="G521" s="579" t="s">
        <v>1270</v>
      </c>
      <c r="H521" s="579" t="s">
        <v>2732</v>
      </c>
      <c r="I521" s="579" t="s">
        <v>2733</v>
      </c>
    </row>
    <row r="522" spans="1:9">
      <c r="A522" s="579" t="s">
        <v>2728</v>
      </c>
      <c r="B522" s="579"/>
      <c r="C522" s="579" t="s">
        <v>3374</v>
      </c>
      <c r="D522" s="579" t="s">
        <v>2758</v>
      </c>
      <c r="E522" s="579" t="s">
        <v>3376</v>
      </c>
      <c r="F522" s="579" t="s">
        <v>1256</v>
      </c>
      <c r="G522" s="579" t="s">
        <v>600</v>
      </c>
      <c r="H522" s="579" t="s">
        <v>137</v>
      </c>
      <c r="I522" s="579" t="s">
        <v>2760</v>
      </c>
    </row>
    <row r="523" spans="1:9">
      <c r="A523" s="579" t="s">
        <v>2728</v>
      </c>
      <c r="B523" s="579"/>
      <c r="C523" s="579" t="s">
        <v>3377</v>
      </c>
      <c r="D523" s="579" t="s">
        <v>2982</v>
      </c>
      <c r="E523" s="579" t="s">
        <v>3079</v>
      </c>
      <c r="F523" s="579" t="s">
        <v>1256</v>
      </c>
      <c r="G523" s="579" t="s">
        <v>1270</v>
      </c>
      <c r="H523" s="579" t="s">
        <v>2984</v>
      </c>
      <c r="I523" s="579" t="s">
        <v>2733</v>
      </c>
    </row>
    <row r="524" spans="1:9">
      <c r="A524" s="579" t="s">
        <v>2728</v>
      </c>
      <c r="B524" s="579"/>
      <c r="C524" s="579" t="s">
        <v>3378</v>
      </c>
      <c r="D524" s="579" t="s">
        <v>2982</v>
      </c>
      <c r="E524" s="579" t="s">
        <v>3379</v>
      </c>
      <c r="F524" s="579" t="s">
        <v>1256</v>
      </c>
      <c r="G524" s="579" t="s">
        <v>1270</v>
      </c>
      <c r="H524" s="579" t="s">
        <v>2984</v>
      </c>
      <c r="I524" s="579" t="s">
        <v>2733</v>
      </c>
    </row>
    <row r="525" spans="1:9">
      <c r="A525" s="579" t="s">
        <v>2728</v>
      </c>
      <c r="B525" s="579"/>
      <c r="C525" s="579" t="s">
        <v>3378</v>
      </c>
      <c r="D525" s="579" t="s">
        <v>2982</v>
      </c>
      <c r="E525" s="579" t="s">
        <v>3082</v>
      </c>
      <c r="F525" s="579" t="s">
        <v>1256</v>
      </c>
      <c r="G525" s="579" t="s">
        <v>1270</v>
      </c>
      <c r="H525" s="579" t="s">
        <v>2984</v>
      </c>
      <c r="I525" s="579" t="s">
        <v>2733</v>
      </c>
    </row>
    <row r="526" spans="1:9">
      <c r="A526" s="579" t="s">
        <v>2728</v>
      </c>
      <c r="B526" s="579"/>
      <c r="C526" s="579" t="s">
        <v>3378</v>
      </c>
      <c r="D526" s="579" t="s">
        <v>2982</v>
      </c>
      <c r="E526" s="579" t="s">
        <v>2983</v>
      </c>
      <c r="F526" s="579" t="s">
        <v>1256</v>
      </c>
      <c r="G526" s="579" t="s">
        <v>1270</v>
      </c>
      <c r="H526" s="579" t="s">
        <v>2984</v>
      </c>
      <c r="I526" s="579" t="s">
        <v>2733</v>
      </c>
    </row>
    <row r="527" spans="1:9">
      <c r="A527" s="579" t="s">
        <v>2728</v>
      </c>
      <c r="B527" s="579"/>
      <c r="C527" s="579" t="s">
        <v>3380</v>
      </c>
      <c r="D527" s="579" t="s">
        <v>2730</v>
      </c>
      <c r="E527" s="579" t="s">
        <v>2888</v>
      </c>
      <c r="F527" s="579" t="s">
        <v>1256</v>
      </c>
      <c r="G527" s="579" t="s">
        <v>1270</v>
      </c>
      <c r="H527" s="579" t="s">
        <v>2732</v>
      </c>
      <c r="I527" s="579" t="s">
        <v>2733</v>
      </c>
    </row>
    <row r="528" spans="1:9">
      <c r="A528" s="579" t="s">
        <v>2728</v>
      </c>
      <c r="B528" s="579"/>
      <c r="C528" s="579" t="s">
        <v>3380</v>
      </c>
      <c r="D528" s="579" t="s">
        <v>2730</v>
      </c>
      <c r="E528" s="579" t="s">
        <v>3367</v>
      </c>
      <c r="F528" s="579" t="s">
        <v>1256</v>
      </c>
      <c r="G528" s="579" t="s">
        <v>1270</v>
      </c>
      <c r="H528" s="579" t="s">
        <v>2984</v>
      </c>
      <c r="I528" s="579" t="s">
        <v>2733</v>
      </c>
    </row>
    <row r="529" spans="1:9">
      <c r="A529" s="579" t="s">
        <v>2728</v>
      </c>
      <c r="B529" s="579"/>
      <c r="C529" s="579" t="s">
        <v>3381</v>
      </c>
      <c r="D529" s="579" t="s">
        <v>2730</v>
      </c>
      <c r="E529" s="579" t="s">
        <v>3382</v>
      </c>
      <c r="F529" s="579" t="s">
        <v>1256</v>
      </c>
      <c r="G529" s="579" t="s">
        <v>1270</v>
      </c>
      <c r="H529" s="579" t="s">
        <v>2732</v>
      </c>
      <c r="I529" s="579" t="s">
        <v>2733</v>
      </c>
    </row>
    <row r="530" spans="1:9">
      <c r="A530" s="579" t="s">
        <v>2728</v>
      </c>
      <c r="B530" s="579"/>
      <c r="C530" s="579" t="s">
        <v>3383</v>
      </c>
      <c r="D530" s="579" t="s">
        <v>2982</v>
      </c>
      <c r="E530" s="579" t="s">
        <v>3384</v>
      </c>
      <c r="F530" s="579" t="s">
        <v>1256</v>
      </c>
      <c r="G530" s="579" t="s">
        <v>600</v>
      </c>
      <c r="H530" s="579" t="s">
        <v>132</v>
      </c>
      <c r="I530" s="579" t="s">
        <v>3385</v>
      </c>
    </row>
    <row r="531" spans="1:9">
      <c r="A531" s="579" t="s">
        <v>2728</v>
      </c>
      <c r="B531" s="579"/>
      <c r="C531" s="579" t="s">
        <v>3386</v>
      </c>
      <c r="D531" s="579" t="s">
        <v>2982</v>
      </c>
      <c r="E531" s="579" t="s">
        <v>3387</v>
      </c>
      <c r="F531" s="579" t="s">
        <v>1256</v>
      </c>
      <c r="G531" s="579" t="s">
        <v>600</v>
      </c>
      <c r="H531" s="579" t="s">
        <v>132</v>
      </c>
      <c r="I531" s="579" t="s">
        <v>3385</v>
      </c>
    </row>
    <row r="532" spans="1:9">
      <c r="A532" s="579" t="s">
        <v>2728</v>
      </c>
      <c r="B532" s="579"/>
      <c r="C532" s="579" t="s">
        <v>3388</v>
      </c>
      <c r="D532" s="579" t="s">
        <v>2758</v>
      </c>
      <c r="E532" s="579" t="s">
        <v>3092</v>
      </c>
      <c r="F532" s="579" t="s">
        <v>1256</v>
      </c>
      <c r="G532" s="579" t="s">
        <v>1270</v>
      </c>
      <c r="H532" s="579" t="s">
        <v>103</v>
      </c>
      <c r="I532" s="579" t="s">
        <v>3093</v>
      </c>
    </row>
    <row r="533" spans="1:9">
      <c r="A533" s="579" t="s">
        <v>2728</v>
      </c>
      <c r="B533" s="579"/>
      <c r="C533" s="579" t="s">
        <v>3389</v>
      </c>
      <c r="D533" s="579" t="s">
        <v>2758</v>
      </c>
      <c r="E533" s="579" t="s">
        <v>3092</v>
      </c>
      <c r="F533" s="579" t="s">
        <v>1256</v>
      </c>
      <c r="G533" s="579" t="s">
        <v>1270</v>
      </c>
      <c r="H533" s="579" t="s">
        <v>103</v>
      </c>
      <c r="I533" s="579" t="s">
        <v>3093</v>
      </c>
    </row>
    <row r="534" spans="1:9">
      <c r="A534" s="579" t="s">
        <v>2728</v>
      </c>
      <c r="B534" s="579"/>
      <c r="C534" s="579" t="s">
        <v>3390</v>
      </c>
      <c r="D534" s="579" t="s">
        <v>2758</v>
      </c>
      <c r="E534" s="579" t="s">
        <v>3092</v>
      </c>
      <c r="F534" s="579" t="s">
        <v>1256</v>
      </c>
      <c r="G534" s="579" t="s">
        <v>1270</v>
      </c>
      <c r="H534" s="579" t="s">
        <v>103</v>
      </c>
      <c r="I534" s="579" t="s">
        <v>3093</v>
      </c>
    </row>
    <row r="535" spans="1:9">
      <c r="A535" s="579" t="s">
        <v>2728</v>
      </c>
      <c r="B535" s="579"/>
      <c r="C535" s="579" t="s">
        <v>3391</v>
      </c>
      <c r="D535" s="579" t="s">
        <v>2758</v>
      </c>
      <c r="E535" s="579" t="s">
        <v>3392</v>
      </c>
      <c r="F535" s="579" t="s">
        <v>1256</v>
      </c>
      <c r="G535" s="579" t="s">
        <v>1270</v>
      </c>
      <c r="H535" s="579" t="s">
        <v>2984</v>
      </c>
      <c r="I535" s="579" t="s">
        <v>3013</v>
      </c>
    </row>
    <row r="536" spans="1:9">
      <c r="A536" s="579" t="s">
        <v>2728</v>
      </c>
      <c r="B536" s="579"/>
      <c r="C536" s="579" t="s">
        <v>3393</v>
      </c>
      <c r="D536" s="579" t="s">
        <v>2758</v>
      </c>
      <c r="E536" s="579" t="s">
        <v>3215</v>
      </c>
      <c r="F536" s="579" t="s">
        <v>1256</v>
      </c>
      <c r="G536" s="579" t="s">
        <v>1270</v>
      </c>
      <c r="H536" s="579" t="s">
        <v>3216</v>
      </c>
      <c r="I536" s="579" t="s">
        <v>3217</v>
      </c>
    </row>
    <row r="537" spans="1:9">
      <c r="A537" s="579" t="s">
        <v>2728</v>
      </c>
      <c r="B537" s="579"/>
      <c r="C537" s="579" t="s">
        <v>3393</v>
      </c>
      <c r="D537" s="579" t="s">
        <v>2758</v>
      </c>
      <c r="E537" s="579" t="s">
        <v>3218</v>
      </c>
      <c r="F537" s="579" t="s">
        <v>1256</v>
      </c>
      <c r="G537" s="579" t="s">
        <v>1270</v>
      </c>
      <c r="H537" s="579" t="s">
        <v>3216</v>
      </c>
      <c r="I537" s="579" t="s">
        <v>3217</v>
      </c>
    </row>
    <row r="538" spans="1:9">
      <c r="A538" s="579" t="s">
        <v>2728</v>
      </c>
      <c r="B538" s="579"/>
      <c r="C538" s="579" t="s">
        <v>3393</v>
      </c>
      <c r="D538" s="579" t="s">
        <v>2758</v>
      </c>
      <c r="E538" s="579" t="s">
        <v>3219</v>
      </c>
      <c r="F538" s="579" t="s">
        <v>1256</v>
      </c>
      <c r="G538" s="579" t="s">
        <v>1270</v>
      </c>
      <c r="H538" s="579" t="s">
        <v>3216</v>
      </c>
      <c r="I538" s="579" t="s">
        <v>3217</v>
      </c>
    </row>
    <row r="539" spans="1:9">
      <c r="A539" s="579" t="s">
        <v>2728</v>
      </c>
      <c r="B539" s="579"/>
      <c r="C539" s="579" t="s">
        <v>3393</v>
      </c>
      <c r="D539" s="579" t="s">
        <v>2758</v>
      </c>
      <c r="E539" s="579" t="s">
        <v>3220</v>
      </c>
      <c r="F539" s="579" t="s">
        <v>1256</v>
      </c>
      <c r="G539" s="579" t="s">
        <v>1270</v>
      </c>
      <c r="H539" s="579" t="s">
        <v>3065</v>
      </c>
      <c r="I539" s="579" t="s">
        <v>3066</v>
      </c>
    </row>
    <row r="540" spans="1:9">
      <c r="A540" s="579" t="s">
        <v>2728</v>
      </c>
      <c r="B540" s="579"/>
      <c r="C540" s="579" t="s">
        <v>3393</v>
      </c>
      <c r="D540" s="579" t="s">
        <v>2758</v>
      </c>
      <c r="E540" s="579" t="s">
        <v>3221</v>
      </c>
      <c r="F540" s="579" t="s">
        <v>1256</v>
      </c>
      <c r="G540" s="579" t="s">
        <v>1270</v>
      </c>
      <c r="H540" s="579" t="s">
        <v>3065</v>
      </c>
      <c r="I540" s="579" t="s">
        <v>3066</v>
      </c>
    </row>
    <row r="541" spans="1:9">
      <c r="A541" s="579" t="s">
        <v>2728</v>
      </c>
      <c r="B541" s="579"/>
      <c r="C541" s="579" t="s">
        <v>3393</v>
      </c>
      <c r="D541" s="579" t="s">
        <v>2758</v>
      </c>
      <c r="E541" s="579" t="s">
        <v>3222</v>
      </c>
      <c r="F541" s="579" t="s">
        <v>1256</v>
      </c>
      <c r="G541" s="579" t="s">
        <v>1270</v>
      </c>
      <c r="H541" s="579" t="s">
        <v>3065</v>
      </c>
      <c r="I541" s="579" t="s">
        <v>3066</v>
      </c>
    </row>
    <row r="542" spans="1:9">
      <c r="A542" s="579" t="s">
        <v>2728</v>
      </c>
      <c r="B542" s="579"/>
      <c r="C542" s="579" t="s">
        <v>3393</v>
      </c>
      <c r="D542" s="579" t="s">
        <v>2758</v>
      </c>
      <c r="E542" s="579" t="s">
        <v>3394</v>
      </c>
      <c r="F542" s="579" t="s">
        <v>1256</v>
      </c>
      <c r="G542" s="579" t="s">
        <v>1270</v>
      </c>
      <c r="H542" s="579" t="s">
        <v>127</v>
      </c>
      <c r="I542" s="579" t="s">
        <v>3077</v>
      </c>
    </row>
    <row r="543" spans="1:9">
      <c r="A543" s="579" t="s">
        <v>2728</v>
      </c>
      <c r="B543" s="579"/>
      <c r="C543" s="579" t="s">
        <v>3393</v>
      </c>
      <c r="D543" s="579" t="s">
        <v>2758</v>
      </c>
      <c r="E543" s="579" t="s">
        <v>3223</v>
      </c>
      <c r="F543" s="579" t="s">
        <v>1259</v>
      </c>
      <c r="G543" s="579" t="s">
        <v>1270</v>
      </c>
      <c r="H543" s="579" t="s">
        <v>3052</v>
      </c>
      <c r="I543" s="579" t="s">
        <v>3053</v>
      </c>
    </row>
    <row r="544" spans="1:9">
      <c r="A544" s="579" t="s">
        <v>2728</v>
      </c>
      <c r="B544" s="579"/>
      <c r="C544" s="579" t="s">
        <v>3393</v>
      </c>
      <c r="D544" s="579" t="s">
        <v>2758</v>
      </c>
      <c r="E544" s="579" t="s">
        <v>3174</v>
      </c>
      <c r="F544" s="579" t="s">
        <v>1259</v>
      </c>
      <c r="G544" s="579" t="s">
        <v>1270</v>
      </c>
      <c r="H544" s="579" t="s">
        <v>3052</v>
      </c>
      <c r="I544" s="579" t="s">
        <v>3053</v>
      </c>
    </row>
    <row r="545" spans="1:9">
      <c r="A545" s="579" t="s">
        <v>2728</v>
      </c>
      <c r="B545" s="579"/>
      <c r="C545" s="579" t="s">
        <v>3393</v>
      </c>
      <c r="D545" s="579" t="s">
        <v>2758</v>
      </c>
      <c r="E545" s="579" t="s">
        <v>3224</v>
      </c>
      <c r="F545" s="579" t="s">
        <v>1256</v>
      </c>
      <c r="G545" s="579" t="s">
        <v>1270</v>
      </c>
      <c r="H545" s="579" t="s">
        <v>119</v>
      </c>
      <c r="I545" s="579" t="s">
        <v>3132</v>
      </c>
    </row>
    <row r="546" spans="1:9">
      <c r="A546" s="579" t="s">
        <v>2728</v>
      </c>
      <c r="B546" s="579"/>
      <c r="C546" s="579" t="s">
        <v>3393</v>
      </c>
      <c r="D546" s="579" t="s">
        <v>2758</v>
      </c>
      <c r="E546" s="579" t="s">
        <v>3225</v>
      </c>
      <c r="F546" s="579" t="s">
        <v>1256</v>
      </c>
      <c r="G546" s="579" t="s">
        <v>1270</v>
      </c>
      <c r="H546" s="579" t="s">
        <v>2984</v>
      </c>
      <c r="I546" s="579" t="s">
        <v>3013</v>
      </c>
    </row>
    <row r="547" spans="1:9">
      <c r="A547" s="579" t="s">
        <v>2728</v>
      </c>
      <c r="B547" s="579"/>
      <c r="C547" s="579" t="s">
        <v>3393</v>
      </c>
      <c r="D547" s="579" t="s">
        <v>2758</v>
      </c>
      <c r="E547" s="579" t="s">
        <v>3226</v>
      </c>
      <c r="F547" s="579" t="s">
        <v>1256</v>
      </c>
      <c r="G547" s="579" t="s">
        <v>1270</v>
      </c>
      <c r="H547" s="579" t="s">
        <v>131</v>
      </c>
      <c r="I547" s="579" t="s">
        <v>3035</v>
      </c>
    </row>
    <row r="548" spans="1:9">
      <c r="A548" s="579" t="s">
        <v>2728</v>
      </c>
      <c r="B548" s="579"/>
      <c r="C548" s="579" t="s">
        <v>3393</v>
      </c>
      <c r="D548" s="579" t="s">
        <v>2758</v>
      </c>
      <c r="E548" s="579" t="s">
        <v>3227</v>
      </c>
      <c r="F548" s="579" t="s">
        <v>1256</v>
      </c>
      <c r="G548" s="579" t="s">
        <v>1270</v>
      </c>
      <c r="H548" s="579" t="s">
        <v>131</v>
      </c>
      <c r="I548" s="579" t="s">
        <v>3035</v>
      </c>
    </row>
    <row r="549" spans="1:9">
      <c r="A549" s="579" t="s">
        <v>2728</v>
      </c>
      <c r="B549" s="579"/>
      <c r="C549" s="579" t="s">
        <v>3393</v>
      </c>
      <c r="D549" s="579" t="s">
        <v>2758</v>
      </c>
      <c r="E549" s="579" t="s">
        <v>3228</v>
      </c>
      <c r="F549" s="579" t="s">
        <v>1256</v>
      </c>
      <c r="G549" s="579" t="s">
        <v>1270</v>
      </c>
      <c r="H549" s="579" t="s">
        <v>131</v>
      </c>
      <c r="I549" s="579" t="s">
        <v>3035</v>
      </c>
    </row>
    <row r="550" spans="1:9">
      <c r="A550" s="579" t="s">
        <v>2728</v>
      </c>
      <c r="B550" s="579"/>
      <c r="C550" s="579" t="s">
        <v>3395</v>
      </c>
      <c r="D550" s="579" t="s">
        <v>2758</v>
      </c>
      <c r="E550" s="579" t="s">
        <v>3192</v>
      </c>
      <c r="F550" s="579" t="s">
        <v>1256</v>
      </c>
      <c r="G550" s="579" t="s">
        <v>1270</v>
      </c>
      <c r="H550" s="579" t="s">
        <v>2984</v>
      </c>
      <c r="I550" s="579" t="s">
        <v>3013</v>
      </c>
    </row>
    <row r="551" spans="1:9">
      <c r="A551" s="579" t="s">
        <v>2728</v>
      </c>
      <c r="B551" s="579"/>
      <c r="C551" s="579" t="s">
        <v>3396</v>
      </c>
      <c r="D551" s="579" t="s">
        <v>2758</v>
      </c>
      <c r="E551" s="579" t="s">
        <v>3276</v>
      </c>
      <c r="F551" s="579" t="s">
        <v>1256</v>
      </c>
      <c r="G551" s="579" t="s">
        <v>1270</v>
      </c>
      <c r="H551" s="579" t="s">
        <v>2984</v>
      </c>
      <c r="I551" s="579" t="s">
        <v>3013</v>
      </c>
    </row>
    <row r="552" spans="1:9">
      <c r="A552" s="579" t="s">
        <v>2728</v>
      </c>
      <c r="B552" s="579"/>
      <c r="C552" s="579" t="s">
        <v>3397</v>
      </c>
      <c r="D552" s="579" t="s">
        <v>2758</v>
      </c>
      <c r="E552" s="579" t="s">
        <v>3220</v>
      </c>
      <c r="F552" s="579" t="s">
        <v>1256</v>
      </c>
      <c r="G552" s="579" t="s">
        <v>1270</v>
      </c>
      <c r="H552" s="579" t="s">
        <v>3065</v>
      </c>
      <c r="I552" s="579" t="s">
        <v>3066</v>
      </c>
    </row>
    <row r="553" spans="1:9">
      <c r="A553" s="579" t="s">
        <v>2728</v>
      </c>
      <c r="B553" s="579"/>
      <c r="C553" s="579" t="s">
        <v>3397</v>
      </c>
      <c r="D553" s="579" t="s">
        <v>2758</v>
      </c>
      <c r="E553" s="579" t="s">
        <v>3221</v>
      </c>
      <c r="F553" s="579" t="s">
        <v>1256</v>
      </c>
      <c r="G553" s="579" t="s">
        <v>1270</v>
      </c>
      <c r="H553" s="579" t="s">
        <v>3065</v>
      </c>
      <c r="I553" s="579" t="s">
        <v>3066</v>
      </c>
    </row>
    <row r="554" spans="1:9">
      <c r="A554" s="579" t="s">
        <v>2728</v>
      </c>
      <c r="B554" s="579"/>
      <c r="C554" s="579" t="s">
        <v>3397</v>
      </c>
      <c r="D554" s="579" t="s">
        <v>2758</v>
      </c>
      <c r="E554" s="579" t="s">
        <v>3222</v>
      </c>
      <c r="F554" s="579" t="s">
        <v>1256</v>
      </c>
      <c r="G554" s="579" t="s">
        <v>1270</v>
      </c>
      <c r="H554" s="579" t="s">
        <v>3065</v>
      </c>
      <c r="I554" s="579" t="s">
        <v>3066</v>
      </c>
    </row>
    <row r="555" spans="1:9">
      <c r="A555" s="579" t="s">
        <v>2728</v>
      </c>
      <c r="B555" s="579"/>
      <c r="C555" s="579" t="s">
        <v>3397</v>
      </c>
      <c r="D555" s="579" t="s">
        <v>2758</v>
      </c>
      <c r="E555" s="579" t="s">
        <v>3092</v>
      </c>
      <c r="F555" s="579" t="s">
        <v>1256</v>
      </c>
      <c r="G555" s="579" t="s">
        <v>1270</v>
      </c>
      <c r="H555" s="579" t="s">
        <v>103</v>
      </c>
      <c r="I555" s="579" t="s">
        <v>3093</v>
      </c>
    </row>
    <row r="556" spans="1:9">
      <c r="A556" s="579" t="s">
        <v>2728</v>
      </c>
      <c r="B556" s="579"/>
      <c r="C556" s="579" t="s">
        <v>3397</v>
      </c>
      <c r="D556" s="579" t="s">
        <v>2758</v>
      </c>
      <c r="E556" s="579" t="s">
        <v>3174</v>
      </c>
      <c r="F556" s="579" t="s">
        <v>1259</v>
      </c>
      <c r="G556" s="579" t="s">
        <v>1270</v>
      </c>
      <c r="H556" s="579" t="s">
        <v>3052</v>
      </c>
      <c r="I556" s="579" t="s">
        <v>3053</v>
      </c>
    </row>
    <row r="557" spans="1:9">
      <c r="A557" s="579" t="s">
        <v>2728</v>
      </c>
      <c r="B557" s="579"/>
      <c r="C557" s="579" t="s">
        <v>3397</v>
      </c>
      <c r="D557" s="579" t="s">
        <v>2758</v>
      </c>
      <c r="E557" s="579" t="s">
        <v>3225</v>
      </c>
      <c r="F557" s="579" t="s">
        <v>1256</v>
      </c>
      <c r="G557" s="579" t="s">
        <v>1270</v>
      </c>
      <c r="H557" s="579" t="s">
        <v>2984</v>
      </c>
      <c r="I557" s="579" t="s">
        <v>3013</v>
      </c>
    </row>
    <row r="558" spans="1:9">
      <c r="A558" s="579" t="s">
        <v>2728</v>
      </c>
      <c r="B558" s="579"/>
      <c r="C558" s="579" t="s">
        <v>3398</v>
      </c>
      <c r="D558" s="579" t="s">
        <v>2758</v>
      </c>
      <c r="E558" s="579" t="s">
        <v>3092</v>
      </c>
      <c r="F558" s="579" t="s">
        <v>1256</v>
      </c>
      <c r="G558" s="579" t="s">
        <v>1270</v>
      </c>
      <c r="H558" s="579" t="s">
        <v>103</v>
      </c>
      <c r="I558" s="579" t="s">
        <v>3093</v>
      </c>
    </row>
    <row r="559" spans="1:9">
      <c r="A559" s="579" t="s">
        <v>2728</v>
      </c>
      <c r="B559" s="579"/>
      <c r="C559" s="579" t="s">
        <v>3399</v>
      </c>
      <c r="D559" s="579" t="s">
        <v>2758</v>
      </c>
      <c r="E559" s="579" t="s">
        <v>3092</v>
      </c>
      <c r="F559" s="579" t="s">
        <v>1256</v>
      </c>
      <c r="G559" s="579" t="s">
        <v>1270</v>
      </c>
      <c r="H559" s="579" t="s">
        <v>103</v>
      </c>
      <c r="I559" s="579" t="s">
        <v>3093</v>
      </c>
    </row>
    <row r="560" spans="1:9">
      <c r="A560" s="579" t="s">
        <v>2728</v>
      </c>
      <c r="B560" s="579"/>
      <c r="C560" s="579" t="s">
        <v>3400</v>
      </c>
      <c r="D560" s="579" t="s">
        <v>2758</v>
      </c>
      <c r="E560" s="579" t="s">
        <v>3068</v>
      </c>
      <c r="F560" s="579" t="s">
        <v>1256</v>
      </c>
      <c r="G560" s="579" t="s">
        <v>1270</v>
      </c>
      <c r="H560" s="579" t="s">
        <v>3017</v>
      </c>
      <c r="I560" s="579" t="s">
        <v>3018</v>
      </c>
    </row>
    <row r="561" spans="1:9">
      <c r="A561" s="579" t="s">
        <v>3401</v>
      </c>
      <c r="B561" s="579"/>
      <c r="C561" s="579" t="s">
        <v>3402</v>
      </c>
      <c r="D561" s="579" t="s">
        <v>3402</v>
      </c>
      <c r="E561" s="579" t="s">
        <v>3403</v>
      </c>
      <c r="F561" s="579" t="s">
        <v>1256</v>
      </c>
      <c r="G561" s="579" t="s">
        <v>1270</v>
      </c>
      <c r="H561" s="579" t="s">
        <v>17</v>
      </c>
      <c r="I561" s="579" t="s">
        <v>2733</v>
      </c>
    </row>
    <row r="562" spans="1:9">
      <c r="A562" s="579" t="s">
        <v>3401</v>
      </c>
      <c r="B562" s="579"/>
      <c r="C562" s="579" t="s">
        <v>3404</v>
      </c>
      <c r="D562" s="579" t="s">
        <v>3402</v>
      </c>
      <c r="E562" s="579" t="s">
        <v>2741</v>
      </c>
      <c r="F562" s="579" t="s">
        <v>1256</v>
      </c>
      <c r="G562" s="579" t="s">
        <v>1270</v>
      </c>
      <c r="H562" s="579" t="s">
        <v>2739</v>
      </c>
      <c r="I562" s="579" t="s">
        <v>2740</v>
      </c>
    </row>
    <row r="563" spans="1:9">
      <c r="A563" s="579" t="s">
        <v>3401</v>
      </c>
      <c r="B563" s="579"/>
      <c r="C563" s="579" t="s">
        <v>3405</v>
      </c>
      <c r="D563" s="579" t="s">
        <v>3402</v>
      </c>
      <c r="E563" s="579" t="s">
        <v>2741</v>
      </c>
      <c r="F563" s="579" t="s">
        <v>1256</v>
      </c>
      <c r="G563" s="579" t="s">
        <v>1270</v>
      </c>
      <c r="H563" s="579" t="s">
        <v>2739</v>
      </c>
      <c r="I563" s="579" t="s">
        <v>2740</v>
      </c>
    </row>
    <row r="564" spans="1:9">
      <c r="A564" s="579" t="s">
        <v>3401</v>
      </c>
      <c r="B564" s="579"/>
      <c r="C564" s="579" t="s">
        <v>3406</v>
      </c>
      <c r="D564" s="579" t="s">
        <v>3402</v>
      </c>
      <c r="E564" s="579" t="s">
        <v>3407</v>
      </c>
      <c r="F564" s="579" t="s">
        <v>1256</v>
      </c>
      <c r="G564" s="579" t="s">
        <v>1270</v>
      </c>
      <c r="H564" s="579" t="s">
        <v>17</v>
      </c>
      <c r="I564" s="579" t="s">
        <v>2733</v>
      </c>
    </row>
    <row r="565" spans="1:9">
      <c r="A565" s="579" t="s">
        <v>3401</v>
      </c>
      <c r="B565" s="579"/>
      <c r="C565" s="579" t="s">
        <v>3408</v>
      </c>
      <c r="D565" s="579" t="s">
        <v>3402</v>
      </c>
      <c r="E565" s="579" t="s">
        <v>3409</v>
      </c>
      <c r="F565" s="579" t="s">
        <v>1256</v>
      </c>
      <c r="G565" s="579" t="s">
        <v>1270</v>
      </c>
      <c r="H565" s="579" t="s">
        <v>17</v>
      </c>
      <c r="I565" s="579" t="s">
        <v>2733</v>
      </c>
    </row>
    <row r="566" spans="1:9">
      <c r="A566" s="579" t="s">
        <v>3401</v>
      </c>
      <c r="B566" s="579"/>
      <c r="C566" s="579" t="s">
        <v>3410</v>
      </c>
      <c r="D566" s="579" t="s">
        <v>3402</v>
      </c>
      <c r="E566" s="579" t="s">
        <v>3411</v>
      </c>
      <c r="F566" s="579" t="s">
        <v>1256</v>
      </c>
      <c r="G566" s="579" t="s">
        <v>1270</v>
      </c>
      <c r="H566" s="579" t="s">
        <v>17</v>
      </c>
      <c r="I566" s="579" t="s">
        <v>2733</v>
      </c>
    </row>
    <row r="567" spans="1:9">
      <c r="A567" s="579" t="s">
        <v>3401</v>
      </c>
      <c r="B567" s="579"/>
      <c r="C567" s="579" t="s">
        <v>3412</v>
      </c>
      <c r="D567" s="579" t="s">
        <v>3402</v>
      </c>
      <c r="E567" s="579" t="s">
        <v>3413</v>
      </c>
      <c r="F567" s="579" t="s">
        <v>1256</v>
      </c>
      <c r="G567" s="579" t="s">
        <v>1270</v>
      </c>
      <c r="H567" s="579" t="s">
        <v>137</v>
      </c>
      <c r="I567" s="579" t="s">
        <v>2752</v>
      </c>
    </row>
    <row r="568" spans="1:9">
      <c r="A568" s="579" t="s">
        <v>3401</v>
      </c>
      <c r="B568" s="579"/>
      <c r="C568" s="579" t="s">
        <v>3414</v>
      </c>
      <c r="D568" s="579" t="s">
        <v>3402</v>
      </c>
      <c r="E568" s="579" t="s">
        <v>3415</v>
      </c>
      <c r="F568" s="579" t="s">
        <v>1256</v>
      </c>
      <c r="G568" s="579" t="s">
        <v>1270</v>
      </c>
      <c r="H568" s="579" t="s">
        <v>137</v>
      </c>
      <c r="I568" s="579" t="s">
        <v>2752</v>
      </c>
    </row>
    <row r="569" spans="1:9">
      <c r="A569" s="579" t="s">
        <v>3401</v>
      </c>
      <c r="B569" s="579"/>
      <c r="C569" s="579" t="s">
        <v>3416</v>
      </c>
      <c r="D569" s="579" t="s">
        <v>3402</v>
      </c>
      <c r="E569" s="579" t="s">
        <v>3204</v>
      </c>
      <c r="F569" s="579" t="s">
        <v>1256</v>
      </c>
      <c r="G569" s="579" t="s">
        <v>1270</v>
      </c>
      <c r="H569" s="579" t="s">
        <v>2984</v>
      </c>
      <c r="I569" s="579" t="s">
        <v>2733</v>
      </c>
    </row>
    <row r="570" spans="1:9">
      <c r="A570" s="579" t="s">
        <v>3401</v>
      </c>
      <c r="B570" s="579"/>
      <c r="C570" s="579" t="s">
        <v>3417</v>
      </c>
      <c r="D570" s="579" t="s">
        <v>3402</v>
      </c>
      <c r="E570" s="579" t="s">
        <v>3418</v>
      </c>
      <c r="F570" s="579" t="s">
        <v>1256</v>
      </c>
      <c r="G570" s="579" t="s">
        <v>1270</v>
      </c>
      <c r="H570" s="579" t="s">
        <v>2984</v>
      </c>
      <c r="I570" s="579" t="s">
        <v>2733</v>
      </c>
    </row>
    <row r="571" spans="1:9">
      <c r="A571" s="579" t="s">
        <v>3401</v>
      </c>
      <c r="B571" s="579"/>
      <c r="C571" s="579" t="s">
        <v>3419</v>
      </c>
      <c r="D571" s="579" t="s">
        <v>3420</v>
      </c>
      <c r="E571" s="579" t="s">
        <v>3421</v>
      </c>
      <c r="F571" s="579" t="s">
        <v>1256</v>
      </c>
      <c r="G571" s="579" t="s">
        <v>1270</v>
      </c>
      <c r="H571" s="579" t="s">
        <v>2984</v>
      </c>
      <c r="I571" s="579" t="s">
        <v>2733</v>
      </c>
    </row>
    <row r="572" spans="1:9">
      <c r="A572" s="579" t="s">
        <v>3401</v>
      </c>
      <c r="B572" s="579"/>
      <c r="C572" s="579" t="s">
        <v>282</v>
      </c>
      <c r="D572" s="579" t="s">
        <v>2982</v>
      </c>
      <c r="E572" s="579" t="s">
        <v>2986</v>
      </c>
      <c r="F572" s="579" t="s">
        <v>1256</v>
      </c>
      <c r="G572" s="579" t="s">
        <v>1270</v>
      </c>
      <c r="H572" s="579" t="s">
        <v>2732</v>
      </c>
      <c r="I572" s="579" t="s">
        <v>2733</v>
      </c>
    </row>
    <row r="573" spans="1:9">
      <c r="A573" s="579" t="s">
        <v>3401</v>
      </c>
      <c r="B573" s="579"/>
      <c r="C573" s="579" t="s">
        <v>282</v>
      </c>
      <c r="D573" s="579" t="s">
        <v>2982</v>
      </c>
      <c r="E573" s="579" t="s">
        <v>3079</v>
      </c>
      <c r="F573" s="579" t="s">
        <v>1256</v>
      </c>
      <c r="G573" s="579" t="s">
        <v>1270</v>
      </c>
      <c r="H573" s="579" t="s">
        <v>2984</v>
      </c>
      <c r="I573" s="579" t="s">
        <v>2733</v>
      </c>
    </row>
    <row r="574" spans="1:9">
      <c r="A574" s="579" t="s">
        <v>3401</v>
      </c>
      <c r="B574" s="579"/>
      <c r="C574" s="579" t="s">
        <v>282</v>
      </c>
      <c r="D574" s="579" t="s">
        <v>2982</v>
      </c>
      <c r="E574" s="579" t="s">
        <v>3006</v>
      </c>
      <c r="F574" s="579" t="s">
        <v>1256</v>
      </c>
      <c r="G574" s="579" t="s">
        <v>1270</v>
      </c>
      <c r="H574" s="579" t="s">
        <v>2984</v>
      </c>
      <c r="I574" s="579" t="s">
        <v>2733</v>
      </c>
    </row>
    <row r="575" spans="1:9">
      <c r="A575" s="579" t="s">
        <v>3401</v>
      </c>
      <c r="B575" s="579"/>
      <c r="C575" s="579" t="s">
        <v>282</v>
      </c>
      <c r="D575" s="579" t="s">
        <v>2982</v>
      </c>
      <c r="E575" s="579" t="s">
        <v>3379</v>
      </c>
      <c r="F575" s="579" t="s">
        <v>1256</v>
      </c>
      <c r="G575" s="579" t="s">
        <v>1270</v>
      </c>
      <c r="H575" s="579" t="s">
        <v>2984</v>
      </c>
      <c r="I575" s="579" t="s">
        <v>2733</v>
      </c>
    </row>
    <row r="576" spans="1:9">
      <c r="A576" s="579" t="s">
        <v>3401</v>
      </c>
      <c r="B576" s="579"/>
      <c r="C576" s="579" t="s">
        <v>282</v>
      </c>
      <c r="D576" s="579" t="s">
        <v>2982</v>
      </c>
      <c r="E576" s="579" t="s">
        <v>3082</v>
      </c>
      <c r="F576" s="579" t="s">
        <v>1256</v>
      </c>
      <c r="G576" s="579" t="s">
        <v>1270</v>
      </c>
      <c r="H576" s="579" t="s">
        <v>2984</v>
      </c>
      <c r="I576" s="579" t="s">
        <v>2733</v>
      </c>
    </row>
    <row r="577" spans="1:9">
      <c r="A577" s="579" t="s">
        <v>3401</v>
      </c>
      <c r="B577" s="579"/>
      <c r="C577" s="579" t="s">
        <v>282</v>
      </c>
      <c r="D577" s="579" t="s">
        <v>2982</v>
      </c>
      <c r="E577" s="579" t="s">
        <v>2741</v>
      </c>
      <c r="F577" s="579" t="s">
        <v>1256</v>
      </c>
      <c r="G577" s="579" t="s">
        <v>1270</v>
      </c>
      <c r="H577" s="579" t="s">
        <v>2739</v>
      </c>
      <c r="I577" s="579" t="s">
        <v>2740</v>
      </c>
    </row>
    <row r="578" spans="1:9">
      <c r="A578" s="579" t="s">
        <v>3401</v>
      </c>
      <c r="B578" s="579"/>
      <c r="C578" s="579" t="s">
        <v>282</v>
      </c>
      <c r="D578" s="579" t="s">
        <v>2982</v>
      </c>
      <c r="E578" s="579" t="s">
        <v>2980</v>
      </c>
      <c r="F578" s="579" t="s">
        <v>1256</v>
      </c>
      <c r="G578" s="579" t="s">
        <v>1270</v>
      </c>
      <c r="H578" s="579" t="s">
        <v>17</v>
      </c>
      <c r="I578" s="579" t="s">
        <v>2733</v>
      </c>
    </row>
    <row r="579" spans="1:9">
      <c r="A579" s="579" t="s">
        <v>3401</v>
      </c>
      <c r="B579" s="579"/>
      <c r="C579" s="579" t="s">
        <v>3422</v>
      </c>
      <c r="D579" s="579" t="s">
        <v>2982</v>
      </c>
      <c r="E579" s="579" t="s">
        <v>3079</v>
      </c>
      <c r="F579" s="579" t="s">
        <v>1256</v>
      </c>
      <c r="G579" s="579" t="s">
        <v>1270</v>
      </c>
      <c r="H579" s="579" t="s">
        <v>2984</v>
      </c>
      <c r="I579" s="579" t="s">
        <v>2733</v>
      </c>
    </row>
    <row r="580" spans="1:9">
      <c r="A580" s="579" t="s">
        <v>3401</v>
      </c>
      <c r="B580" s="579"/>
      <c r="C580" s="579" t="s">
        <v>3423</v>
      </c>
      <c r="D580" s="579" t="s">
        <v>2982</v>
      </c>
      <c r="E580" s="579" t="s">
        <v>3079</v>
      </c>
      <c r="F580" s="579" t="s">
        <v>1256</v>
      </c>
      <c r="G580" s="579" t="s">
        <v>1270</v>
      </c>
      <c r="H580" s="579" t="s">
        <v>2984</v>
      </c>
      <c r="I580" s="579" t="s">
        <v>2733</v>
      </c>
    </row>
    <row r="581" spans="1:9">
      <c r="A581" s="579" t="s">
        <v>3401</v>
      </c>
      <c r="B581" s="579"/>
      <c r="C581" s="579" t="s">
        <v>3424</v>
      </c>
      <c r="D581" s="579" t="s">
        <v>3420</v>
      </c>
      <c r="E581" s="579" t="s">
        <v>3079</v>
      </c>
      <c r="F581" s="579" t="s">
        <v>1256</v>
      </c>
      <c r="G581" s="579" t="s">
        <v>1270</v>
      </c>
      <c r="H581" s="579" t="s">
        <v>2984</v>
      </c>
      <c r="I581" s="579" t="s">
        <v>2733</v>
      </c>
    </row>
    <row r="582" spans="1:9">
      <c r="A582" s="579" t="s">
        <v>3401</v>
      </c>
      <c r="B582" s="579"/>
      <c r="C582" s="579" t="s">
        <v>3425</v>
      </c>
      <c r="D582" s="579" t="s">
        <v>2982</v>
      </c>
      <c r="E582" s="579" t="s">
        <v>3426</v>
      </c>
      <c r="F582" s="579" t="s">
        <v>1256</v>
      </c>
      <c r="G582" s="579" t="s">
        <v>1270</v>
      </c>
      <c r="H582" s="579" t="s">
        <v>137</v>
      </c>
      <c r="I582" s="579" t="s">
        <v>2752</v>
      </c>
    </row>
    <row r="583" spans="1:9">
      <c r="A583" s="579" t="s">
        <v>3401</v>
      </c>
      <c r="B583" s="579"/>
      <c r="C583" s="579" t="s">
        <v>3427</v>
      </c>
      <c r="D583" s="579" t="s">
        <v>2982</v>
      </c>
      <c r="E583" s="579" t="s">
        <v>3204</v>
      </c>
      <c r="F583" s="579" t="s">
        <v>1256</v>
      </c>
      <c r="G583" s="579" t="s">
        <v>1270</v>
      </c>
      <c r="H583" s="579" t="s">
        <v>2984</v>
      </c>
      <c r="I583" s="579" t="s">
        <v>2733</v>
      </c>
    </row>
    <row r="584" spans="1:9">
      <c r="A584" s="579" t="s">
        <v>3401</v>
      </c>
      <c r="B584" s="579"/>
      <c r="C584" s="579" t="s">
        <v>3428</v>
      </c>
      <c r="D584" s="579" t="s">
        <v>3429</v>
      </c>
      <c r="E584" s="579" t="s">
        <v>3430</v>
      </c>
      <c r="F584" s="579" t="s">
        <v>1256</v>
      </c>
      <c r="G584" s="579" t="s">
        <v>1270</v>
      </c>
      <c r="H584" s="579" t="s">
        <v>134</v>
      </c>
      <c r="I584" s="579" t="s">
        <v>3431</v>
      </c>
    </row>
    <row r="585" spans="1:9">
      <c r="A585" s="579" t="s">
        <v>3401</v>
      </c>
      <c r="B585" s="579"/>
      <c r="C585" s="579" t="s">
        <v>3432</v>
      </c>
      <c r="D585" s="579" t="s">
        <v>2982</v>
      </c>
      <c r="E585" s="579" t="s">
        <v>3433</v>
      </c>
      <c r="F585" s="579" t="s">
        <v>1256</v>
      </c>
      <c r="G585" s="579" t="s">
        <v>1270</v>
      </c>
      <c r="H585" s="579" t="s">
        <v>131</v>
      </c>
      <c r="I585" s="579" t="s">
        <v>3434</v>
      </c>
    </row>
    <row r="586" spans="1:9">
      <c r="A586" s="579" t="s">
        <v>3401</v>
      </c>
      <c r="B586" s="579"/>
      <c r="C586" s="579" t="s">
        <v>3435</v>
      </c>
      <c r="D586" s="579" t="s">
        <v>3429</v>
      </c>
      <c r="E586" s="579" t="s">
        <v>3436</v>
      </c>
      <c r="F586" s="579" t="s">
        <v>1256</v>
      </c>
      <c r="G586" s="579" t="s">
        <v>1270</v>
      </c>
      <c r="H586" s="579" t="s">
        <v>3017</v>
      </c>
      <c r="I586" s="579" t="s">
        <v>3018</v>
      </c>
    </row>
    <row r="587" spans="1:9">
      <c r="A587" s="579" t="s">
        <v>3401</v>
      </c>
      <c r="B587" s="579"/>
      <c r="C587" s="579" t="s">
        <v>3437</v>
      </c>
      <c r="D587" s="579" t="s">
        <v>3438</v>
      </c>
      <c r="E587" s="579" t="s">
        <v>3439</v>
      </c>
      <c r="F587" s="579" t="s">
        <v>1256</v>
      </c>
      <c r="G587" s="579" t="s">
        <v>1270</v>
      </c>
      <c r="H587" s="579" t="s">
        <v>131</v>
      </c>
      <c r="I587" s="579" t="s">
        <v>3434</v>
      </c>
    </row>
    <row r="588" spans="1:9">
      <c r="A588" s="579" t="s">
        <v>3401</v>
      </c>
      <c r="B588" s="579"/>
      <c r="C588" s="579" t="s">
        <v>3440</v>
      </c>
      <c r="D588" s="579" t="s">
        <v>3429</v>
      </c>
      <c r="E588" s="579" t="s">
        <v>3441</v>
      </c>
      <c r="F588" s="579" t="s">
        <v>1256</v>
      </c>
      <c r="G588" s="579" t="s">
        <v>1270</v>
      </c>
      <c r="H588" s="579" t="s">
        <v>3017</v>
      </c>
      <c r="I588" s="579" t="s">
        <v>3018</v>
      </c>
    </row>
    <row r="589" spans="1:9">
      <c r="A589" s="579" t="s">
        <v>3401</v>
      </c>
      <c r="B589" s="579"/>
      <c r="C589" s="579" t="s">
        <v>3442</v>
      </c>
      <c r="D589" s="579" t="s">
        <v>3429</v>
      </c>
      <c r="E589" s="579" t="s">
        <v>3443</v>
      </c>
      <c r="F589" s="579" t="s">
        <v>1256</v>
      </c>
      <c r="G589" s="579" t="s">
        <v>1270</v>
      </c>
      <c r="H589" s="579" t="s">
        <v>3444</v>
      </c>
      <c r="I589" s="579" t="s">
        <v>3090</v>
      </c>
    </row>
    <row r="590" spans="1:9">
      <c r="A590" s="579" t="s">
        <v>3401</v>
      </c>
      <c r="B590" s="579"/>
      <c r="C590" s="579" t="s">
        <v>3445</v>
      </c>
      <c r="D590" s="579" t="s">
        <v>3429</v>
      </c>
      <c r="E590" s="579" t="s">
        <v>3446</v>
      </c>
      <c r="F590" s="579" t="s">
        <v>1256</v>
      </c>
      <c r="G590" s="579" t="s">
        <v>1270</v>
      </c>
      <c r="H590" s="579" t="s">
        <v>3065</v>
      </c>
      <c r="I590" s="579" t="s">
        <v>3066</v>
      </c>
    </row>
    <row r="591" spans="1:9">
      <c r="A591" s="579" t="s">
        <v>3401</v>
      </c>
      <c r="B591" s="579"/>
      <c r="C591" s="579" t="s">
        <v>3447</v>
      </c>
      <c r="D591" s="579" t="s">
        <v>2982</v>
      </c>
      <c r="E591" s="579" t="s">
        <v>3448</v>
      </c>
      <c r="F591" s="579" t="s">
        <v>1256</v>
      </c>
      <c r="G591" s="579" t="s">
        <v>1270</v>
      </c>
      <c r="H591" s="579" t="s">
        <v>3449</v>
      </c>
      <c r="I591" s="579" t="s">
        <v>3450</v>
      </c>
    </row>
    <row r="592" spans="1:9">
      <c r="A592" s="579" t="s">
        <v>3401</v>
      </c>
      <c r="B592" s="579"/>
      <c r="C592" s="579" t="s">
        <v>3451</v>
      </c>
      <c r="D592" s="579" t="s">
        <v>3438</v>
      </c>
      <c r="E592" s="579" t="s">
        <v>3452</v>
      </c>
      <c r="F592" s="579" t="s">
        <v>1256</v>
      </c>
      <c r="G592" s="579" t="s">
        <v>1270</v>
      </c>
      <c r="H592" s="579" t="s">
        <v>2984</v>
      </c>
      <c r="I592" s="579" t="s">
        <v>3284</v>
      </c>
    </row>
    <row r="593" spans="1:9">
      <c r="A593" s="579" t="s">
        <v>3401</v>
      </c>
      <c r="B593" s="579"/>
      <c r="C593" s="579" t="s">
        <v>3453</v>
      </c>
      <c r="D593" s="579" t="s">
        <v>3429</v>
      </c>
      <c r="E593" s="579" t="s">
        <v>3454</v>
      </c>
      <c r="F593" s="579" t="s">
        <v>1256</v>
      </c>
      <c r="G593" s="579" t="s">
        <v>1270</v>
      </c>
      <c r="H593" s="579" t="s">
        <v>131</v>
      </c>
      <c r="I593" s="579" t="s">
        <v>3434</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ICTIONARIES">
    <tabColor indexed="47"/>
  </sheetPr>
  <dimension ref="A1:C121"/>
  <sheetViews>
    <sheetView showGridLines="0" zoomScaleNormal="100" workbookViewId="0"/>
  </sheetViews>
  <sheetFormatPr defaultRowHeight="11.25"/>
  <cols>
    <col min="1" max="1" width="88.85546875" customWidth="1"/>
    <col min="2" max="2" width="24.7109375" customWidth="1"/>
  </cols>
  <sheetData>
    <row r="1" spans="1:3">
      <c r="A1" t="s">
        <v>723</v>
      </c>
      <c r="B1" t="s">
        <v>2198</v>
      </c>
      <c r="C1" t="s">
        <v>2200</v>
      </c>
    </row>
    <row r="2" spans="1:3">
      <c r="A2" t="s">
        <v>724</v>
      </c>
      <c r="B2" t="s">
        <v>2199</v>
      </c>
    </row>
    <row r="3" spans="1:3">
      <c r="A3" t="s">
        <v>725</v>
      </c>
      <c r="C3" t="s">
        <v>2201</v>
      </c>
    </row>
    <row r="4" spans="1:3">
      <c r="A4" t="s">
        <v>726</v>
      </c>
      <c r="C4" t="s">
        <v>2202</v>
      </c>
    </row>
    <row r="5" spans="1:3">
      <c r="A5" t="s">
        <v>727</v>
      </c>
      <c r="C5" t="s">
        <v>2203</v>
      </c>
    </row>
    <row r="6" spans="1:3">
      <c r="A6" t="s">
        <v>728</v>
      </c>
      <c r="C6" t="s">
        <v>2204</v>
      </c>
    </row>
    <row r="7" spans="1:3">
      <c r="A7" t="s">
        <v>729</v>
      </c>
      <c r="C7" t="s">
        <v>2205</v>
      </c>
    </row>
    <row r="8" spans="1:3">
      <c r="A8" t="s">
        <v>730</v>
      </c>
      <c r="C8" t="s">
        <v>2206</v>
      </c>
    </row>
    <row r="9" spans="1:3">
      <c r="A9" t="s">
        <v>731</v>
      </c>
      <c r="C9" t="s">
        <v>2207</v>
      </c>
    </row>
    <row r="10" spans="1:3">
      <c r="A10" t="s">
        <v>732</v>
      </c>
      <c r="C10" t="s">
        <v>2208</v>
      </c>
    </row>
    <row r="11" spans="1:3">
      <c r="A11" t="s">
        <v>733</v>
      </c>
      <c r="C11" t="s">
        <v>2209</v>
      </c>
    </row>
    <row r="12" spans="1:3">
      <c r="A12" t="s">
        <v>734</v>
      </c>
      <c r="C12" t="s">
        <v>2210</v>
      </c>
    </row>
    <row r="13" spans="1:3">
      <c r="A13" t="s">
        <v>735</v>
      </c>
      <c r="C13" t="s">
        <v>2211</v>
      </c>
    </row>
    <row r="14" spans="1:3">
      <c r="A14" t="s">
        <v>736</v>
      </c>
      <c r="C14" t="s">
        <v>2212</v>
      </c>
    </row>
    <row r="15" spans="1:3">
      <c r="A15" t="s">
        <v>737</v>
      </c>
      <c r="C15" t="s">
        <v>2213</v>
      </c>
    </row>
    <row r="16" spans="1:3">
      <c r="A16" t="s">
        <v>738</v>
      </c>
      <c r="C16" t="s">
        <v>2214</v>
      </c>
    </row>
    <row r="17" spans="1:3">
      <c r="A17" t="s">
        <v>739</v>
      </c>
      <c r="C17" t="s">
        <v>2215</v>
      </c>
    </row>
    <row r="18" spans="1:3">
      <c r="A18" t="s">
        <v>740</v>
      </c>
      <c r="C18" t="s">
        <v>2216</v>
      </c>
    </row>
    <row r="19" spans="1:3">
      <c r="A19" t="s">
        <v>741</v>
      </c>
      <c r="C19" t="s">
        <v>2217</v>
      </c>
    </row>
    <row r="20" spans="1:3">
      <c r="A20" t="s">
        <v>742</v>
      </c>
      <c r="C20" t="s">
        <v>2218</v>
      </c>
    </row>
    <row r="21" spans="1:3">
      <c r="A21" t="s">
        <v>743</v>
      </c>
      <c r="C21" t="s">
        <v>2219</v>
      </c>
    </row>
    <row r="22" spans="1:3">
      <c r="A22" t="s">
        <v>744</v>
      </c>
      <c r="C22" t="s">
        <v>2220</v>
      </c>
    </row>
    <row r="23" spans="1:3">
      <c r="A23" t="s">
        <v>745</v>
      </c>
      <c r="C23" t="s">
        <v>2221</v>
      </c>
    </row>
    <row r="24" spans="1:3">
      <c r="A24" t="s">
        <v>746</v>
      </c>
      <c r="C24" t="s">
        <v>2222</v>
      </c>
    </row>
    <row r="25" spans="1:3">
      <c r="A25" t="s">
        <v>747</v>
      </c>
      <c r="C25" t="s">
        <v>2223</v>
      </c>
    </row>
    <row r="26" spans="1:3">
      <c r="A26" t="s">
        <v>748</v>
      </c>
      <c r="C26" t="s">
        <v>2224</v>
      </c>
    </row>
    <row r="27" spans="1:3">
      <c r="A27" t="s">
        <v>749</v>
      </c>
      <c r="C27" t="s">
        <v>2225</v>
      </c>
    </row>
    <row r="28" spans="1:3">
      <c r="A28" t="s">
        <v>750</v>
      </c>
      <c r="C28" t="s">
        <v>2226</v>
      </c>
    </row>
    <row r="29" spans="1:3">
      <c r="A29" t="s">
        <v>751</v>
      </c>
      <c r="C29" t="s">
        <v>2227</v>
      </c>
    </row>
    <row r="30" spans="1:3">
      <c r="A30" t="s">
        <v>752</v>
      </c>
      <c r="C30" t="s">
        <v>2228</v>
      </c>
    </row>
    <row r="31" spans="1:3">
      <c r="A31" t="s">
        <v>753</v>
      </c>
      <c r="C31" t="s">
        <v>2229</v>
      </c>
    </row>
    <row r="32" spans="1:3">
      <c r="A32" t="s">
        <v>754</v>
      </c>
      <c r="C32" t="s">
        <v>2230</v>
      </c>
    </row>
    <row r="33" spans="1:3">
      <c r="A33" t="s">
        <v>755</v>
      </c>
      <c r="C33" t="s">
        <v>2231</v>
      </c>
    </row>
    <row r="34" spans="1:3">
      <c r="A34" t="s">
        <v>756</v>
      </c>
      <c r="C34" t="s">
        <v>2232</v>
      </c>
    </row>
    <row r="35" spans="1:3">
      <c r="A35" t="s">
        <v>757</v>
      </c>
      <c r="C35" t="s">
        <v>2233</v>
      </c>
    </row>
    <row r="36" spans="1:3">
      <c r="A36" t="s">
        <v>758</v>
      </c>
      <c r="C36" t="s">
        <v>2234</v>
      </c>
    </row>
    <row r="37" spans="1:3">
      <c r="A37" t="s">
        <v>759</v>
      </c>
      <c r="C37" t="s">
        <v>2235</v>
      </c>
    </row>
    <row r="38" spans="1:3">
      <c r="A38" t="s">
        <v>760</v>
      </c>
      <c r="C38" t="s">
        <v>2236</v>
      </c>
    </row>
    <row r="39" spans="1:3">
      <c r="A39" t="s">
        <v>761</v>
      </c>
      <c r="C39" t="s">
        <v>2237</v>
      </c>
    </row>
    <row r="40" spans="1:3">
      <c r="A40" t="s">
        <v>762</v>
      </c>
      <c r="C40" t="s">
        <v>2238</v>
      </c>
    </row>
    <row r="41" spans="1:3">
      <c r="A41" t="s">
        <v>763</v>
      </c>
      <c r="C41" t="s">
        <v>2239</v>
      </c>
    </row>
    <row r="42" spans="1:3">
      <c r="A42" t="s">
        <v>764</v>
      </c>
      <c r="C42" t="s">
        <v>2240</v>
      </c>
    </row>
    <row r="43" spans="1:3">
      <c r="A43" t="s">
        <v>765</v>
      </c>
      <c r="C43" t="s">
        <v>2241</v>
      </c>
    </row>
    <row r="44" spans="1:3">
      <c r="A44" t="s">
        <v>766</v>
      </c>
      <c r="C44" t="s">
        <v>2242</v>
      </c>
    </row>
    <row r="45" spans="1:3">
      <c r="A45" t="s">
        <v>767</v>
      </c>
      <c r="C45" t="s">
        <v>2243</v>
      </c>
    </row>
    <row r="46" spans="1:3">
      <c r="A46" t="s">
        <v>768</v>
      </c>
      <c r="C46" t="s">
        <v>2244</v>
      </c>
    </row>
    <row r="47" spans="1:3">
      <c r="A47" t="s">
        <v>769</v>
      </c>
      <c r="C47" t="s">
        <v>2245</v>
      </c>
    </row>
    <row r="48" spans="1:3">
      <c r="A48" t="s">
        <v>770</v>
      </c>
      <c r="C48" t="s">
        <v>2246</v>
      </c>
    </row>
    <row r="49" spans="1:3">
      <c r="A49" t="s">
        <v>771</v>
      </c>
      <c r="C49" t="s">
        <v>2247</v>
      </c>
    </row>
    <row r="50" spans="1:3">
      <c r="A50" t="s">
        <v>772</v>
      </c>
      <c r="C50" t="s">
        <v>2248</v>
      </c>
    </row>
    <row r="51" spans="1:3">
      <c r="A51" t="s">
        <v>773</v>
      </c>
      <c r="C51" t="s">
        <v>2249</v>
      </c>
    </row>
    <row r="52" spans="1:3">
      <c r="A52" t="s">
        <v>774</v>
      </c>
      <c r="C52" t="s">
        <v>2250</v>
      </c>
    </row>
    <row r="53" spans="1:3">
      <c r="A53" t="s">
        <v>775</v>
      </c>
      <c r="C53" t="s">
        <v>2251</v>
      </c>
    </row>
    <row r="54" spans="1:3">
      <c r="A54" t="s">
        <v>776</v>
      </c>
      <c r="C54" t="s">
        <v>2252</v>
      </c>
    </row>
    <row r="55" spans="1:3">
      <c r="A55" t="s">
        <v>777</v>
      </c>
      <c r="C55" t="s">
        <v>2253</v>
      </c>
    </row>
    <row r="56" spans="1:3">
      <c r="A56" t="s">
        <v>778</v>
      </c>
      <c r="C56" t="s">
        <v>2254</v>
      </c>
    </row>
    <row r="57" spans="1:3">
      <c r="A57" t="s">
        <v>779</v>
      </c>
      <c r="C57" t="s">
        <v>2255</v>
      </c>
    </row>
    <row r="58" spans="1:3">
      <c r="A58" t="s">
        <v>780</v>
      </c>
      <c r="C58" t="s">
        <v>2256</v>
      </c>
    </row>
    <row r="59" spans="1:3">
      <c r="A59" t="s">
        <v>781</v>
      </c>
      <c r="C59" t="s">
        <v>2257</v>
      </c>
    </row>
    <row r="60" spans="1:3">
      <c r="A60" t="s">
        <v>782</v>
      </c>
      <c r="C60" t="s">
        <v>2258</v>
      </c>
    </row>
    <row r="61" spans="1:3">
      <c r="A61" t="s">
        <v>783</v>
      </c>
      <c r="C61" t="s">
        <v>2259</v>
      </c>
    </row>
    <row r="62" spans="1:3">
      <c r="A62" t="s">
        <v>784</v>
      </c>
      <c r="C62" t="s">
        <v>2260</v>
      </c>
    </row>
    <row r="63" spans="1:3">
      <c r="A63" t="s">
        <v>785</v>
      </c>
      <c r="C63" t="s">
        <v>2261</v>
      </c>
    </row>
    <row r="64" spans="1:3">
      <c r="A64" t="s">
        <v>786</v>
      </c>
      <c r="C64" t="s">
        <v>2262</v>
      </c>
    </row>
    <row r="65" spans="1:3">
      <c r="A65" t="s">
        <v>787</v>
      </c>
      <c r="C65" t="s">
        <v>2263</v>
      </c>
    </row>
    <row r="66" spans="1:3">
      <c r="A66" t="s">
        <v>788</v>
      </c>
      <c r="C66" t="s">
        <v>2264</v>
      </c>
    </row>
    <row r="67" spans="1:3">
      <c r="A67" t="s">
        <v>789</v>
      </c>
      <c r="C67" t="s">
        <v>2265</v>
      </c>
    </row>
    <row r="68" spans="1:3">
      <c r="A68" t="s">
        <v>790</v>
      </c>
      <c r="C68" t="s">
        <v>2266</v>
      </c>
    </row>
    <row r="69" spans="1:3">
      <c r="A69" t="s">
        <v>791</v>
      </c>
      <c r="C69" t="s">
        <v>2267</v>
      </c>
    </row>
    <row r="70" spans="1:3">
      <c r="A70" t="s">
        <v>792</v>
      </c>
      <c r="C70" t="s">
        <v>2268</v>
      </c>
    </row>
    <row r="71" spans="1:3">
      <c r="A71" t="s">
        <v>793</v>
      </c>
      <c r="C71" t="s">
        <v>2269</v>
      </c>
    </row>
    <row r="72" spans="1:3">
      <c r="A72" t="s">
        <v>794</v>
      </c>
      <c r="C72" t="s">
        <v>2270</v>
      </c>
    </row>
    <row r="73" spans="1:3">
      <c r="A73" t="s">
        <v>795</v>
      </c>
      <c r="C73" t="s">
        <v>2271</v>
      </c>
    </row>
    <row r="74" spans="1:3">
      <c r="A74" t="s">
        <v>796</v>
      </c>
      <c r="C74" t="s">
        <v>2272</v>
      </c>
    </row>
    <row r="75" spans="1:3">
      <c r="A75" t="s">
        <v>797</v>
      </c>
      <c r="C75" t="s">
        <v>2273</v>
      </c>
    </row>
    <row r="76" spans="1:3">
      <c r="A76" t="s">
        <v>798</v>
      </c>
      <c r="C76" t="s">
        <v>2274</v>
      </c>
    </row>
    <row r="77" spans="1:3">
      <c r="A77" t="s">
        <v>799</v>
      </c>
      <c r="C77" t="s">
        <v>2275</v>
      </c>
    </row>
    <row r="78" spans="1:3">
      <c r="A78" t="s">
        <v>800</v>
      </c>
      <c r="C78" t="s">
        <v>2276</v>
      </c>
    </row>
    <row r="79" spans="1:3">
      <c r="A79" t="s">
        <v>801</v>
      </c>
      <c r="C79" t="s">
        <v>2277</v>
      </c>
    </row>
    <row r="80" spans="1:3">
      <c r="A80" t="s">
        <v>802</v>
      </c>
      <c r="C80" t="s">
        <v>2278</v>
      </c>
    </row>
    <row r="81" spans="1:3">
      <c r="A81" t="s">
        <v>803</v>
      </c>
      <c r="C81" t="s">
        <v>2279</v>
      </c>
    </row>
    <row r="82" spans="1:3">
      <c r="A82" t="s">
        <v>804</v>
      </c>
      <c r="C82" t="s">
        <v>2280</v>
      </c>
    </row>
    <row r="83" spans="1:3">
      <c r="A83" t="s">
        <v>805</v>
      </c>
      <c r="C83" t="s">
        <v>2281</v>
      </c>
    </row>
    <row r="84" spans="1:3">
      <c r="A84" t="s">
        <v>806</v>
      </c>
      <c r="C84" t="s">
        <v>2282</v>
      </c>
    </row>
    <row r="85" spans="1:3">
      <c r="A85" t="s">
        <v>807</v>
      </c>
      <c r="C85" t="s">
        <v>2283</v>
      </c>
    </row>
    <row r="86" spans="1:3">
      <c r="A86" t="s">
        <v>2197</v>
      </c>
      <c r="C86" t="s">
        <v>2284</v>
      </c>
    </row>
    <row r="87" spans="1:3">
      <c r="A87" t="s">
        <v>808</v>
      </c>
      <c r="C87" t="s">
        <v>2285</v>
      </c>
    </row>
    <row r="88" spans="1:3">
      <c r="A88" t="s">
        <v>809</v>
      </c>
      <c r="C88" t="s">
        <v>2286</v>
      </c>
    </row>
    <row r="89" spans="1:3">
      <c r="A89" t="s">
        <v>810</v>
      </c>
      <c r="C89" t="s">
        <v>2287</v>
      </c>
    </row>
    <row r="90" spans="1:3">
      <c r="A90" t="s">
        <v>811</v>
      </c>
      <c r="C90" t="s">
        <v>2288</v>
      </c>
    </row>
    <row r="91" spans="1:3">
      <c r="A91" t="s">
        <v>812</v>
      </c>
      <c r="C91" t="s">
        <v>2289</v>
      </c>
    </row>
    <row r="92" spans="1:3">
      <c r="A92" t="s">
        <v>813</v>
      </c>
      <c r="C92" t="s">
        <v>2290</v>
      </c>
    </row>
    <row r="93" spans="1:3">
      <c r="A93" t="s">
        <v>814</v>
      </c>
      <c r="C93" t="s">
        <v>2291</v>
      </c>
    </row>
    <row r="94" spans="1:3">
      <c r="A94" t="s">
        <v>815</v>
      </c>
      <c r="C94" t="s">
        <v>2292</v>
      </c>
    </row>
    <row r="95" spans="1:3">
      <c r="A95" t="s">
        <v>816</v>
      </c>
      <c r="C95" t="s">
        <v>2293</v>
      </c>
    </row>
    <row r="96" spans="1:3">
      <c r="A96" t="s">
        <v>817</v>
      </c>
      <c r="C96" t="s">
        <v>2294</v>
      </c>
    </row>
    <row r="97" spans="3:3">
      <c r="C97" t="s">
        <v>2295</v>
      </c>
    </row>
    <row r="98" spans="3:3">
      <c r="C98" t="s">
        <v>2296</v>
      </c>
    </row>
    <row r="99" spans="3:3">
      <c r="C99" t="s">
        <v>2297</v>
      </c>
    </row>
    <row r="100" spans="3:3">
      <c r="C100" t="s">
        <v>2298</v>
      </c>
    </row>
    <row r="101" spans="3:3">
      <c r="C101" t="s">
        <v>2299</v>
      </c>
    </row>
    <row r="102" spans="3:3">
      <c r="C102" t="s">
        <v>2300</v>
      </c>
    </row>
    <row r="103" spans="3:3">
      <c r="C103" t="s">
        <v>2301</v>
      </c>
    </row>
    <row r="104" spans="3:3">
      <c r="C104" t="s">
        <v>2302</v>
      </c>
    </row>
    <row r="105" spans="3:3">
      <c r="C105" t="s">
        <v>2303</v>
      </c>
    </row>
    <row r="106" spans="3:3">
      <c r="C106" t="s">
        <v>2304</v>
      </c>
    </row>
    <row r="107" spans="3:3">
      <c r="C107" t="s">
        <v>2305</v>
      </c>
    </row>
    <row r="108" spans="3:3">
      <c r="C108" t="s">
        <v>2306</v>
      </c>
    </row>
    <row r="109" spans="3:3">
      <c r="C109" t="s">
        <v>2307</v>
      </c>
    </row>
    <row r="110" spans="3:3">
      <c r="C110" t="s">
        <v>2308</v>
      </c>
    </row>
    <row r="111" spans="3:3">
      <c r="C111" t="s">
        <v>2309</v>
      </c>
    </row>
    <row r="112" spans="3:3">
      <c r="C112" t="s">
        <v>2310</v>
      </c>
    </row>
    <row r="113" spans="3:3">
      <c r="C113" t="s">
        <v>2311</v>
      </c>
    </row>
    <row r="114" spans="3:3">
      <c r="C114" t="s">
        <v>2312</v>
      </c>
    </row>
    <row r="115" spans="3:3">
      <c r="C115" t="s">
        <v>2313</v>
      </c>
    </row>
    <row r="116" spans="3:3">
      <c r="C116" t="s">
        <v>2314</v>
      </c>
    </row>
    <row r="117" spans="3:3">
      <c r="C117" t="s">
        <v>2315</v>
      </c>
    </row>
    <row r="118" spans="3:3">
      <c r="C118" t="s">
        <v>2316</v>
      </c>
    </row>
    <row r="119" spans="3:3">
      <c r="C119" t="s">
        <v>2317</v>
      </c>
    </row>
    <row r="120" spans="3:3">
      <c r="C120" t="s">
        <v>2318</v>
      </c>
    </row>
    <row r="121" spans="3:3">
      <c r="C121" t="s">
        <v>2319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Source">
    <tabColor rgb="FFFFCC99"/>
  </sheetPr>
  <dimension ref="A1"/>
  <sheetViews>
    <sheetView workbookViewId="0"/>
  </sheetViews>
  <sheetFormatPr defaultRowHeight="11.25"/>
  <sheetData/>
  <pageMargins left="0.7" right="0.7" top="0.75" bottom="0.75" header="0.3" footer="0.3"/>
  <pageSetup paperSize="9" orientation="portrait" horizontalDpi="4294967293"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DPR">
    <tabColor indexed="47"/>
  </sheetPr>
  <dimension ref="A1"/>
  <sheetViews>
    <sheetView showGridLines="0" zoomScaleNormal="100" workbookViewId="0"/>
  </sheetViews>
  <sheetFormatPr defaultRowHeight="11.25"/>
  <cols>
    <col min="1" max="16384" width="9.140625" style="544"/>
  </cols>
  <sheetData/>
  <sheetProtection formatColumns="0" formatRows="0"/>
  <pageMargins left="0.75" right="0.75" top="1" bottom="1" header="0.5" footer="0.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emplate">
    <tabColor indexed="47"/>
  </sheetPr>
  <dimension ref="A1"/>
  <sheetViews>
    <sheetView showGridLines="0" zoomScaleNormal="100" workbookViewId="0"/>
  </sheetViews>
  <sheetFormatPr defaultRowHeight="11.2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39"/>
  <sheetViews>
    <sheetView showGridLines="0" zoomScaleNormal="100" workbookViewId="0"/>
  </sheetViews>
  <sheetFormatPr defaultRowHeight="11.25"/>
  <sheetData>
    <row r="1" spans="1:1">
      <c r="A1" s="580">
        <f>IF('Общие сведения'!$H$8="",1,0)</f>
        <v>0</v>
      </c>
    </row>
    <row r="2" spans="1:1">
      <c r="A2" s="580">
        <f>IF('Общие сведения'!$H$26="",1,0)</f>
        <v>0</v>
      </c>
    </row>
    <row r="3" spans="1:1">
      <c r="A3" s="580">
        <f>IF('Общие сведения'!$H$27="",1,0)</f>
        <v>0</v>
      </c>
    </row>
    <row r="4" spans="1:1">
      <c r="A4" s="580">
        <f>IF('Общие сведения'!$H$28="",1,0)</f>
        <v>0</v>
      </c>
    </row>
    <row r="5" spans="1:1">
      <c r="A5" s="580">
        <f>IF('Общие сведения'!$H$29="",1,0)</f>
        <v>0</v>
      </c>
    </row>
    <row r="6" spans="1:1">
      <c r="A6" s="580">
        <f>IF('Общие сведения'!$H$30="",1,0)</f>
        <v>0</v>
      </c>
    </row>
    <row r="7" spans="1:1">
      <c r="A7" s="580">
        <f>IF('Общие сведения'!$H$31="",1,0)</f>
        <v>0</v>
      </c>
    </row>
    <row r="8" spans="1:1">
      <c r="A8" s="580">
        <f>IF('Общие сведения'!$H$32="",1,0)</f>
        <v>0</v>
      </c>
    </row>
    <row r="9" spans="1:1">
      <c r="A9" s="580">
        <f>IF('Общие сведения'!$H$34="",1,0)</f>
        <v>0</v>
      </c>
    </row>
    <row r="10" spans="1:1">
      <c r="A10" s="580">
        <f>IF('Общие сведения'!$H$35="",1,0)</f>
        <v>0</v>
      </c>
    </row>
    <row r="11" spans="1:1">
      <c r="A11" s="580">
        <f>IF('Общие сведения'!$H$36="",1,0)</f>
        <v>0</v>
      </c>
    </row>
    <row r="12" spans="1:1">
      <c r="A12" s="580">
        <f>IF('Общие сведения'!$H$37="",1,0)</f>
        <v>0</v>
      </c>
    </row>
    <row r="13" spans="1:1">
      <c r="A13" s="580">
        <f>IF('Общие сведения'!$H$38="",1,0)</f>
        <v>0</v>
      </c>
    </row>
    <row r="14" spans="1:1">
      <c r="A14" s="580">
        <f>IF('Общие сведения'!$H$39="",1,0)</f>
        <v>0</v>
      </c>
    </row>
    <row r="15" spans="1:1">
      <c r="A15" s="580">
        <f>IF('Общие сведения'!$H$40="",1,0)</f>
        <v>0</v>
      </c>
    </row>
    <row r="16" spans="1:1">
      <c r="A16" s="580">
        <f>IF('Общие сведения'!$H$42="",1,0)</f>
        <v>0</v>
      </c>
    </row>
    <row r="17" spans="1:1">
      <c r="A17" s="580">
        <f>IF('Общие сведения'!$H$43="",1,0)</f>
        <v>0</v>
      </c>
    </row>
    <row r="18" spans="1:1">
      <c r="A18" s="580">
        <f>IF('Общие сведения'!$H$49="",1,0)</f>
        <v>0</v>
      </c>
    </row>
    <row r="19" spans="1:1">
      <c r="A19" s="580">
        <f>IF('Общие сведения'!$H$55="",1,0)</f>
        <v>0</v>
      </c>
    </row>
    <row r="20" spans="1:1">
      <c r="A20" s="580">
        <f>IF('Общие сведения'!$H$61="",1,0)</f>
        <v>0</v>
      </c>
    </row>
    <row r="21" spans="1:1">
      <c r="A21" s="580">
        <f>IF('Общие сведения'!$H$68="",1,0)</f>
        <v>0</v>
      </c>
    </row>
    <row r="22" spans="1:1">
      <c r="A22" s="580">
        <f>IF('Общие сведения'!$H$75="",1,0)</f>
        <v>0</v>
      </c>
    </row>
    <row r="23" spans="1:1">
      <c r="A23" s="580">
        <f>IF('Общие сведения'!$H$83="",1,0)</f>
        <v>0</v>
      </c>
    </row>
    <row r="24" spans="1:1">
      <c r="A24" s="580">
        <f>IF('Общие сведения'!$H$107="",1,0)</f>
        <v>0</v>
      </c>
    </row>
    <row r="25" spans="1:1">
      <c r="A25" s="580">
        <f>IF('Общие сведения'!$H$132="",1,0)</f>
        <v>0</v>
      </c>
    </row>
    <row r="26" spans="1:1">
      <c r="A26" s="580">
        <f>IF('Общие сведения'!$H$110="",1,0)</f>
        <v>0</v>
      </c>
    </row>
    <row r="27" spans="1:1">
      <c r="A27" s="580">
        <f>IF('Общие сведения'!$H$108="",1,0)</f>
        <v>0</v>
      </c>
    </row>
    <row r="28" spans="1:1">
      <c r="A28" s="580">
        <f>IF('Общие сведения'!$H$114="",1,0)</f>
        <v>0</v>
      </c>
    </row>
    <row r="29" spans="1:1">
      <c r="A29" s="580">
        <f>IF('Общие сведения'!$H$115="",1,0)</f>
        <v>0</v>
      </c>
    </row>
    <row r="30" spans="1:1">
      <c r="A30" s="580">
        <f>IF('Общие сведения'!$H$117="",1,0)</f>
        <v>0</v>
      </c>
    </row>
    <row r="31" spans="1:1">
      <c r="A31" s="580">
        <f>IF('Список территорий'!$M$16="",1,0)</f>
        <v>0</v>
      </c>
    </row>
    <row r="32" spans="1:1">
      <c r="A32" s="580">
        <f>IF('Список территорий'!$N$16="",1,0)</f>
        <v>0</v>
      </c>
    </row>
    <row r="33" spans="1:1">
      <c r="A33" s="580">
        <f>IF(ЭЭ!$M$23="",1,0)</f>
        <v>0</v>
      </c>
    </row>
    <row r="34" spans="1:1">
      <c r="A34" s="580">
        <f>IF(Реагенты!$M$19="",1,0)</f>
        <v>0</v>
      </c>
    </row>
    <row r="35" spans="1:1">
      <c r="A35" s="580">
        <f>IF(ФОТ!$M$19="",1,0)</f>
        <v>0</v>
      </c>
    </row>
    <row r="36" spans="1:1">
      <c r="A36" s="580">
        <f>IF(ФОТ!$M$28="",1,0)</f>
        <v>0</v>
      </c>
    </row>
    <row r="37" spans="1:1">
      <c r="A37" s="580">
        <f>IF(Калькуляция!$M$43="",1,0)</f>
        <v>0</v>
      </c>
    </row>
    <row r="38" spans="1:1">
      <c r="A38" s="580">
        <f>IF('Общие сведения'!$H$110="",1,0)</f>
        <v>0</v>
      </c>
    </row>
    <row r="39" spans="1:1">
      <c r="A39" s="580">
        <f>IF('Общие сведения'!$H$108="",1,0)</f>
        <v>0</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42"/>
  </cols>
  <sheetData/>
  <sheetProtection formatColumns="0" formatRows="0"/>
  <phoneticPr fontId="17" type="noConversion"/>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17" type="noConversion"/>
  <pageMargins left="0.75" right="0.75" top="1" bottom="1" header="0.5" footer="0.5"/>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5"/>
  </cols>
  <sheetData/>
  <phoneticPr fontId="15" type="noConversion"/>
  <pageMargins left="0.75" right="0.75" top="1" bottom="1" header="0.5" footer="0.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41"/>
  </cols>
  <sheetData/>
  <sheetProtection formatColumns="0" formatRows="0"/>
  <phoneticPr fontId="33"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rgb="FFFFCC99"/>
  </sheetPr>
  <dimension ref="A1"/>
  <sheetViews>
    <sheetView workbookViewId="0"/>
  </sheetViews>
  <sheetFormatPr defaultRowHeight="11.25"/>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40"/>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6" t="s">
        <v>110</v>
      </c>
      <c r="B1" s="6" t="s">
        <v>111</v>
      </c>
    </row>
    <row r="2" spans="1:2">
      <c r="A2" t="s">
        <v>112</v>
      </c>
      <c r="B2" t="s">
        <v>117</v>
      </c>
    </row>
    <row r="3" spans="1:2">
      <c r="A3" t="s">
        <v>148</v>
      </c>
      <c r="B3" t="s">
        <v>899</v>
      </c>
    </row>
    <row r="4" spans="1:2">
      <c r="A4" t="s">
        <v>896</v>
      </c>
      <c r="B4" t="s">
        <v>113</v>
      </c>
    </row>
    <row r="5" spans="1:2">
      <c r="A5" t="s">
        <v>1013</v>
      </c>
      <c r="B5" t="s">
        <v>938</v>
      </c>
    </row>
    <row r="6" spans="1:2">
      <c r="A6" t="s">
        <v>897</v>
      </c>
      <c r="B6" t="s">
        <v>900</v>
      </c>
    </row>
    <row r="7" spans="1:2">
      <c r="A7" t="s">
        <v>1011</v>
      </c>
      <c r="B7" t="s">
        <v>901</v>
      </c>
    </row>
    <row r="8" spans="1:2">
      <c r="A8" t="s">
        <v>1014</v>
      </c>
      <c r="B8" t="s">
        <v>1203</v>
      </c>
    </row>
    <row r="9" spans="1:2">
      <c r="A9" t="s">
        <v>1015</v>
      </c>
      <c r="B9" t="s">
        <v>1483</v>
      </c>
    </row>
    <row r="10" spans="1:2">
      <c r="A10" t="s">
        <v>1016</v>
      </c>
      <c r="B10" t="s">
        <v>1484</v>
      </c>
    </row>
    <row r="11" spans="1:2">
      <c r="A11" t="s">
        <v>1017</v>
      </c>
      <c r="B11" t="s">
        <v>1485</v>
      </c>
    </row>
    <row r="12" spans="1:2">
      <c r="A12" t="s">
        <v>1018</v>
      </c>
      <c r="B12" t="s">
        <v>1486</v>
      </c>
    </row>
    <row r="13" spans="1:2">
      <c r="A13" t="s">
        <v>1012</v>
      </c>
      <c r="B13" t="s">
        <v>1487</v>
      </c>
    </row>
    <row r="14" spans="1:2">
      <c r="A14" t="s">
        <v>286</v>
      </c>
      <c r="B14" t="s">
        <v>1488</v>
      </c>
    </row>
    <row r="15" spans="1:2">
      <c r="A15" t="s">
        <v>1019</v>
      </c>
      <c r="B15" t="s">
        <v>189</v>
      </c>
    </row>
    <row r="16" spans="1:2">
      <c r="A16" t="s">
        <v>1089</v>
      </c>
      <c r="B16" t="s">
        <v>180</v>
      </c>
    </row>
    <row r="17" spans="1:2">
      <c r="A17" t="s">
        <v>1092</v>
      </c>
      <c r="B17" t="s">
        <v>902</v>
      </c>
    </row>
    <row r="18" spans="1:2">
      <c r="A18" t="s">
        <v>1107</v>
      </c>
      <c r="B18" t="s">
        <v>1204</v>
      </c>
    </row>
    <row r="19" spans="1:2">
      <c r="A19" t="s">
        <v>1020</v>
      </c>
      <c r="B19" t="s">
        <v>903</v>
      </c>
    </row>
    <row r="20" spans="1:2">
      <c r="A20" t="s">
        <v>1021</v>
      </c>
      <c r="B20" t="s">
        <v>178</v>
      </c>
    </row>
    <row r="21" spans="1:2">
      <c r="A21" t="s">
        <v>1022</v>
      </c>
      <c r="B21" t="s">
        <v>149</v>
      </c>
    </row>
    <row r="22" spans="1:2">
      <c r="A22" t="s">
        <v>1023</v>
      </c>
      <c r="B22" t="s">
        <v>160</v>
      </c>
    </row>
    <row r="23" spans="1:2">
      <c r="A23" t="s">
        <v>1024</v>
      </c>
      <c r="B23" t="s">
        <v>181</v>
      </c>
    </row>
    <row r="24" spans="1:2">
      <c r="A24" t="s">
        <v>108</v>
      </c>
      <c r="B24" t="s">
        <v>177</v>
      </c>
    </row>
    <row r="25" spans="1:2">
      <c r="A25" t="s">
        <v>116</v>
      </c>
      <c r="B25" t="s">
        <v>115</v>
      </c>
    </row>
    <row r="26" spans="1:2">
      <c r="B26" t="s">
        <v>118</v>
      </c>
    </row>
    <row r="27" spans="1:2">
      <c r="B27" t="s">
        <v>162</v>
      </c>
    </row>
    <row r="28" spans="1:2">
      <c r="B28" t="s">
        <v>161</v>
      </c>
    </row>
    <row r="29" spans="1:2">
      <c r="B29" t="s">
        <v>147</v>
      </c>
    </row>
    <row r="30" spans="1:2">
      <c r="B30" t="s">
        <v>904</v>
      </c>
    </row>
    <row r="31" spans="1:2">
      <c r="B31" t="s">
        <v>905</v>
      </c>
    </row>
    <row r="32" spans="1:2">
      <c r="B32" t="s">
        <v>906</v>
      </c>
    </row>
    <row r="33" spans="2:2">
      <c r="B33" t="s">
        <v>907</v>
      </c>
    </row>
    <row r="34" spans="2:2">
      <c r="B34" t="s">
        <v>908</v>
      </c>
    </row>
    <row r="35" spans="2:2">
      <c r="B35" t="s">
        <v>1182</v>
      </c>
    </row>
    <row r="36" spans="2:2">
      <c r="B36" t="s">
        <v>939</v>
      </c>
    </row>
    <row r="37" spans="2:2">
      <c r="B37" t="s">
        <v>1183</v>
      </c>
    </row>
    <row r="38" spans="2:2">
      <c r="B38" t="s">
        <v>1184</v>
      </c>
    </row>
    <row r="39" spans="2:2">
      <c r="B39" t="s">
        <v>1185</v>
      </c>
    </row>
    <row r="40" spans="2:2">
      <c r="B40" t="s">
        <v>1186</v>
      </c>
    </row>
  </sheetData>
  <sheetProtection formatColumns="0" formatRows="0"/>
  <phoneticPr fontId="15" type="noConversion"/>
  <pageMargins left="0.75" right="0.75" top="1" bottom="1" header="0.5" footer="0.5"/>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17" type="noConversion"/>
  <pageMargins left="0.75" right="0.75" top="1" bottom="1" header="0.5" footer="0.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honeticPr fontId="12" type="noConversion"/>
  <pageMargins left="0.75" right="0.75" top="1" bottom="1" header="0.5" footer="0.5"/>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2">
    <tabColor rgb="FFFFCC99"/>
  </sheetPr>
  <dimension ref="A1"/>
  <sheetViews>
    <sheetView showGridLines="0" zoomScaleNormal="100" workbookViewId="0"/>
  </sheetViews>
  <sheetFormatPr defaultRowHeight="11.25"/>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eload">
    <tabColor rgb="FFFFCC99"/>
  </sheetPr>
  <dimension ref="A1"/>
  <sheetViews>
    <sheetView workbookViewId="0"/>
  </sheetViews>
  <sheetFormatPr defaultRowHeight="11.25"/>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4">
    <tabColor rgb="FFFFCC99"/>
  </sheetPr>
  <dimension ref="A1"/>
  <sheetViews>
    <sheetView showGridLines="0" zoomScaleNormal="100" workbookViewId="0"/>
  </sheetViews>
  <sheetFormatPr defaultRowHeight="11.25"/>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7">
    <tabColor rgb="FFFFCC99"/>
  </sheetPr>
  <dimension ref="A1"/>
  <sheetViews>
    <sheetView showGridLines="0" zoomScaleNormal="100" workbookViewId="0"/>
  </sheetViews>
  <sheetFormatPr defaultRowHeight="11.25"/>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workbookViewId="0"/>
  </sheetViews>
  <sheetFormatPr defaultRowHeight="11.25"/>
  <sheetData/>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rgb="FFFFCC99"/>
  </sheetPr>
  <dimension ref="A1"/>
  <sheetViews>
    <sheetView workbookViewId="0"/>
  </sheetViews>
  <sheetFormatPr defaultRowHeight="11.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RowHeight="14.25"/>
  <cols>
    <col min="1" max="1" width="3.28515625" style="15" customWidth="1"/>
    <col min="2" max="2" width="8.7109375" style="15" customWidth="1"/>
    <col min="3" max="3" width="22.28515625" style="15" customWidth="1"/>
    <col min="4" max="4" width="4.28515625" style="15" customWidth="1"/>
    <col min="5" max="6" width="4.42578125" style="15" customWidth="1"/>
    <col min="7" max="7" width="4.5703125" style="15" customWidth="1"/>
    <col min="8" max="24" width="4.42578125" style="15" customWidth="1"/>
    <col min="25" max="25" width="4.42578125" style="16" customWidth="1"/>
    <col min="26" max="26" width="9.140625" style="15"/>
    <col min="27" max="27" width="9.140625" style="17"/>
    <col min="28" max="16384" width="9.140625" style="15"/>
  </cols>
  <sheetData>
    <row r="1" spans="1:29" ht="10.5" customHeight="1">
      <c r="A1" s="14"/>
      <c r="AA1" s="17" t="s">
        <v>164</v>
      </c>
    </row>
    <row r="2" spans="1:29" ht="16.5" customHeight="1">
      <c r="B2" s="1023" t="str">
        <f>"Код отчёта: " &amp; GetCode()</f>
        <v>Код отчёта: EXPERT.VSVO.EOR</v>
      </c>
      <c r="C2" s="1023"/>
      <c r="D2" s="1023"/>
      <c r="E2" s="1023"/>
      <c r="F2" s="1023"/>
      <c r="G2" s="1023"/>
      <c r="H2" s="18"/>
      <c r="I2" s="18"/>
      <c r="J2" s="18"/>
      <c r="K2" s="18"/>
      <c r="L2" s="18"/>
      <c r="M2" s="18"/>
      <c r="N2" s="18"/>
      <c r="O2" s="18"/>
      <c r="P2" s="18"/>
      <c r="Q2" s="18"/>
      <c r="R2" s="18"/>
      <c r="S2" s="18"/>
      <c r="T2" s="18"/>
      <c r="U2" s="18"/>
      <c r="V2" s="18"/>
      <c r="W2" s="16"/>
      <c r="Y2" s="17"/>
      <c r="AA2" s="15"/>
    </row>
    <row r="3" spans="1:29" ht="18" customHeight="1">
      <c r="B3" s="1024" t="str">
        <f>"Версия " &amp; Getversion()</f>
        <v>Версия 4.2</v>
      </c>
      <c r="C3" s="1024"/>
      <c r="D3" s="19"/>
      <c r="E3" s="19"/>
      <c r="F3" s="19"/>
      <c r="G3" s="19"/>
      <c r="H3" s="20"/>
      <c r="I3" s="20"/>
      <c r="J3" s="20"/>
      <c r="K3" s="20"/>
      <c r="L3" s="20"/>
      <c r="M3" s="20"/>
      <c r="N3" s="20"/>
      <c r="O3" s="20"/>
      <c r="P3" s="20"/>
      <c r="Q3" s="20"/>
      <c r="R3" s="20"/>
      <c r="S3" s="18"/>
      <c r="T3" s="18"/>
      <c r="U3" s="18"/>
      <c r="V3" s="20"/>
      <c r="W3" s="20"/>
      <c r="X3" s="20"/>
      <c r="Y3" s="20"/>
    </row>
    <row r="4" spans="1:29" ht="6" customHeight="1">
      <c r="B4" s="21"/>
      <c r="D4" s="20"/>
      <c r="E4" s="20"/>
      <c r="F4" s="20"/>
      <c r="G4" s="20"/>
      <c r="H4" s="20"/>
      <c r="I4" s="20"/>
      <c r="J4" s="20"/>
      <c r="K4" s="20"/>
      <c r="L4" s="20"/>
      <c r="M4" s="20"/>
      <c r="N4" s="20"/>
      <c r="O4" s="20"/>
      <c r="P4" s="20"/>
      <c r="Q4" s="20"/>
      <c r="R4" s="20"/>
      <c r="S4" s="20"/>
      <c r="T4" s="20"/>
      <c r="U4" s="20"/>
      <c r="V4" s="20"/>
      <c r="W4" s="20"/>
      <c r="X4" s="20"/>
      <c r="Y4" s="20"/>
    </row>
    <row r="5" spans="1:29" ht="32.25" customHeight="1">
      <c r="A5" s="22"/>
      <c r="B5" s="1025" t="s">
        <v>1067</v>
      </c>
      <c r="C5" s="1026"/>
      <c r="D5" s="1026"/>
      <c r="E5" s="1026"/>
      <c r="F5" s="1026"/>
      <c r="G5" s="1026"/>
      <c r="H5" s="1026"/>
      <c r="I5" s="1026"/>
      <c r="J5" s="1026"/>
      <c r="K5" s="1026"/>
      <c r="L5" s="1026"/>
      <c r="M5" s="1026"/>
      <c r="N5" s="1026"/>
      <c r="O5" s="1026"/>
      <c r="P5" s="1026"/>
      <c r="Q5" s="1026"/>
      <c r="R5" s="1026"/>
      <c r="S5" s="1026"/>
      <c r="T5" s="1026"/>
      <c r="U5" s="1026"/>
      <c r="V5" s="1026"/>
      <c r="W5" s="1026"/>
      <c r="X5" s="1026"/>
      <c r="Y5" s="1027"/>
      <c r="Z5" s="49"/>
      <c r="AB5" s="22"/>
      <c r="AC5" s="22"/>
    </row>
    <row r="6" spans="1:29" ht="13.9" customHeight="1">
      <c r="A6" s="23"/>
      <c r="B6" s="51"/>
      <c r="C6" s="51"/>
      <c r="D6" s="24"/>
      <c r="E6" s="24"/>
      <c r="F6" s="24"/>
      <c r="G6" s="24"/>
      <c r="H6" s="24"/>
      <c r="I6" s="24"/>
      <c r="J6" s="24"/>
      <c r="K6" s="24"/>
      <c r="L6" s="24"/>
      <c r="M6" s="24"/>
      <c r="N6" s="24"/>
      <c r="O6" s="24"/>
      <c r="P6" s="24"/>
      <c r="Q6" s="24"/>
      <c r="R6" s="24"/>
      <c r="S6" s="24"/>
      <c r="T6" s="24"/>
      <c r="U6" s="24"/>
      <c r="V6" s="24"/>
      <c r="W6" s="24"/>
      <c r="X6" s="24"/>
      <c r="Y6" s="47"/>
      <c r="Z6" s="23"/>
    </row>
    <row r="7" spans="1:29" ht="15" customHeight="1">
      <c r="A7" s="23"/>
      <c r="B7" s="23"/>
      <c r="C7" s="25"/>
      <c r="D7" s="24"/>
      <c r="E7" s="1028" t="s">
        <v>961</v>
      </c>
      <c r="F7" s="1028"/>
      <c r="G7" s="1028"/>
      <c r="H7" s="1028"/>
      <c r="I7" s="1028"/>
      <c r="J7" s="1028"/>
      <c r="K7" s="1028"/>
      <c r="L7" s="1028"/>
      <c r="M7" s="1028"/>
      <c r="N7" s="1028"/>
      <c r="O7" s="1028"/>
      <c r="P7" s="1028"/>
      <c r="Q7" s="1028"/>
      <c r="R7" s="1028"/>
      <c r="S7" s="1028"/>
      <c r="T7" s="1028"/>
      <c r="U7" s="1028"/>
      <c r="V7" s="1028"/>
      <c r="W7" s="1028"/>
      <c r="X7" s="1028"/>
      <c r="Y7" s="47"/>
      <c r="Z7" s="23"/>
    </row>
    <row r="8" spans="1:29" ht="15" customHeight="1">
      <c r="A8" s="23"/>
      <c r="B8" s="23"/>
      <c r="C8" s="25"/>
      <c r="D8" s="24"/>
      <c r="E8" s="1028"/>
      <c r="F8" s="1028"/>
      <c r="G8" s="1028"/>
      <c r="H8" s="1028"/>
      <c r="I8" s="1028"/>
      <c r="J8" s="1028"/>
      <c r="K8" s="1028"/>
      <c r="L8" s="1028"/>
      <c r="M8" s="1028"/>
      <c r="N8" s="1028"/>
      <c r="O8" s="1028"/>
      <c r="P8" s="1028"/>
      <c r="Q8" s="1028"/>
      <c r="R8" s="1028"/>
      <c r="S8" s="1028"/>
      <c r="T8" s="1028"/>
      <c r="U8" s="1028"/>
      <c r="V8" s="1028"/>
      <c r="W8" s="1028"/>
      <c r="X8" s="1028"/>
      <c r="Y8" s="47"/>
      <c r="Z8" s="23"/>
    </row>
    <row r="9" spans="1:29" ht="15" customHeight="1">
      <c r="A9" s="23"/>
      <c r="B9" s="23"/>
      <c r="C9" s="25"/>
      <c r="D9" s="24"/>
      <c r="E9" s="1028"/>
      <c r="F9" s="1028"/>
      <c r="G9" s="1028"/>
      <c r="H9" s="1028"/>
      <c r="I9" s="1028"/>
      <c r="J9" s="1028"/>
      <c r="K9" s="1028"/>
      <c r="L9" s="1028"/>
      <c r="M9" s="1028"/>
      <c r="N9" s="1028"/>
      <c r="O9" s="1028"/>
      <c r="P9" s="1028"/>
      <c r="Q9" s="1028"/>
      <c r="R9" s="1028"/>
      <c r="S9" s="1028"/>
      <c r="T9" s="1028"/>
      <c r="U9" s="1028"/>
      <c r="V9" s="1028"/>
      <c r="W9" s="1028"/>
      <c r="X9" s="1028"/>
      <c r="Y9" s="47"/>
      <c r="Z9" s="23"/>
    </row>
    <row r="10" spans="1:29" ht="10.5" customHeight="1">
      <c r="A10" s="23"/>
      <c r="B10" s="23"/>
      <c r="C10" s="25"/>
      <c r="D10" s="24"/>
      <c r="E10" s="1028"/>
      <c r="F10" s="1028"/>
      <c r="G10" s="1028"/>
      <c r="H10" s="1028"/>
      <c r="I10" s="1028"/>
      <c r="J10" s="1028"/>
      <c r="K10" s="1028"/>
      <c r="L10" s="1028"/>
      <c r="M10" s="1028"/>
      <c r="N10" s="1028"/>
      <c r="O10" s="1028"/>
      <c r="P10" s="1028"/>
      <c r="Q10" s="1028"/>
      <c r="R10" s="1028"/>
      <c r="S10" s="1028"/>
      <c r="T10" s="1028"/>
      <c r="U10" s="1028"/>
      <c r="V10" s="1028"/>
      <c r="W10" s="1028"/>
      <c r="X10" s="1028"/>
      <c r="Y10" s="47"/>
      <c r="Z10" s="23"/>
    </row>
    <row r="11" spans="1:29" ht="27" customHeight="1">
      <c r="A11" s="23"/>
      <c r="B11" s="23"/>
      <c r="C11" s="25"/>
      <c r="D11" s="24"/>
      <c r="E11" s="1028"/>
      <c r="F11" s="1028"/>
      <c r="G11" s="1028"/>
      <c r="H11" s="1028"/>
      <c r="I11" s="1028"/>
      <c r="J11" s="1028"/>
      <c r="K11" s="1028"/>
      <c r="L11" s="1028"/>
      <c r="M11" s="1028"/>
      <c r="N11" s="1028"/>
      <c r="O11" s="1028"/>
      <c r="P11" s="1028"/>
      <c r="Q11" s="1028"/>
      <c r="R11" s="1028"/>
      <c r="S11" s="1028"/>
      <c r="T11" s="1028"/>
      <c r="U11" s="1028"/>
      <c r="V11" s="1028"/>
      <c r="W11" s="1028"/>
      <c r="X11" s="1028"/>
      <c r="Y11" s="47"/>
      <c r="Z11" s="23"/>
    </row>
    <row r="12" spans="1:29" ht="12" customHeight="1">
      <c r="A12" s="23"/>
      <c r="B12" s="23"/>
      <c r="C12" s="25"/>
      <c r="D12" s="24"/>
      <c r="E12" s="1028"/>
      <c r="F12" s="1028"/>
      <c r="G12" s="1028"/>
      <c r="H12" s="1028"/>
      <c r="I12" s="1028"/>
      <c r="J12" s="1028"/>
      <c r="K12" s="1028"/>
      <c r="L12" s="1028"/>
      <c r="M12" s="1028"/>
      <c r="N12" s="1028"/>
      <c r="O12" s="1028"/>
      <c r="P12" s="1028"/>
      <c r="Q12" s="1028"/>
      <c r="R12" s="1028"/>
      <c r="S12" s="1028"/>
      <c r="T12" s="1028"/>
      <c r="U12" s="1028"/>
      <c r="V12" s="1028"/>
      <c r="W12" s="1028"/>
      <c r="X12" s="1028"/>
      <c r="Y12" s="47"/>
      <c r="Z12" s="23"/>
    </row>
    <row r="13" spans="1:29" ht="38.25" customHeight="1">
      <c r="A13" s="23"/>
      <c r="B13" s="23"/>
      <c r="C13" s="25"/>
      <c r="D13" s="24"/>
      <c r="E13" s="1028"/>
      <c r="F13" s="1028"/>
      <c r="G13" s="1028"/>
      <c r="H13" s="1028"/>
      <c r="I13" s="1028"/>
      <c r="J13" s="1028"/>
      <c r="K13" s="1028"/>
      <c r="L13" s="1028"/>
      <c r="M13" s="1028"/>
      <c r="N13" s="1028"/>
      <c r="O13" s="1028"/>
      <c r="P13" s="1028"/>
      <c r="Q13" s="1028"/>
      <c r="R13" s="1028"/>
      <c r="S13" s="1028"/>
      <c r="T13" s="1028"/>
      <c r="U13" s="1028"/>
      <c r="V13" s="1028"/>
      <c r="W13" s="1028"/>
      <c r="X13" s="1028"/>
      <c r="Y13" s="48"/>
      <c r="Z13" s="23"/>
    </row>
    <row r="14" spans="1:29" ht="15" customHeight="1">
      <c r="A14" s="23"/>
      <c r="B14" s="23"/>
      <c r="C14" s="25"/>
      <c r="D14" s="24"/>
      <c r="E14" s="1028" t="s">
        <v>179</v>
      </c>
      <c r="F14" s="1028"/>
      <c r="G14" s="1028"/>
      <c r="H14" s="1028"/>
      <c r="I14" s="1028"/>
      <c r="J14" s="1028"/>
      <c r="K14" s="1028"/>
      <c r="L14" s="1028"/>
      <c r="M14" s="1028"/>
      <c r="N14" s="1028"/>
      <c r="O14" s="1028"/>
      <c r="P14" s="1028"/>
      <c r="Q14" s="1028"/>
      <c r="R14" s="1028"/>
      <c r="S14" s="1028"/>
      <c r="T14" s="1028"/>
      <c r="U14" s="1028"/>
      <c r="V14" s="1028"/>
      <c r="W14" s="1028"/>
      <c r="X14" s="1028"/>
      <c r="Y14" s="47"/>
      <c r="Z14" s="23"/>
    </row>
    <row r="15" spans="1:29" ht="15">
      <c r="A15" s="23"/>
      <c r="B15" s="23"/>
      <c r="C15" s="25"/>
      <c r="D15" s="24"/>
      <c r="E15" s="1028"/>
      <c r="F15" s="1028"/>
      <c r="G15" s="1028"/>
      <c r="H15" s="1028"/>
      <c r="I15" s="1028"/>
      <c r="J15" s="1028"/>
      <c r="K15" s="1028"/>
      <c r="L15" s="1028"/>
      <c r="M15" s="1028"/>
      <c r="N15" s="1028"/>
      <c r="O15" s="1028"/>
      <c r="P15" s="1028"/>
      <c r="Q15" s="1028"/>
      <c r="R15" s="1028"/>
      <c r="S15" s="1028"/>
      <c r="T15" s="1028"/>
      <c r="U15" s="1028"/>
      <c r="V15" s="1028"/>
      <c r="W15" s="1028"/>
      <c r="X15" s="1028"/>
      <c r="Y15" s="47"/>
      <c r="Z15" s="23"/>
    </row>
    <row r="16" spans="1:29" ht="15">
      <c r="A16" s="23"/>
      <c r="B16" s="23"/>
      <c r="C16" s="25"/>
      <c r="D16" s="24"/>
      <c r="E16" s="1028"/>
      <c r="F16" s="1028"/>
      <c r="G16" s="1028"/>
      <c r="H16" s="1028"/>
      <c r="I16" s="1028"/>
      <c r="J16" s="1028"/>
      <c r="K16" s="1028"/>
      <c r="L16" s="1028"/>
      <c r="M16" s="1028"/>
      <c r="N16" s="1028"/>
      <c r="O16" s="1028"/>
      <c r="P16" s="1028"/>
      <c r="Q16" s="1028"/>
      <c r="R16" s="1028"/>
      <c r="S16" s="1028"/>
      <c r="T16" s="1028"/>
      <c r="U16" s="1028"/>
      <c r="V16" s="1028"/>
      <c r="W16" s="1028"/>
      <c r="X16" s="1028"/>
      <c r="Y16" s="47"/>
      <c r="Z16" s="23"/>
    </row>
    <row r="17" spans="1:26" ht="15" customHeight="1">
      <c r="A17" s="23"/>
      <c r="B17" s="23"/>
      <c r="C17" s="25"/>
      <c r="D17" s="24"/>
      <c r="E17" s="1028"/>
      <c r="F17" s="1028"/>
      <c r="G17" s="1028"/>
      <c r="H17" s="1028"/>
      <c r="I17" s="1028"/>
      <c r="J17" s="1028"/>
      <c r="K17" s="1028"/>
      <c r="L17" s="1028"/>
      <c r="M17" s="1028"/>
      <c r="N17" s="1028"/>
      <c r="O17" s="1028"/>
      <c r="P17" s="1028"/>
      <c r="Q17" s="1028"/>
      <c r="R17" s="1028"/>
      <c r="S17" s="1028"/>
      <c r="T17" s="1028"/>
      <c r="U17" s="1028"/>
      <c r="V17" s="1028"/>
      <c r="W17" s="1028"/>
      <c r="X17" s="1028"/>
      <c r="Y17" s="47"/>
      <c r="Z17" s="23"/>
    </row>
    <row r="18" spans="1:26" ht="15">
      <c r="A18" s="23"/>
      <c r="B18" s="23"/>
      <c r="C18" s="25"/>
      <c r="D18" s="24"/>
      <c r="E18" s="1028"/>
      <c r="F18" s="1028"/>
      <c r="G18" s="1028"/>
      <c r="H18" s="1028"/>
      <c r="I18" s="1028"/>
      <c r="J18" s="1028"/>
      <c r="K18" s="1028"/>
      <c r="L18" s="1028"/>
      <c r="M18" s="1028"/>
      <c r="N18" s="1028"/>
      <c r="O18" s="1028"/>
      <c r="P18" s="1028"/>
      <c r="Q18" s="1028"/>
      <c r="R18" s="1028"/>
      <c r="S18" s="1028"/>
      <c r="T18" s="1028"/>
      <c r="U18" s="1028"/>
      <c r="V18" s="1028"/>
      <c r="W18" s="1028"/>
      <c r="X18" s="1028"/>
      <c r="Y18" s="47"/>
      <c r="Z18" s="23"/>
    </row>
    <row r="19" spans="1:26" ht="59.25" customHeight="1">
      <c r="A19" s="23"/>
      <c r="B19" s="23"/>
      <c r="C19" s="25"/>
      <c r="D19" s="25"/>
      <c r="E19" s="1028"/>
      <c r="F19" s="1028"/>
      <c r="G19" s="1028"/>
      <c r="H19" s="1028"/>
      <c r="I19" s="1028"/>
      <c r="J19" s="1028"/>
      <c r="K19" s="1028"/>
      <c r="L19" s="1028"/>
      <c r="M19" s="1028"/>
      <c r="N19" s="1028"/>
      <c r="O19" s="1028"/>
      <c r="P19" s="1028"/>
      <c r="Q19" s="1028"/>
      <c r="R19" s="1028"/>
      <c r="S19" s="1028"/>
      <c r="T19" s="1028"/>
      <c r="U19" s="1028"/>
      <c r="V19" s="1028"/>
      <c r="W19" s="1028"/>
      <c r="X19" s="1028"/>
      <c r="Y19" s="47"/>
      <c r="Z19" s="23"/>
    </row>
    <row r="20" spans="1:26" ht="15" hidden="1">
      <c r="A20" s="23"/>
      <c r="B20" s="23"/>
      <c r="C20" s="25"/>
      <c r="D20" s="25"/>
      <c r="E20" s="25"/>
      <c r="F20" s="25"/>
      <c r="G20" s="25"/>
      <c r="H20" s="25"/>
      <c r="I20" s="25"/>
      <c r="J20" s="25"/>
      <c r="K20" s="25"/>
      <c r="L20" s="25"/>
      <c r="M20" s="25"/>
      <c r="N20" s="25"/>
      <c r="O20" s="25"/>
      <c r="P20" s="25"/>
      <c r="Q20" s="25"/>
      <c r="R20" s="25"/>
      <c r="S20" s="25"/>
      <c r="T20" s="25"/>
      <c r="U20" s="25"/>
      <c r="V20" s="25"/>
      <c r="W20" s="25"/>
      <c r="X20" s="25"/>
      <c r="Y20" s="47"/>
      <c r="Z20" s="23"/>
    </row>
    <row r="21" spans="1:26" ht="14.25" hidden="1" customHeight="1">
      <c r="A21" s="23"/>
      <c r="B21" s="23"/>
      <c r="C21" s="25"/>
      <c r="D21" s="24"/>
      <c r="E21" s="26" t="s">
        <v>165</v>
      </c>
      <c r="F21" s="1019" t="s">
        <v>166</v>
      </c>
      <c r="G21" s="1020"/>
      <c r="H21" s="1020"/>
      <c r="I21" s="1020"/>
      <c r="J21" s="1020"/>
      <c r="K21" s="1020"/>
      <c r="L21" s="1020"/>
      <c r="M21" s="1020"/>
      <c r="N21" s="27"/>
      <c r="O21" s="28" t="s">
        <v>165</v>
      </c>
      <c r="P21" s="1021" t="s">
        <v>167</v>
      </c>
      <c r="Q21" s="1022"/>
      <c r="R21" s="1022"/>
      <c r="S21" s="1022"/>
      <c r="T21" s="1022"/>
      <c r="U21" s="1022"/>
      <c r="V21" s="1022"/>
      <c r="W21" s="1022"/>
      <c r="X21" s="1022"/>
      <c r="Y21" s="47"/>
      <c r="Z21" s="23"/>
    </row>
    <row r="22" spans="1:26" ht="19.149999999999999" hidden="1" customHeight="1">
      <c r="A22" s="23"/>
      <c r="B22" s="23"/>
      <c r="C22" s="25"/>
      <c r="D22" s="24"/>
      <c r="E22" s="29" t="s">
        <v>165</v>
      </c>
      <c r="F22" s="1019" t="s">
        <v>168</v>
      </c>
      <c r="G22" s="1020"/>
      <c r="H22" s="1020"/>
      <c r="I22" s="1020"/>
      <c r="J22" s="1020"/>
      <c r="K22" s="1020"/>
      <c r="L22" s="1020"/>
      <c r="M22" s="1020"/>
      <c r="N22" s="27"/>
      <c r="O22" s="30" t="s">
        <v>165</v>
      </c>
      <c r="P22" s="1021" t="s">
        <v>169</v>
      </c>
      <c r="Q22" s="1022"/>
      <c r="R22" s="1022"/>
      <c r="S22" s="1022"/>
      <c r="T22" s="1022"/>
      <c r="U22" s="1022"/>
      <c r="V22" s="1022"/>
      <c r="W22" s="1022"/>
      <c r="X22" s="1022"/>
      <c r="Y22" s="47"/>
      <c r="Z22" s="23"/>
    </row>
    <row r="23" spans="1:26" ht="27" hidden="1" customHeight="1">
      <c r="A23" s="23"/>
      <c r="B23" s="23"/>
      <c r="C23" s="25"/>
      <c r="D23" s="24"/>
      <c r="E23" s="24"/>
      <c r="F23" s="24"/>
      <c r="G23" s="24"/>
      <c r="H23" s="24"/>
      <c r="I23" s="24"/>
      <c r="J23" s="24"/>
      <c r="K23" s="24"/>
      <c r="L23" s="24"/>
      <c r="M23" s="24"/>
      <c r="N23" s="24"/>
      <c r="O23" s="24"/>
      <c r="P23" s="24"/>
      <c r="Q23" s="24"/>
      <c r="R23" s="24"/>
      <c r="S23" s="24"/>
      <c r="T23" s="24"/>
      <c r="U23" s="24"/>
      <c r="V23" s="24"/>
      <c r="W23" s="24"/>
      <c r="X23" s="24"/>
      <c r="Y23" s="47"/>
      <c r="Z23" s="23"/>
    </row>
    <row r="24" spans="1:26" ht="10.5" hidden="1" customHeight="1">
      <c r="A24" s="23"/>
      <c r="B24" s="23"/>
      <c r="C24" s="25"/>
      <c r="D24" s="24"/>
      <c r="E24" s="24"/>
      <c r="F24" s="24"/>
      <c r="G24" s="24"/>
      <c r="H24" s="24"/>
      <c r="I24" s="24"/>
      <c r="J24" s="24"/>
      <c r="K24" s="24"/>
      <c r="L24" s="24"/>
      <c r="M24" s="24"/>
      <c r="N24" s="24"/>
      <c r="O24" s="24"/>
      <c r="P24" s="24"/>
      <c r="Q24" s="24"/>
      <c r="R24" s="24"/>
      <c r="S24" s="24"/>
      <c r="T24" s="24"/>
      <c r="U24" s="24"/>
      <c r="V24" s="24"/>
      <c r="W24" s="24"/>
      <c r="X24" s="24"/>
      <c r="Y24" s="47"/>
      <c r="Z24" s="23"/>
    </row>
    <row r="25" spans="1:26" ht="27" hidden="1" customHeight="1">
      <c r="A25" s="23"/>
      <c r="B25" s="23"/>
      <c r="C25" s="25"/>
      <c r="D25" s="24"/>
      <c r="E25" s="24"/>
      <c r="F25" s="24"/>
      <c r="G25" s="24"/>
      <c r="H25" s="24"/>
      <c r="I25" s="24"/>
      <c r="J25" s="24"/>
      <c r="K25" s="24"/>
      <c r="L25" s="24"/>
      <c r="M25" s="24"/>
      <c r="N25" s="24"/>
      <c r="O25" s="24"/>
      <c r="P25" s="24"/>
      <c r="Q25" s="24"/>
      <c r="R25" s="24"/>
      <c r="S25" s="24"/>
      <c r="T25" s="24"/>
      <c r="U25" s="24"/>
      <c r="V25" s="24"/>
      <c r="W25" s="24"/>
      <c r="X25" s="24"/>
      <c r="Y25" s="47"/>
      <c r="Z25" s="23"/>
    </row>
    <row r="26" spans="1:26" ht="12" hidden="1" customHeight="1">
      <c r="A26" s="23"/>
      <c r="B26" s="23"/>
      <c r="C26" s="25"/>
      <c r="D26" s="24"/>
      <c r="E26" s="24"/>
      <c r="F26" s="24"/>
      <c r="G26" s="24"/>
      <c r="H26" s="24"/>
      <c r="I26" s="24"/>
      <c r="J26" s="24"/>
      <c r="K26" s="24"/>
      <c r="L26" s="24"/>
      <c r="M26" s="24"/>
      <c r="N26" s="24"/>
      <c r="O26" s="24"/>
      <c r="P26" s="24"/>
      <c r="Q26" s="24"/>
      <c r="R26" s="24"/>
      <c r="S26" s="24"/>
      <c r="T26" s="24"/>
      <c r="U26" s="24"/>
      <c r="V26" s="24"/>
      <c r="W26" s="24"/>
      <c r="X26" s="24"/>
      <c r="Y26" s="47"/>
      <c r="Z26" s="23"/>
    </row>
    <row r="27" spans="1:26" ht="38.25" hidden="1" customHeight="1">
      <c r="A27" s="23"/>
      <c r="B27" s="23"/>
      <c r="C27" s="25"/>
      <c r="D27" s="24"/>
      <c r="E27" s="24"/>
      <c r="F27" s="24"/>
      <c r="G27" s="24"/>
      <c r="H27" s="24"/>
      <c r="I27" s="24"/>
      <c r="J27" s="24"/>
      <c r="K27" s="24"/>
      <c r="L27" s="24"/>
      <c r="M27" s="24"/>
      <c r="N27" s="24"/>
      <c r="O27" s="24"/>
      <c r="P27" s="24"/>
      <c r="Q27" s="24"/>
      <c r="R27" s="24"/>
      <c r="S27" s="24"/>
      <c r="T27" s="24"/>
      <c r="U27" s="24"/>
      <c r="V27" s="24"/>
      <c r="W27" s="24"/>
      <c r="X27" s="24"/>
      <c r="Y27" s="47"/>
      <c r="Z27" s="23"/>
    </row>
    <row r="28" spans="1:26" ht="15" hidden="1">
      <c r="A28" s="23"/>
      <c r="B28" s="23"/>
      <c r="C28" s="25"/>
      <c r="D28" s="24"/>
      <c r="E28" s="24"/>
      <c r="F28" s="24"/>
      <c r="G28" s="24"/>
      <c r="H28" s="24"/>
      <c r="I28" s="24"/>
      <c r="J28" s="24"/>
      <c r="K28" s="24"/>
      <c r="L28" s="24"/>
      <c r="M28" s="24"/>
      <c r="N28" s="24"/>
      <c r="O28" s="24"/>
      <c r="P28" s="24"/>
      <c r="Q28" s="24"/>
      <c r="R28" s="24"/>
      <c r="S28" s="24"/>
      <c r="T28" s="24"/>
      <c r="U28" s="24"/>
      <c r="V28" s="24"/>
      <c r="W28" s="24"/>
      <c r="X28" s="24"/>
      <c r="Y28" s="47"/>
      <c r="Z28" s="23"/>
    </row>
    <row r="29" spans="1:26" ht="15" hidden="1">
      <c r="A29" s="23"/>
      <c r="B29" s="23"/>
      <c r="C29" s="25"/>
      <c r="D29" s="24"/>
      <c r="E29" s="24"/>
      <c r="F29" s="24"/>
      <c r="G29" s="24"/>
      <c r="H29" s="24"/>
      <c r="I29" s="24"/>
      <c r="J29" s="24"/>
      <c r="K29" s="24"/>
      <c r="L29" s="24"/>
      <c r="M29" s="24"/>
      <c r="N29" s="24"/>
      <c r="O29" s="24"/>
      <c r="P29" s="24"/>
      <c r="Q29" s="24"/>
      <c r="R29" s="24"/>
      <c r="S29" s="24"/>
      <c r="T29" s="24"/>
      <c r="U29" s="24"/>
      <c r="V29" s="24"/>
      <c r="W29" s="24"/>
      <c r="X29" s="24"/>
      <c r="Y29" s="47"/>
      <c r="Z29" s="23"/>
    </row>
    <row r="30" spans="1:26" ht="15" hidden="1">
      <c r="A30" s="23"/>
      <c r="B30" s="23"/>
      <c r="C30" s="25"/>
      <c r="D30" s="24"/>
      <c r="E30" s="24"/>
      <c r="F30" s="24"/>
      <c r="G30" s="24"/>
      <c r="H30" s="24"/>
      <c r="I30" s="24"/>
      <c r="J30" s="24"/>
      <c r="K30" s="24"/>
      <c r="L30" s="24"/>
      <c r="M30" s="24"/>
      <c r="N30" s="24"/>
      <c r="O30" s="24"/>
      <c r="P30" s="24"/>
      <c r="Q30" s="24"/>
      <c r="R30" s="24"/>
      <c r="S30" s="24"/>
      <c r="T30" s="24"/>
      <c r="U30" s="24"/>
      <c r="V30" s="24"/>
      <c r="W30" s="24"/>
      <c r="X30" s="24"/>
      <c r="Y30" s="47"/>
      <c r="Z30" s="23"/>
    </row>
    <row r="31" spans="1:26" ht="15" hidden="1">
      <c r="A31" s="23"/>
      <c r="B31" s="23"/>
      <c r="C31" s="25"/>
      <c r="D31" s="24"/>
      <c r="E31" s="24"/>
      <c r="F31" s="24"/>
      <c r="G31" s="24"/>
      <c r="H31" s="24"/>
      <c r="I31" s="24"/>
      <c r="J31" s="24"/>
      <c r="K31" s="24"/>
      <c r="L31" s="24"/>
      <c r="M31" s="24"/>
      <c r="N31" s="24"/>
      <c r="O31" s="24"/>
      <c r="P31" s="24"/>
      <c r="Q31" s="24"/>
      <c r="R31" s="24"/>
      <c r="S31" s="24"/>
      <c r="T31" s="24"/>
      <c r="U31" s="24"/>
      <c r="V31" s="24"/>
      <c r="W31" s="24"/>
      <c r="X31" s="24"/>
      <c r="Y31" s="47"/>
      <c r="Z31" s="23"/>
    </row>
    <row r="32" spans="1:26" ht="15" hidden="1">
      <c r="A32" s="23"/>
      <c r="B32" s="23"/>
      <c r="C32" s="25"/>
      <c r="D32" s="24"/>
      <c r="E32" s="24"/>
      <c r="F32" s="24"/>
      <c r="G32" s="24"/>
      <c r="H32" s="24"/>
      <c r="I32" s="24"/>
      <c r="J32" s="24"/>
      <c r="K32" s="24"/>
      <c r="L32" s="24"/>
      <c r="M32" s="24"/>
      <c r="N32" s="24"/>
      <c r="O32" s="24"/>
      <c r="P32" s="24"/>
      <c r="Q32" s="24"/>
      <c r="R32" s="24"/>
      <c r="S32" s="24"/>
      <c r="T32" s="24"/>
      <c r="U32" s="24"/>
      <c r="V32" s="24"/>
      <c r="W32" s="24"/>
      <c r="X32" s="24"/>
      <c r="Y32" s="47"/>
      <c r="Z32" s="23"/>
    </row>
    <row r="33" spans="1:26" ht="18.75" hidden="1" customHeight="1">
      <c r="A33" s="23"/>
      <c r="B33" s="23"/>
      <c r="C33" s="25"/>
      <c r="D33" s="25"/>
      <c r="E33" s="25"/>
      <c r="F33" s="25"/>
      <c r="G33" s="25"/>
      <c r="H33" s="25"/>
      <c r="I33" s="25"/>
      <c r="J33" s="25"/>
      <c r="K33" s="25"/>
      <c r="L33" s="25"/>
      <c r="M33" s="25"/>
      <c r="N33" s="25"/>
      <c r="O33" s="25"/>
      <c r="P33" s="25"/>
      <c r="Q33" s="25"/>
      <c r="R33" s="25"/>
      <c r="S33" s="25"/>
      <c r="T33" s="25"/>
      <c r="U33" s="25"/>
      <c r="V33" s="25"/>
      <c r="W33" s="25"/>
      <c r="X33" s="25"/>
      <c r="Y33" s="47"/>
      <c r="Z33" s="23"/>
    </row>
    <row r="34" spans="1:26" ht="15" hidden="1">
      <c r="A34" s="23"/>
      <c r="B34" s="23"/>
      <c r="C34" s="25"/>
      <c r="D34" s="25"/>
      <c r="E34" s="25"/>
      <c r="F34" s="25"/>
      <c r="G34" s="25"/>
      <c r="H34" s="25"/>
      <c r="I34" s="25"/>
      <c r="J34" s="25"/>
      <c r="K34" s="25"/>
      <c r="L34" s="25"/>
      <c r="M34" s="25"/>
      <c r="N34" s="25"/>
      <c r="O34" s="25"/>
      <c r="P34" s="25"/>
      <c r="Q34" s="25"/>
      <c r="R34" s="25"/>
      <c r="S34" s="25"/>
      <c r="T34" s="25"/>
      <c r="U34" s="25"/>
      <c r="V34" s="25"/>
      <c r="W34" s="25"/>
      <c r="X34" s="25"/>
      <c r="Y34" s="47"/>
      <c r="Z34" s="23"/>
    </row>
    <row r="35" spans="1:26" ht="24" hidden="1" customHeight="1">
      <c r="A35" s="23"/>
      <c r="B35" s="23"/>
      <c r="C35" s="25"/>
      <c r="D35" s="24"/>
      <c r="E35" s="1029" t="s">
        <v>188</v>
      </c>
      <c r="F35" s="1029"/>
      <c r="G35" s="1029"/>
      <c r="H35" s="1029"/>
      <c r="I35" s="1029"/>
      <c r="J35" s="1029"/>
      <c r="K35" s="1029"/>
      <c r="L35" s="1029"/>
      <c r="M35" s="1029"/>
      <c r="N35" s="1029"/>
      <c r="O35" s="1029"/>
      <c r="P35" s="1029"/>
      <c r="Q35" s="1029"/>
      <c r="R35" s="1029"/>
      <c r="S35" s="1029"/>
      <c r="T35" s="1029"/>
      <c r="U35" s="1029"/>
      <c r="V35" s="1029"/>
      <c r="W35" s="1029"/>
      <c r="X35" s="1029"/>
      <c r="Y35" s="47"/>
      <c r="Z35" s="23"/>
    </row>
    <row r="36" spans="1:26" ht="38.25" hidden="1" customHeight="1">
      <c r="A36" s="23"/>
      <c r="B36" s="23"/>
      <c r="C36" s="25"/>
      <c r="D36" s="24"/>
      <c r="E36" s="1029"/>
      <c r="F36" s="1029"/>
      <c r="G36" s="1029"/>
      <c r="H36" s="1029"/>
      <c r="I36" s="1029"/>
      <c r="J36" s="1029"/>
      <c r="K36" s="1029"/>
      <c r="L36" s="1029"/>
      <c r="M36" s="1029"/>
      <c r="N36" s="1029"/>
      <c r="O36" s="1029"/>
      <c r="P36" s="1029"/>
      <c r="Q36" s="1029"/>
      <c r="R36" s="1029"/>
      <c r="S36" s="1029"/>
      <c r="T36" s="1029"/>
      <c r="U36" s="1029"/>
      <c r="V36" s="1029"/>
      <c r="W36" s="1029"/>
      <c r="X36" s="1029"/>
      <c r="Y36" s="47"/>
      <c r="Z36" s="23"/>
    </row>
    <row r="37" spans="1:26" ht="9.75" hidden="1" customHeight="1">
      <c r="A37" s="23"/>
      <c r="B37" s="23"/>
      <c r="C37" s="25"/>
      <c r="D37" s="24"/>
      <c r="E37" s="1029"/>
      <c r="F37" s="1029"/>
      <c r="G37" s="1029"/>
      <c r="H37" s="1029"/>
      <c r="I37" s="1029"/>
      <c r="J37" s="1029"/>
      <c r="K37" s="1029"/>
      <c r="L37" s="1029"/>
      <c r="M37" s="1029"/>
      <c r="N37" s="1029"/>
      <c r="O37" s="1029"/>
      <c r="P37" s="1029"/>
      <c r="Q37" s="1029"/>
      <c r="R37" s="1029"/>
      <c r="S37" s="1029"/>
      <c r="T37" s="1029"/>
      <c r="U37" s="1029"/>
      <c r="V37" s="1029"/>
      <c r="W37" s="1029"/>
      <c r="X37" s="1029"/>
      <c r="Y37" s="47"/>
      <c r="Z37" s="23"/>
    </row>
    <row r="38" spans="1:26" ht="51" hidden="1" customHeight="1">
      <c r="A38" s="23"/>
      <c r="B38" s="23"/>
      <c r="C38" s="25"/>
      <c r="D38" s="24"/>
      <c r="E38" s="1029"/>
      <c r="F38" s="1029"/>
      <c r="G38" s="1029"/>
      <c r="H38" s="1029"/>
      <c r="I38" s="1029"/>
      <c r="J38" s="1029"/>
      <c r="K38" s="1029"/>
      <c r="L38" s="1029"/>
      <c r="M38" s="1029"/>
      <c r="N38" s="1029"/>
      <c r="O38" s="1029"/>
      <c r="P38" s="1029"/>
      <c r="Q38" s="1029"/>
      <c r="R38" s="1029"/>
      <c r="S38" s="1029"/>
      <c r="T38" s="1029"/>
      <c r="U38" s="1029"/>
      <c r="V38" s="1029"/>
      <c r="W38" s="1029"/>
      <c r="X38" s="1029"/>
      <c r="Y38" s="47"/>
      <c r="Z38" s="23"/>
    </row>
    <row r="39" spans="1:26" ht="15" hidden="1" customHeight="1">
      <c r="A39" s="23"/>
      <c r="B39" s="23"/>
      <c r="C39" s="25"/>
      <c r="D39" s="24"/>
      <c r="E39" s="1029"/>
      <c r="F39" s="1029"/>
      <c r="G39" s="1029"/>
      <c r="H39" s="1029"/>
      <c r="I39" s="1029"/>
      <c r="J39" s="1029"/>
      <c r="K39" s="1029"/>
      <c r="L39" s="1029"/>
      <c r="M39" s="1029"/>
      <c r="N39" s="1029"/>
      <c r="O39" s="1029"/>
      <c r="P39" s="1029"/>
      <c r="Q39" s="1029"/>
      <c r="R39" s="1029"/>
      <c r="S39" s="1029"/>
      <c r="T39" s="1029"/>
      <c r="U39" s="1029"/>
      <c r="V39" s="1029"/>
      <c r="W39" s="1029"/>
      <c r="X39" s="1029"/>
      <c r="Y39" s="47"/>
      <c r="Z39" s="23"/>
    </row>
    <row r="40" spans="1:26" ht="12" hidden="1" customHeight="1">
      <c r="A40" s="23"/>
      <c r="B40" s="23"/>
      <c r="C40" s="25"/>
      <c r="D40" s="24"/>
      <c r="E40" s="1030"/>
      <c r="F40" s="1030"/>
      <c r="G40" s="1030"/>
      <c r="H40" s="1030"/>
      <c r="I40" s="1030"/>
      <c r="J40" s="1030"/>
      <c r="K40" s="1030"/>
      <c r="L40" s="1030"/>
      <c r="M40" s="1030"/>
      <c r="N40" s="1030"/>
      <c r="O40" s="1030"/>
      <c r="P40" s="1030"/>
      <c r="Q40" s="1030"/>
      <c r="R40" s="1030"/>
      <c r="S40" s="1030"/>
      <c r="T40" s="1030"/>
      <c r="U40" s="1030"/>
      <c r="V40" s="1030"/>
      <c r="W40" s="1030"/>
      <c r="X40" s="1030"/>
      <c r="Y40" s="47"/>
      <c r="Z40" s="23"/>
    </row>
    <row r="41" spans="1:26" ht="38.25" hidden="1" customHeight="1">
      <c r="A41" s="23"/>
      <c r="B41" s="23"/>
      <c r="C41" s="25"/>
      <c r="D41" s="24"/>
      <c r="E41" s="1029"/>
      <c r="F41" s="1029"/>
      <c r="G41" s="1029"/>
      <c r="H41" s="1029"/>
      <c r="I41" s="1029"/>
      <c r="J41" s="1029"/>
      <c r="K41" s="1029"/>
      <c r="L41" s="1029"/>
      <c r="M41" s="1029"/>
      <c r="N41" s="1029"/>
      <c r="O41" s="1029"/>
      <c r="P41" s="1029"/>
      <c r="Q41" s="1029"/>
      <c r="R41" s="1029"/>
      <c r="S41" s="1029"/>
      <c r="T41" s="1029"/>
      <c r="U41" s="1029"/>
      <c r="V41" s="1029"/>
      <c r="W41" s="1029"/>
      <c r="X41" s="1029"/>
      <c r="Y41" s="47"/>
      <c r="Z41" s="23"/>
    </row>
    <row r="42" spans="1:26" ht="15" hidden="1">
      <c r="A42" s="23"/>
      <c r="B42" s="23"/>
      <c r="C42" s="25"/>
      <c r="D42" s="24"/>
      <c r="E42" s="1029"/>
      <c r="F42" s="1029"/>
      <c r="G42" s="1029"/>
      <c r="H42" s="1029"/>
      <c r="I42" s="1029"/>
      <c r="J42" s="1029"/>
      <c r="K42" s="1029"/>
      <c r="L42" s="1029"/>
      <c r="M42" s="1029"/>
      <c r="N42" s="1029"/>
      <c r="O42" s="1029"/>
      <c r="P42" s="1029"/>
      <c r="Q42" s="1029"/>
      <c r="R42" s="1029"/>
      <c r="S42" s="1029"/>
      <c r="T42" s="1029"/>
      <c r="U42" s="1029"/>
      <c r="V42" s="1029"/>
      <c r="W42" s="1029"/>
      <c r="X42" s="1029"/>
      <c r="Y42" s="47"/>
      <c r="Z42" s="23"/>
    </row>
    <row r="43" spans="1:26" ht="15" hidden="1">
      <c r="A43" s="23"/>
      <c r="B43" s="23"/>
      <c r="C43" s="25"/>
      <c r="D43" s="24"/>
      <c r="E43" s="1029"/>
      <c r="F43" s="1029"/>
      <c r="G43" s="1029"/>
      <c r="H43" s="1029"/>
      <c r="I43" s="1029"/>
      <c r="J43" s="1029"/>
      <c r="K43" s="1029"/>
      <c r="L43" s="1029"/>
      <c r="M43" s="1029"/>
      <c r="N43" s="1029"/>
      <c r="O43" s="1029"/>
      <c r="P43" s="1029"/>
      <c r="Q43" s="1029"/>
      <c r="R43" s="1029"/>
      <c r="S43" s="1029"/>
      <c r="T43" s="1029"/>
      <c r="U43" s="1029"/>
      <c r="V43" s="1029"/>
      <c r="W43" s="1029"/>
      <c r="X43" s="1029"/>
      <c r="Y43" s="47"/>
      <c r="Z43" s="23"/>
    </row>
    <row r="44" spans="1:26" ht="33.75" hidden="1" customHeight="1">
      <c r="A44" s="23"/>
      <c r="B44" s="23"/>
      <c r="C44" s="25"/>
      <c r="D44" s="25"/>
      <c r="E44" s="1029"/>
      <c r="F44" s="1029"/>
      <c r="G44" s="1029"/>
      <c r="H44" s="1029"/>
      <c r="I44" s="1029"/>
      <c r="J44" s="1029"/>
      <c r="K44" s="1029"/>
      <c r="L44" s="1029"/>
      <c r="M44" s="1029"/>
      <c r="N44" s="1029"/>
      <c r="O44" s="1029"/>
      <c r="P44" s="1029"/>
      <c r="Q44" s="1029"/>
      <c r="R44" s="1029"/>
      <c r="S44" s="1029"/>
      <c r="T44" s="1029"/>
      <c r="U44" s="1029"/>
      <c r="V44" s="1029"/>
      <c r="W44" s="1029"/>
      <c r="X44" s="1029"/>
      <c r="Y44" s="47"/>
      <c r="Z44" s="23"/>
    </row>
    <row r="45" spans="1:26" ht="15" hidden="1">
      <c r="A45" s="23"/>
      <c r="B45" s="23"/>
      <c r="C45" s="25"/>
      <c r="D45" s="25"/>
      <c r="E45" s="1029"/>
      <c r="F45" s="1029"/>
      <c r="G45" s="1029"/>
      <c r="H45" s="1029"/>
      <c r="I45" s="1029"/>
      <c r="J45" s="1029"/>
      <c r="K45" s="1029"/>
      <c r="L45" s="1029"/>
      <c r="M45" s="1029"/>
      <c r="N45" s="1029"/>
      <c r="O45" s="1029"/>
      <c r="P45" s="1029"/>
      <c r="Q45" s="1029"/>
      <c r="R45" s="1029"/>
      <c r="S45" s="1029"/>
      <c r="T45" s="1029"/>
      <c r="U45" s="1029"/>
      <c r="V45" s="1029"/>
      <c r="W45" s="1029"/>
      <c r="X45" s="1029"/>
      <c r="Y45" s="47"/>
      <c r="Z45" s="23"/>
    </row>
    <row r="46" spans="1:26" ht="24" hidden="1" customHeight="1">
      <c r="A46" s="23"/>
      <c r="B46" s="23"/>
      <c r="C46" s="25"/>
      <c r="D46" s="24"/>
      <c r="E46" s="1033" t="s">
        <v>170</v>
      </c>
      <c r="F46" s="1033"/>
      <c r="G46" s="1033"/>
      <c r="H46" s="1033"/>
      <c r="I46" s="1033"/>
      <c r="J46" s="1033"/>
      <c r="K46" s="1033"/>
      <c r="L46" s="1033"/>
      <c r="M46" s="1033"/>
      <c r="N46" s="1033"/>
      <c r="O46" s="1033"/>
      <c r="P46" s="1033"/>
      <c r="Q46" s="1033"/>
      <c r="R46" s="1033"/>
      <c r="S46" s="1033"/>
      <c r="T46" s="1033"/>
      <c r="U46" s="1033"/>
      <c r="V46" s="1033"/>
      <c r="W46" s="1033"/>
      <c r="X46" s="1033"/>
      <c r="Y46" s="47"/>
      <c r="Z46" s="23"/>
    </row>
    <row r="47" spans="1:26" ht="37.5" hidden="1" customHeight="1">
      <c r="A47" s="23"/>
      <c r="B47" s="23"/>
      <c r="C47" s="25"/>
      <c r="D47" s="24"/>
      <c r="E47" s="1033"/>
      <c r="F47" s="1033"/>
      <c r="G47" s="1033"/>
      <c r="H47" s="1033"/>
      <c r="I47" s="1033"/>
      <c r="J47" s="1033"/>
      <c r="K47" s="1033"/>
      <c r="L47" s="1033"/>
      <c r="M47" s="1033"/>
      <c r="N47" s="1033"/>
      <c r="O47" s="1033"/>
      <c r="P47" s="1033"/>
      <c r="Q47" s="1033"/>
      <c r="R47" s="1033"/>
      <c r="S47" s="1033"/>
      <c r="T47" s="1033"/>
      <c r="U47" s="1033"/>
      <c r="V47" s="1033"/>
      <c r="W47" s="1033"/>
      <c r="X47" s="1033"/>
      <c r="Y47" s="47"/>
      <c r="Z47" s="23"/>
    </row>
    <row r="48" spans="1:26" ht="28.15" hidden="1" customHeight="1">
      <c r="A48" s="23"/>
      <c r="B48" s="23"/>
      <c r="C48" s="25"/>
      <c r="D48" s="24"/>
      <c r="E48" s="1033"/>
      <c r="F48" s="1033"/>
      <c r="G48" s="1033"/>
      <c r="H48" s="1033"/>
      <c r="I48" s="1033"/>
      <c r="J48" s="1033"/>
      <c r="K48" s="1033"/>
      <c r="L48" s="1033"/>
      <c r="M48" s="1033"/>
      <c r="N48" s="1033"/>
      <c r="O48" s="1033"/>
      <c r="P48" s="1033"/>
      <c r="Q48" s="1033"/>
      <c r="R48" s="1033"/>
      <c r="S48" s="1033"/>
      <c r="T48" s="1033"/>
      <c r="U48" s="1033"/>
      <c r="V48" s="1033"/>
      <c r="W48" s="1033"/>
      <c r="X48" s="1033"/>
      <c r="Y48" s="47"/>
      <c r="Z48" s="23"/>
    </row>
    <row r="49" spans="1:26" ht="51" hidden="1" customHeight="1">
      <c r="A49" s="23"/>
      <c r="B49" s="23"/>
      <c r="C49" s="25"/>
      <c r="D49" s="24"/>
      <c r="E49" s="1033"/>
      <c r="F49" s="1033"/>
      <c r="G49" s="1033"/>
      <c r="H49" s="1033"/>
      <c r="I49" s="1033"/>
      <c r="J49" s="1033"/>
      <c r="K49" s="1033"/>
      <c r="L49" s="1033"/>
      <c r="M49" s="1033"/>
      <c r="N49" s="1033"/>
      <c r="O49" s="1033"/>
      <c r="P49" s="1033"/>
      <c r="Q49" s="1033"/>
      <c r="R49" s="1033"/>
      <c r="S49" s="1033"/>
      <c r="T49" s="1033"/>
      <c r="U49" s="1033"/>
      <c r="V49" s="1033"/>
      <c r="W49" s="1033"/>
      <c r="X49" s="1033"/>
      <c r="Y49" s="47"/>
      <c r="Z49" s="23"/>
    </row>
    <row r="50" spans="1:26" ht="15" hidden="1">
      <c r="A50" s="23"/>
      <c r="B50" s="23"/>
      <c r="C50" s="25"/>
      <c r="D50" s="24"/>
      <c r="E50" s="1033"/>
      <c r="F50" s="1033"/>
      <c r="G50" s="1033"/>
      <c r="H50" s="1033"/>
      <c r="I50" s="1033"/>
      <c r="J50" s="1033"/>
      <c r="K50" s="1033"/>
      <c r="L50" s="1033"/>
      <c r="M50" s="1033"/>
      <c r="N50" s="1033"/>
      <c r="O50" s="1033"/>
      <c r="P50" s="1033"/>
      <c r="Q50" s="1033"/>
      <c r="R50" s="1033"/>
      <c r="S50" s="1033"/>
      <c r="T50" s="1033"/>
      <c r="U50" s="1033"/>
      <c r="V50" s="1033"/>
      <c r="W50" s="1033"/>
      <c r="X50" s="1033"/>
      <c r="Y50" s="47"/>
      <c r="Z50" s="23"/>
    </row>
    <row r="51" spans="1:26" ht="15" hidden="1">
      <c r="A51" s="23"/>
      <c r="B51" s="23"/>
      <c r="C51" s="25"/>
      <c r="D51" s="24"/>
      <c r="E51" s="1033"/>
      <c r="F51" s="1033"/>
      <c r="G51" s="1033"/>
      <c r="H51" s="1033"/>
      <c r="I51" s="1033"/>
      <c r="J51" s="1033"/>
      <c r="K51" s="1033"/>
      <c r="L51" s="1033"/>
      <c r="M51" s="1033"/>
      <c r="N51" s="1033"/>
      <c r="O51" s="1033"/>
      <c r="P51" s="1033"/>
      <c r="Q51" s="1033"/>
      <c r="R51" s="1033"/>
      <c r="S51" s="1033"/>
      <c r="T51" s="1033"/>
      <c r="U51" s="1033"/>
      <c r="V51" s="1033"/>
      <c r="W51" s="1033"/>
      <c r="X51" s="1033"/>
      <c r="Y51" s="47"/>
      <c r="Z51" s="23"/>
    </row>
    <row r="52" spans="1:26" ht="15" hidden="1">
      <c r="A52" s="23"/>
      <c r="B52" s="23"/>
      <c r="C52" s="25"/>
      <c r="D52" s="24"/>
      <c r="E52" s="1033"/>
      <c r="F52" s="1033"/>
      <c r="G52" s="1033"/>
      <c r="H52" s="1033"/>
      <c r="I52" s="1033"/>
      <c r="J52" s="1033"/>
      <c r="K52" s="1033"/>
      <c r="L52" s="1033"/>
      <c r="M52" s="1033"/>
      <c r="N52" s="1033"/>
      <c r="O52" s="1033"/>
      <c r="P52" s="1033"/>
      <c r="Q52" s="1033"/>
      <c r="R52" s="1033"/>
      <c r="S52" s="1033"/>
      <c r="T52" s="1033"/>
      <c r="U52" s="1033"/>
      <c r="V52" s="1033"/>
      <c r="W52" s="1033"/>
      <c r="X52" s="1033"/>
      <c r="Y52" s="47"/>
      <c r="Z52" s="23"/>
    </row>
    <row r="53" spans="1:26" ht="15" hidden="1">
      <c r="A53" s="23"/>
      <c r="B53" s="23"/>
      <c r="C53" s="25"/>
      <c r="D53" s="24"/>
      <c r="E53" s="1033"/>
      <c r="F53" s="1033"/>
      <c r="G53" s="1033"/>
      <c r="H53" s="1033"/>
      <c r="I53" s="1033"/>
      <c r="J53" s="1033"/>
      <c r="K53" s="1033"/>
      <c r="L53" s="1033"/>
      <c r="M53" s="1033"/>
      <c r="N53" s="1033"/>
      <c r="O53" s="1033"/>
      <c r="P53" s="1033"/>
      <c r="Q53" s="1033"/>
      <c r="R53" s="1033"/>
      <c r="S53" s="1033"/>
      <c r="T53" s="1033"/>
      <c r="U53" s="1033"/>
      <c r="V53" s="1033"/>
      <c r="W53" s="1033"/>
      <c r="X53" s="1033"/>
      <c r="Y53" s="47"/>
      <c r="Z53" s="23"/>
    </row>
    <row r="54" spans="1:26" ht="15" hidden="1">
      <c r="A54" s="23"/>
      <c r="B54" s="23"/>
      <c r="C54" s="25"/>
      <c r="D54" s="24"/>
      <c r="E54" s="1033"/>
      <c r="F54" s="1033"/>
      <c r="G54" s="1033"/>
      <c r="H54" s="1033"/>
      <c r="I54" s="1033"/>
      <c r="J54" s="1033"/>
      <c r="K54" s="1033"/>
      <c r="L54" s="1033"/>
      <c r="M54" s="1033"/>
      <c r="N54" s="1033"/>
      <c r="O54" s="1033"/>
      <c r="P54" s="1033"/>
      <c r="Q54" s="1033"/>
      <c r="R54" s="1033"/>
      <c r="S54" s="1033"/>
      <c r="T54" s="1033"/>
      <c r="U54" s="1033"/>
      <c r="V54" s="1033"/>
      <c r="W54" s="1033"/>
      <c r="X54" s="1033"/>
      <c r="Y54" s="47"/>
      <c r="Z54" s="23"/>
    </row>
    <row r="55" spans="1:26" ht="15" hidden="1">
      <c r="A55" s="23"/>
      <c r="B55" s="23"/>
      <c r="C55" s="25"/>
      <c r="D55" s="24"/>
      <c r="E55" s="1033"/>
      <c r="F55" s="1033"/>
      <c r="G55" s="1033"/>
      <c r="H55" s="1033"/>
      <c r="I55" s="1033"/>
      <c r="J55" s="1033"/>
      <c r="K55" s="1033"/>
      <c r="L55" s="1033"/>
      <c r="M55" s="1033"/>
      <c r="N55" s="1033"/>
      <c r="O55" s="1033"/>
      <c r="P55" s="1033"/>
      <c r="Q55" s="1033"/>
      <c r="R55" s="1033"/>
      <c r="S55" s="1033"/>
      <c r="T55" s="1033"/>
      <c r="U55" s="1033"/>
      <c r="V55" s="1033"/>
      <c r="W55" s="1033"/>
      <c r="X55" s="1033"/>
      <c r="Y55" s="47"/>
      <c r="Z55" s="23"/>
    </row>
    <row r="56" spans="1:26" ht="25.5" hidden="1" customHeight="1">
      <c r="A56" s="23"/>
      <c r="B56" s="23"/>
      <c r="C56" s="25"/>
      <c r="D56" s="25"/>
      <c r="E56" s="1033"/>
      <c r="F56" s="1033"/>
      <c r="G56" s="1033"/>
      <c r="H56" s="1033"/>
      <c r="I56" s="1033"/>
      <c r="J56" s="1033"/>
      <c r="K56" s="1033"/>
      <c r="L56" s="1033"/>
      <c r="M56" s="1033"/>
      <c r="N56" s="1033"/>
      <c r="O56" s="1033"/>
      <c r="P56" s="1033"/>
      <c r="Q56" s="1033"/>
      <c r="R56" s="1033"/>
      <c r="S56" s="1033"/>
      <c r="T56" s="1033"/>
      <c r="U56" s="1033"/>
      <c r="V56" s="1033"/>
      <c r="W56" s="1033"/>
      <c r="X56" s="1033"/>
      <c r="Y56" s="47"/>
      <c r="Z56" s="23"/>
    </row>
    <row r="57" spans="1:26" ht="15" hidden="1">
      <c r="A57" s="23"/>
      <c r="B57" s="23"/>
      <c r="C57" s="25"/>
      <c r="D57" s="25"/>
      <c r="E57" s="1033"/>
      <c r="F57" s="1033"/>
      <c r="G57" s="1033"/>
      <c r="H57" s="1033"/>
      <c r="I57" s="1033"/>
      <c r="J57" s="1033"/>
      <c r="K57" s="1033"/>
      <c r="L57" s="1033"/>
      <c r="M57" s="1033"/>
      <c r="N57" s="1033"/>
      <c r="O57" s="1033"/>
      <c r="P57" s="1033"/>
      <c r="Q57" s="1033"/>
      <c r="R57" s="1033"/>
      <c r="S57" s="1033"/>
      <c r="T57" s="1033"/>
      <c r="U57" s="1033"/>
      <c r="V57" s="1033"/>
      <c r="W57" s="1033"/>
      <c r="X57" s="1033"/>
      <c r="Y57" s="47"/>
      <c r="Z57" s="23"/>
    </row>
    <row r="58" spans="1:26" ht="15" hidden="1" customHeight="1">
      <c r="A58" s="23"/>
      <c r="B58" s="23"/>
      <c r="C58" s="25"/>
      <c r="D58" s="24"/>
      <c r="E58" s="1031"/>
      <c r="F58" s="1031"/>
      <c r="G58" s="1031"/>
      <c r="H58" s="1032"/>
      <c r="I58" s="1032"/>
      <c r="J58" s="1032"/>
      <c r="K58" s="1032"/>
      <c r="L58" s="1032"/>
      <c r="M58" s="1032"/>
      <c r="N58" s="1032"/>
      <c r="O58" s="1032"/>
      <c r="P58" s="1032"/>
      <c r="Q58" s="1032"/>
      <c r="R58" s="1032"/>
      <c r="S58" s="1032"/>
      <c r="T58" s="1032"/>
      <c r="U58" s="1032"/>
      <c r="V58" s="1032"/>
      <c r="W58" s="1032"/>
      <c r="X58" s="1032"/>
      <c r="Y58" s="47"/>
      <c r="Z58" s="23"/>
    </row>
    <row r="59" spans="1:26" ht="15" hidden="1" customHeight="1">
      <c r="A59" s="23"/>
      <c r="B59" s="23"/>
      <c r="C59" s="25"/>
      <c r="D59" s="24"/>
      <c r="E59" s="1035" t="s">
        <v>182</v>
      </c>
      <c r="F59" s="1035"/>
      <c r="G59" s="1035"/>
      <c r="H59" s="1035"/>
      <c r="I59" s="1035"/>
      <c r="J59" s="1035"/>
      <c r="K59" s="1035"/>
      <c r="L59" s="1035"/>
      <c r="M59" s="1035"/>
      <c r="N59" s="1035"/>
      <c r="O59" s="1035"/>
      <c r="P59" s="1035"/>
      <c r="Q59" s="1035"/>
      <c r="R59" s="1035"/>
      <c r="S59" s="1035"/>
      <c r="T59" s="1035"/>
      <c r="U59" s="1035"/>
      <c r="V59" s="1035"/>
      <c r="W59" s="1035"/>
      <c r="X59" s="1035"/>
      <c r="Y59" s="47"/>
      <c r="Z59" s="23"/>
    </row>
    <row r="60" spans="1:26" ht="15" hidden="1" customHeight="1">
      <c r="A60" s="23"/>
      <c r="B60" s="23"/>
      <c r="C60" s="25"/>
      <c r="D60" s="24"/>
      <c r="E60" s="1040"/>
      <c r="F60" s="1040"/>
      <c r="G60" s="1040"/>
      <c r="H60" s="1032"/>
      <c r="I60" s="1032"/>
      <c r="J60" s="1032"/>
      <c r="K60" s="1032"/>
      <c r="L60" s="1032"/>
      <c r="M60" s="1032"/>
      <c r="N60" s="1032"/>
      <c r="O60" s="1032"/>
      <c r="P60" s="1032"/>
      <c r="Q60" s="1032"/>
      <c r="R60" s="1032"/>
      <c r="S60" s="1032"/>
      <c r="T60" s="1032"/>
      <c r="U60" s="1032"/>
      <c r="V60" s="1032"/>
      <c r="W60" s="1032"/>
      <c r="X60" s="1032"/>
      <c r="Y60" s="47"/>
      <c r="Z60" s="23"/>
    </row>
    <row r="61" spans="1:26" ht="15" hidden="1">
      <c r="A61" s="23"/>
      <c r="B61" s="23"/>
      <c r="C61" s="25"/>
      <c r="D61" s="24"/>
      <c r="E61" s="32"/>
      <c r="F61" s="31"/>
      <c r="G61" s="33"/>
      <c r="H61" s="1031"/>
      <c r="I61" s="1031"/>
      <c r="J61" s="1031"/>
      <c r="K61" s="1031"/>
      <c r="L61" s="1031"/>
      <c r="M61" s="1031"/>
      <c r="N61" s="1031"/>
      <c r="O61" s="1031"/>
      <c r="P61" s="1031"/>
      <c r="Q61" s="1031"/>
      <c r="R61" s="1031"/>
      <c r="S61" s="1031"/>
      <c r="T61" s="1031"/>
      <c r="U61" s="1031"/>
      <c r="V61" s="1031"/>
      <c r="W61" s="1031"/>
      <c r="X61" s="1031"/>
      <c r="Y61" s="47"/>
      <c r="Z61" s="23"/>
    </row>
    <row r="62" spans="1:26" ht="27.75" hidden="1" customHeight="1">
      <c r="A62" s="23"/>
      <c r="B62" s="23"/>
      <c r="C62" s="25"/>
      <c r="D62" s="24"/>
      <c r="E62" s="24"/>
      <c r="F62" s="24"/>
      <c r="G62" s="24"/>
      <c r="H62" s="24"/>
      <c r="I62" s="24"/>
      <c r="J62" s="24"/>
      <c r="K62" s="24"/>
      <c r="L62" s="24"/>
      <c r="M62" s="24"/>
      <c r="N62" s="24"/>
      <c r="O62" s="24"/>
      <c r="P62" s="24"/>
      <c r="Q62" s="24"/>
      <c r="R62" s="24"/>
      <c r="S62" s="24"/>
      <c r="T62" s="24"/>
      <c r="U62" s="24"/>
      <c r="V62" s="24"/>
      <c r="W62" s="24"/>
      <c r="X62" s="24"/>
      <c r="Y62" s="47"/>
      <c r="Z62" s="23"/>
    </row>
    <row r="63" spans="1:26" ht="15" hidden="1">
      <c r="A63" s="23"/>
      <c r="B63" s="23"/>
      <c r="C63" s="25"/>
      <c r="D63" s="24"/>
      <c r="E63" s="24"/>
      <c r="F63" s="24"/>
      <c r="G63" s="24"/>
      <c r="H63" s="24"/>
      <c r="I63" s="24"/>
      <c r="J63" s="24"/>
      <c r="K63" s="24"/>
      <c r="L63" s="24"/>
      <c r="M63" s="24"/>
      <c r="N63" s="24"/>
      <c r="O63" s="24"/>
      <c r="P63" s="24"/>
      <c r="Q63" s="24"/>
      <c r="R63" s="24"/>
      <c r="S63" s="24"/>
      <c r="T63" s="24"/>
      <c r="U63" s="24"/>
      <c r="V63" s="24"/>
      <c r="W63" s="24"/>
      <c r="X63" s="24"/>
      <c r="Y63" s="47"/>
      <c r="Z63" s="23"/>
    </row>
    <row r="64" spans="1:26" ht="15" hidden="1">
      <c r="A64" s="23"/>
      <c r="B64" s="23"/>
      <c r="C64" s="25"/>
      <c r="D64" s="24"/>
      <c r="E64" s="24"/>
      <c r="F64" s="24"/>
      <c r="G64" s="24"/>
      <c r="H64" s="24"/>
      <c r="I64" s="24"/>
      <c r="J64" s="24"/>
      <c r="K64" s="24"/>
      <c r="L64" s="24"/>
      <c r="M64" s="24"/>
      <c r="N64" s="24"/>
      <c r="O64" s="24"/>
      <c r="P64" s="24"/>
      <c r="Q64" s="24"/>
      <c r="R64" s="24"/>
      <c r="S64" s="24"/>
      <c r="T64" s="24"/>
      <c r="U64" s="24"/>
      <c r="V64" s="24"/>
      <c r="W64" s="24"/>
      <c r="X64" s="24"/>
      <c r="Y64" s="47"/>
      <c r="Z64" s="23"/>
    </row>
    <row r="65" spans="1:26" ht="15" hidden="1">
      <c r="A65" s="23"/>
      <c r="B65" s="23"/>
      <c r="C65" s="25"/>
      <c r="D65" s="24"/>
      <c r="E65" s="24"/>
      <c r="F65" s="24"/>
      <c r="G65" s="24"/>
      <c r="H65" s="24"/>
      <c r="I65" s="24"/>
      <c r="J65" s="24"/>
      <c r="K65" s="24"/>
      <c r="L65" s="24"/>
      <c r="M65" s="24"/>
      <c r="N65" s="24"/>
      <c r="O65" s="24"/>
      <c r="P65" s="24"/>
      <c r="Q65" s="24"/>
      <c r="R65" s="24"/>
      <c r="S65" s="24"/>
      <c r="T65" s="24"/>
      <c r="U65" s="24"/>
      <c r="V65" s="24"/>
      <c r="W65" s="24"/>
      <c r="X65" s="24"/>
      <c r="Y65" s="47"/>
      <c r="Z65" s="23"/>
    </row>
    <row r="66" spans="1:26" ht="18" hidden="1" customHeight="1">
      <c r="A66" s="23"/>
      <c r="B66" s="23"/>
      <c r="C66" s="25"/>
      <c r="D66" s="24"/>
      <c r="E66" s="24"/>
      <c r="F66" s="24"/>
      <c r="G66" s="24"/>
      <c r="H66" s="24"/>
      <c r="I66" s="24"/>
      <c r="J66" s="24"/>
      <c r="K66" s="24"/>
      <c r="L66" s="24"/>
      <c r="M66" s="24"/>
      <c r="N66" s="24"/>
      <c r="O66" s="24"/>
      <c r="P66" s="24"/>
      <c r="Q66" s="24"/>
      <c r="R66" s="24"/>
      <c r="S66" s="24"/>
      <c r="T66" s="24"/>
      <c r="U66" s="24"/>
      <c r="V66" s="24"/>
      <c r="W66" s="24"/>
      <c r="X66" s="24"/>
      <c r="Y66" s="47"/>
      <c r="Z66" s="23"/>
    </row>
    <row r="67" spans="1:26" ht="15" hidden="1">
      <c r="A67" s="23"/>
      <c r="B67" s="23"/>
      <c r="C67" s="25"/>
      <c r="D67" s="24"/>
      <c r="E67" s="24"/>
      <c r="F67" s="24"/>
      <c r="G67" s="24"/>
      <c r="H67" s="24"/>
      <c r="I67" s="24"/>
      <c r="J67" s="24"/>
      <c r="K67" s="24"/>
      <c r="L67" s="24"/>
      <c r="M67" s="24"/>
      <c r="N67" s="24"/>
      <c r="O67" s="24"/>
      <c r="P67" s="24"/>
      <c r="Q67" s="24"/>
      <c r="R67" s="24"/>
      <c r="S67" s="24"/>
      <c r="T67" s="24"/>
      <c r="U67" s="24"/>
      <c r="V67" s="24"/>
      <c r="W67" s="24"/>
      <c r="X67" s="24"/>
      <c r="Y67" s="47"/>
      <c r="Z67" s="23"/>
    </row>
    <row r="68" spans="1:26" ht="89.25" hidden="1" customHeight="1">
      <c r="A68" s="23"/>
      <c r="B68" s="23"/>
      <c r="C68" s="25"/>
      <c r="D68" s="25"/>
      <c r="E68" s="25"/>
      <c r="F68" s="25"/>
      <c r="G68" s="25"/>
      <c r="H68" s="25"/>
      <c r="I68" s="25"/>
      <c r="J68" s="25"/>
      <c r="K68" s="25"/>
      <c r="L68" s="25"/>
      <c r="M68" s="25"/>
      <c r="N68" s="25"/>
      <c r="O68" s="25"/>
      <c r="P68" s="25"/>
      <c r="Q68" s="25"/>
      <c r="R68" s="25"/>
      <c r="S68" s="25"/>
      <c r="T68" s="25"/>
      <c r="U68" s="25"/>
      <c r="V68" s="25"/>
      <c r="W68" s="25"/>
      <c r="X68" s="25"/>
      <c r="Y68" s="47"/>
      <c r="Z68" s="23"/>
    </row>
    <row r="69" spans="1:26" ht="15" hidden="1">
      <c r="A69" s="23"/>
      <c r="B69" s="23"/>
      <c r="C69" s="25"/>
      <c r="D69" s="25"/>
      <c r="E69" s="25"/>
      <c r="F69" s="25"/>
      <c r="G69" s="25"/>
      <c r="H69" s="25"/>
      <c r="I69" s="25"/>
      <c r="J69" s="25"/>
      <c r="K69" s="25"/>
      <c r="L69" s="25"/>
      <c r="M69" s="25"/>
      <c r="N69" s="25"/>
      <c r="O69" s="25"/>
      <c r="P69" s="25"/>
      <c r="Q69" s="25"/>
      <c r="R69" s="25"/>
      <c r="S69" s="25"/>
      <c r="T69" s="25"/>
      <c r="U69" s="25"/>
      <c r="V69" s="25"/>
      <c r="W69" s="25"/>
      <c r="X69" s="25"/>
      <c r="Y69" s="47"/>
      <c r="Z69" s="23"/>
    </row>
    <row r="70" spans="1:26" ht="26.25" hidden="1" customHeight="1">
      <c r="A70" s="23"/>
      <c r="B70" s="23"/>
      <c r="C70" s="25"/>
      <c r="D70" s="24"/>
      <c r="E70" s="1018" t="s">
        <v>975</v>
      </c>
      <c r="F70" s="1018"/>
      <c r="G70" s="1018"/>
      <c r="H70" s="1018"/>
      <c r="I70" s="1018"/>
      <c r="J70" s="1018"/>
      <c r="K70" s="1018"/>
      <c r="L70" s="1018"/>
      <c r="M70" s="1018"/>
      <c r="N70" s="1018"/>
      <c r="O70" s="1018"/>
      <c r="P70" s="1018"/>
      <c r="Q70" s="1018"/>
      <c r="R70" s="1018"/>
      <c r="S70" s="1018"/>
      <c r="T70" s="1018"/>
      <c r="U70" s="1018"/>
      <c r="V70" s="1018"/>
      <c r="W70" s="1018"/>
      <c r="X70" s="1018"/>
      <c r="Y70" s="1018"/>
      <c r="Z70" s="23"/>
    </row>
    <row r="71" spans="1:26" ht="29.25" hidden="1" customHeight="1">
      <c r="A71" s="23"/>
      <c r="B71" s="23"/>
      <c r="C71" s="25"/>
      <c r="D71" s="24"/>
      <c r="E71" s="1018"/>
      <c r="F71" s="1018"/>
      <c r="G71" s="1018"/>
      <c r="H71" s="1018"/>
      <c r="I71" s="1018"/>
      <c r="J71" s="1018"/>
      <c r="K71" s="1018"/>
      <c r="L71" s="1018"/>
      <c r="M71" s="1018"/>
      <c r="N71" s="1018"/>
      <c r="O71" s="1018"/>
      <c r="P71" s="1018"/>
      <c r="Q71" s="1018"/>
      <c r="R71" s="1018"/>
      <c r="S71" s="1018"/>
      <c r="T71" s="1018"/>
      <c r="U71" s="1018"/>
      <c r="V71" s="1018"/>
      <c r="W71" s="1018"/>
      <c r="X71" s="1018"/>
      <c r="Y71" s="1018"/>
      <c r="Z71" s="23"/>
    </row>
    <row r="72" spans="1:26" ht="27" hidden="1" customHeight="1">
      <c r="A72" s="23"/>
      <c r="B72" s="23"/>
      <c r="C72" s="25"/>
      <c r="D72" s="24"/>
      <c r="E72" s="1018"/>
      <c r="F72" s="1018"/>
      <c r="G72" s="1018"/>
      <c r="H72" s="1018"/>
      <c r="I72" s="1018"/>
      <c r="J72" s="1018"/>
      <c r="K72" s="1018"/>
      <c r="L72" s="1018"/>
      <c r="M72" s="1018"/>
      <c r="N72" s="1018"/>
      <c r="O72" s="1018"/>
      <c r="P72" s="1018"/>
      <c r="Q72" s="1018"/>
      <c r="R72" s="1018"/>
      <c r="S72" s="1018"/>
      <c r="T72" s="1018"/>
      <c r="U72" s="1018"/>
      <c r="V72" s="1018"/>
      <c r="W72" s="1018"/>
      <c r="X72" s="1018"/>
      <c r="Y72" s="1018"/>
      <c r="Z72" s="23"/>
    </row>
    <row r="73" spans="1:26" ht="36" hidden="1" customHeight="1">
      <c r="A73" s="23"/>
      <c r="B73" s="23"/>
      <c r="C73" s="25"/>
      <c r="D73" s="24"/>
      <c r="E73" s="1018"/>
      <c r="F73" s="1018"/>
      <c r="G73" s="1018"/>
      <c r="H73" s="1018"/>
      <c r="I73" s="1018"/>
      <c r="J73" s="1018"/>
      <c r="K73" s="1018"/>
      <c r="L73" s="1018"/>
      <c r="M73" s="1018"/>
      <c r="N73" s="1018"/>
      <c r="O73" s="1018"/>
      <c r="P73" s="1018"/>
      <c r="Q73" s="1018"/>
      <c r="R73" s="1018"/>
      <c r="S73" s="1018"/>
      <c r="T73" s="1018"/>
      <c r="U73" s="1018"/>
      <c r="V73" s="1018"/>
      <c r="W73" s="1018"/>
      <c r="X73" s="1018"/>
      <c r="Y73" s="1018"/>
      <c r="Z73" s="23"/>
    </row>
    <row r="74" spans="1:26" ht="15" hidden="1" customHeight="1">
      <c r="A74" s="23"/>
      <c r="B74" s="23"/>
      <c r="C74" s="25"/>
      <c r="D74" s="24"/>
      <c r="E74" s="1018"/>
      <c r="F74" s="1018"/>
      <c r="G74" s="1018"/>
      <c r="H74" s="1018"/>
      <c r="I74" s="1018"/>
      <c r="J74" s="1018"/>
      <c r="K74" s="1018"/>
      <c r="L74" s="1018"/>
      <c r="M74" s="1018"/>
      <c r="N74" s="1018"/>
      <c r="O74" s="1018"/>
      <c r="P74" s="1018"/>
      <c r="Q74" s="1018"/>
      <c r="R74" s="1018"/>
      <c r="S74" s="1018"/>
      <c r="T74" s="1018"/>
      <c r="U74" s="1018"/>
      <c r="V74" s="1018"/>
      <c r="W74" s="1018"/>
      <c r="X74" s="1018"/>
      <c r="Y74" s="1018"/>
      <c r="Z74" s="23"/>
    </row>
    <row r="75" spans="1:26" ht="131.25" hidden="1" customHeight="1">
      <c r="A75" s="23"/>
      <c r="B75" s="23"/>
      <c r="C75" s="25"/>
      <c r="D75" s="24"/>
      <c r="E75" s="1018"/>
      <c r="F75" s="1018"/>
      <c r="G75" s="1018"/>
      <c r="H75" s="1018"/>
      <c r="I75" s="1018"/>
      <c r="J75" s="1018"/>
      <c r="K75" s="1018"/>
      <c r="L75" s="1018"/>
      <c r="M75" s="1018"/>
      <c r="N75" s="1018"/>
      <c r="O75" s="1018"/>
      <c r="P75" s="1018"/>
      <c r="Q75" s="1018"/>
      <c r="R75" s="1018"/>
      <c r="S75" s="1018"/>
      <c r="T75" s="1018"/>
      <c r="U75" s="1018"/>
      <c r="V75" s="1018"/>
      <c r="W75" s="1018"/>
      <c r="X75" s="1018"/>
      <c r="Y75" s="1018"/>
      <c r="Z75" s="23"/>
    </row>
    <row r="76" spans="1:26" ht="15" hidden="1" customHeight="1">
      <c r="A76" s="23"/>
      <c r="B76" s="23"/>
      <c r="C76" s="25"/>
      <c r="D76" s="24"/>
      <c r="E76" s="1031"/>
      <c r="F76" s="1031"/>
      <c r="G76" s="1031"/>
      <c r="H76" s="1041"/>
      <c r="I76" s="1041"/>
      <c r="J76" s="1041"/>
      <c r="K76" s="1041"/>
      <c r="L76" s="1041"/>
      <c r="M76" s="1041"/>
      <c r="N76" s="1041"/>
      <c r="O76" s="1041"/>
      <c r="P76" s="1041"/>
      <c r="Q76" s="1041"/>
      <c r="R76" s="1041"/>
      <c r="S76" s="1041"/>
      <c r="T76" s="1041"/>
      <c r="U76" s="1041"/>
      <c r="V76" s="1041"/>
      <c r="W76" s="1041"/>
      <c r="X76" s="1041"/>
      <c r="Y76" s="47"/>
      <c r="Z76" s="23"/>
    </row>
    <row r="77" spans="1:26" ht="15" hidden="1" customHeight="1">
      <c r="A77" s="23"/>
      <c r="B77" s="23"/>
      <c r="C77" s="25"/>
      <c r="D77" s="24"/>
      <c r="E77" s="1038"/>
      <c r="F77" s="1038"/>
      <c r="G77" s="1038"/>
      <c r="H77" s="1038"/>
      <c r="I77" s="1038"/>
      <c r="J77" s="1038"/>
      <c r="K77" s="1038"/>
      <c r="L77" s="1038"/>
      <c r="M77" s="1038"/>
      <c r="N77" s="1038"/>
      <c r="O77" s="1038"/>
      <c r="P77" s="1038"/>
      <c r="Q77" s="1038"/>
      <c r="R77" s="1038"/>
      <c r="S77" s="1038"/>
      <c r="T77" s="1038"/>
      <c r="U77" s="1038"/>
      <c r="V77" s="1038"/>
      <c r="W77" s="46"/>
      <c r="X77" s="301"/>
      <c r="Y77" s="47"/>
      <c r="Z77" s="23"/>
    </row>
    <row r="78" spans="1:26" ht="15" hidden="1" customHeight="1">
      <c r="A78" s="23"/>
      <c r="B78" s="23"/>
      <c r="C78" s="25"/>
      <c r="D78" s="24"/>
      <c r="E78" s="1039"/>
      <c r="F78" s="1039"/>
      <c r="G78" s="1039"/>
      <c r="H78" s="1039"/>
      <c r="I78" s="1039"/>
      <c r="J78" s="1039"/>
      <c r="K78" s="1039"/>
      <c r="L78" s="1034"/>
      <c r="M78" s="1034"/>
      <c r="N78" s="1034"/>
      <c r="O78" s="1034"/>
      <c r="P78" s="1034"/>
      <c r="Q78" s="1034"/>
      <c r="R78" s="1034"/>
      <c r="S78" s="1034"/>
      <c r="T78" s="1034"/>
      <c r="U78" s="1034"/>
      <c r="V78" s="1034"/>
      <c r="W78" s="1034"/>
      <c r="X78" s="43"/>
      <c r="Y78" s="47"/>
      <c r="Z78" s="23"/>
    </row>
    <row r="79" spans="1:26" ht="15" hidden="1" customHeight="1">
      <c r="A79" s="23"/>
      <c r="B79" s="23"/>
      <c r="C79" s="25"/>
      <c r="D79" s="24"/>
      <c r="E79" s="1039"/>
      <c r="F79" s="1039"/>
      <c r="G79" s="1039"/>
      <c r="H79" s="1039"/>
      <c r="I79" s="1039"/>
      <c r="J79" s="1039"/>
      <c r="K79" s="1039"/>
      <c r="L79" s="1034"/>
      <c r="M79" s="1034"/>
      <c r="N79" s="1034"/>
      <c r="O79" s="1034"/>
      <c r="P79" s="1034"/>
      <c r="Q79" s="1034"/>
      <c r="R79" s="1034"/>
      <c r="S79" s="1034"/>
      <c r="T79" s="1034"/>
      <c r="U79" s="1034"/>
      <c r="V79" s="1034"/>
      <c r="W79" s="1034"/>
      <c r="X79" s="44"/>
      <c r="Y79" s="47"/>
      <c r="Z79" s="23"/>
    </row>
    <row r="80" spans="1:26" ht="15" hidden="1" customHeight="1">
      <c r="A80" s="23"/>
      <c r="B80" s="23"/>
      <c r="C80" s="25"/>
      <c r="D80" s="24"/>
      <c r="X80" s="44"/>
      <c r="Y80" s="47"/>
      <c r="Z80" s="23"/>
    </row>
    <row r="81" spans="1:27" ht="15" hidden="1" customHeight="1">
      <c r="A81" s="23"/>
      <c r="B81" s="23"/>
      <c r="C81" s="25"/>
      <c r="D81" s="24"/>
      <c r="E81" s="1034"/>
      <c r="F81" s="1034"/>
      <c r="G81" s="1034"/>
      <c r="H81" s="1034"/>
      <c r="I81" s="1034"/>
      <c r="J81" s="1034"/>
      <c r="K81" s="1034"/>
      <c r="L81" s="1034"/>
      <c r="M81" s="1034"/>
      <c r="N81" s="1034"/>
      <c r="O81" s="1034"/>
      <c r="P81" s="1034"/>
      <c r="Q81" s="1034"/>
      <c r="R81" s="1034"/>
      <c r="S81" s="1034"/>
      <c r="T81" s="1034"/>
      <c r="U81" s="1034"/>
      <c r="V81" s="1034"/>
      <c r="W81" s="1034"/>
      <c r="X81" s="24"/>
      <c r="Y81" s="47"/>
      <c r="Z81" s="23"/>
    </row>
    <row r="82" spans="1:27" ht="15" hidden="1" customHeight="1">
      <c r="A82" s="23"/>
      <c r="B82" s="23"/>
      <c r="C82" s="25"/>
      <c r="D82" s="24"/>
      <c r="E82" s="24"/>
      <c r="F82" s="24"/>
      <c r="G82" s="24"/>
      <c r="H82" s="24"/>
      <c r="I82" s="24"/>
      <c r="J82" s="24"/>
      <c r="K82" s="24"/>
      <c r="L82" s="24"/>
      <c r="M82" s="24"/>
      <c r="N82" s="24"/>
      <c r="O82" s="24"/>
      <c r="P82" s="24"/>
      <c r="Q82" s="24"/>
      <c r="R82" s="24"/>
      <c r="S82" s="24"/>
      <c r="T82" s="24"/>
      <c r="U82" s="24"/>
      <c r="V82" s="24"/>
      <c r="W82" s="24"/>
      <c r="X82" s="24"/>
      <c r="Y82" s="47"/>
      <c r="Z82" s="23"/>
    </row>
    <row r="83" spans="1:27" ht="15" hidden="1" customHeight="1">
      <c r="A83" s="23"/>
      <c r="B83" s="23"/>
      <c r="C83" s="25"/>
      <c r="D83" s="24"/>
      <c r="E83" s="24"/>
      <c r="F83" s="24"/>
      <c r="G83" s="24"/>
      <c r="H83" s="24"/>
      <c r="I83" s="24"/>
      <c r="J83" s="24"/>
      <c r="K83" s="24"/>
      <c r="L83" s="24"/>
      <c r="M83" s="24"/>
      <c r="N83" s="24"/>
      <c r="O83" s="24"/>
      <c r="P83" s="24"/>
      <c r="Q83" s="24"/>
      <c r="R83" s="24"/>
      <c r="S83" s="24"/>
      <c r="T83" s="24"/>
      <c r="U83" s="24"/>
      <c r="V83" s="24"/>
      <c r="W83" s="24"/>
      <c r="X83" s="24"/>
      <c r="Y83" s="47"/>
      <c r="Z83" s="23"/>
    </row>
    <row r="84" spans="1:27" ht="23.45" hidden="1" customHeight="1">
      <c r="A84" s="23"/>
      <c r="B84" s="23"/>
      <c r="C84" s="25"/>
      <c r="D84" s="24"/>
      <c r="E84" s="24"/>
      <c r="F84" s="24"/>
      <c r="G84" s="24"/>
      <c r="H84" s="24"/>
      <c r="I84" s="24"/>
      <c r="J84" s="24"/>
      <c r="K84" s="24"/>
      <c r="L84" s="24"/>
      <c r="M84" s="24"/>
      <c r="N84" s="24"/>
      <c r="O84" s="24"/>
      <c r="P84" s="24"/>
      <c r="Q84" s="24"/>
      <c r="R84" s="24"/>
      <c r="S84" s="24"/>
      <c r="T84" s="24"/>
      <c r="U84" s="24"/>
      <c r="V84" s="24"/>
      <c r="W84" s="24"/>
      <c r="X84" s="24"/>
      <c r="Y84" s="47"/>
      <c r="Z84" s="23"/>
    </row>
    <row r="85" spans="1:27" ht="15" hidden="1" customHeight="1">
      <c r="A85" s="23"/>
      <c r="B85" s="23"/>
      <c r="C85" s="25"/>
      <c r="D85" s="24"/>
      <c r="E85" s="24"/>
      <c r="F85" s="24"/>
      <c r="G85" s="24"/>
      <c r="H85" s="24"/>
      <c r="I85" s="24"/>
      <c r="J85" s="24"/>
      <c r="K85" s="24"/>
      <c r="L85" s="24"/>
      <c r="M85" s="24"/>
      <c r="N85" s="24"/>
      <c r="O85" s="24"/>
      <c r="P85" s="24"/>
      <c r="Q85" s="24"/>
      <c r="R85" s="24"/>
      <c r="S85" s="24"/>
      <c r="T85" s="24"/>
      <c r="U85" s="24"/>
      <c r="V85" s="24"/>
      <c r="W85" s="24"/>
      <c r="X85" s="24"/>
      <c r="Y85" s="47"/>
      <c r="Z85" s="23"/>
    </row>
    <row r="86" spans="1:27" ht="15" hidden="1" customHeight="1">
      <c r="A86" s="23"/>
      <c r="B86" s="23"/>
      <c r="C86" s="25"/>
      <c r="D86" s="24"/>
      <c r="E86" s="24"/>
      <c r="F86" s="24"/>
      <c r="G86" s="24"/>
      <c r="H86" s="24"/>
      <c r="I86" s="24"/>
      <c r="J86" s="24"/>
      <c r="K86" s="24"/>
      <c r="L86" s="24"/>
      <c r="M86" s="24"/>
      <c r="N86" s="24"/>
      <c r="O86" s="24"/>
      <c r="P86" s="24"/>
      <c r="Q86" s="24"/>
      <c r="R86" s="24"/>
      <c r="S86" s="24"/>
      <c r="T86" s="24"/>
      <c r="U86" s="24"/>
      <c r="V86" s="24"/>
      <c r="W86" s="24"/>
      <c r="X86" s="24"/>
      <c r="Y86" s="47"/>
      <c r="Z86" s="23"/>
    </row>
    <row r="87" spans="1:27" ht="15" hidden="1" customHeight="1">
      <c r="A87" s="23"/>
      <c r="B87" s="23"/>
      <c r="C87" s="25"/>
      <c r="D87" s="24"/>
      <c r="E87" s="24"/>
      <c r="F87" s="24"/>
      <c r="G87" s="24"/>
      <c r="H87" s="24"/>
      <c r="I87" s="24"/>
      <c r="J87" s="24"/>
      <c r="K87" s="24"/>
      <c r="L87" s="24"/>
      <c r="M87" s="24"/>
      <c r="N87" s="24"/>
      <c r="O87" s="24"/>
      <c r="P87" s="24"/>
      <c r="Q87" s="24"/>
      <c r="R87" s="24"/>
      <c r="S87" s="24"/>
      <c r="T87" s="24"/>
      <c r="U87" s="24"/>
      <c r="V87" s="24"/>
      <c r="W87" s="24"/>
      <c r="X87" s="24"/>
      <c r="Y87" s="47"/>
      <c r="Z87" s="23"/>
    </row>
    <row r="88" spans="1:27" ht="15" hidden="1" customHeight="1">
      <c r="A88" s="23"/>
      <c r="B88" s="23"/>
      <c r="C88" s="25"/>
      <c r="D88" s="24"/>
      <c r="E88" s="24"/>
      <c r="F88" s="24"/>
      <c r="G88" s="24"/>
      <c r="H88" s="24"/>
      <c r="I88" s="24"/>
      <c r="J88" s="24"/>
      <c r="K88" s="24"/>
      <c r="L88" s="24"/>
      <c r="M88" s="24"/>
      <c r="N88" s="24"/>
      <c r="O88" s="24"/>
      <c r="P88" s="24"/>
      <c r="Q88" s="24"/>
      <c r="R88" s="24"/>
      <c r="S88" s="24"/>
      <c r="T88" s="24"/>
      <c r="U88" s="24"/>
      <c r="V88" s="24"/>
      <c r="W88" s="24"/>
      <c r="X88" s="24"/>
      <c r="Y88" s="47"/>
      <c r="Z88" s="23"/>
    </row>
    <row r="89" spans="1:27" ht="15" hidden="1" customHeight="1">
      <c r="A89" s="23"/>
      <c r="B89" s="23"/>
      <c r="C89" s="25"/>
      <c r="D89" s="24"/>
      <c r="E89" s="24"/>
      <c r="F89" s="24"/>
      <c r="G89" s="24"/>
      <c r="H89" s="24"/>
      <c r="I89" s="24"/>
      <c r="J89" s="24"/>
      <c r="K89" s="24"/>
      <c r="L89" s="24"/>
      <c r="M89" s="24"/>
      <c r="N89" s="24"/>
      <c r="O89" s="24"/>
      <c r="P89" s="24"/>
      <c r="Q89" s="24"/>
      <c r="R89" s="24"/>
      <c r="S89" s="24"/>
      <c r="T89" s="24"/>
      <c r="U89" s="24"/>
      <c r="V89" s="24"/>
      <c r="W89" s="24"/>
      <c r="X89" s="24"/>
      <c r="Y89" s="47"/>
      <c r="Z89" s="23"/>
    </row>
    <row r="90" spans="1:27" ht="15" hidden="1" customHeight="1">
      <c r="A90" s="23"/>
      <c r="B90" s="23"/>
      <c r="C90" s="25"/>
      <c r="D90" s="24"/>
      <c r="E90" s="24"/>
      <c r="F90" s="24"/>
      <c r="G90" s="24"/>
      <c r="H90" s="24"/>
      <c r="I90" s="24"/>
      <c r="J90" s="24"/>
      <c r="K90" s="24"/>
      <c r="L90" s="24"/>
      <c r="M90" s="24"/>
      <c r="N90" s="24"/>
      <c r="O90" s="24"/>
      <c r="P90" s="24"/>
      <c r="Q90" s="24"/>
      <c r="R90" s="24"/>
      <c r="S90" s="24"/>
      <c r="T90" s="24"/>
      <c r="U90" s="24"/>
      <c r="V90" s="24"/>
      <c r="W90" s="24"/>
      <c r="X90" s="24"/>
      <c r="Y90" s="47"/>
      <c r="Z90" s="23"/>
    </row>
    <row r="91" spans="1:27" ht="27" hidden="1" customHeight="1">
      <c r="A91" s="23"/>
      <c r="B91" s="23"/>
      <c r="C91" s="25"/>
      <c r="D91" s="25"/>
      <c r="E91" s="25"/>
      <c r="F91" s="25"/>
      <c r="G91" s="25"/>
      <c r="H91" s="25"/>
      <c r="I91" s="25"/>
      <c r="J91" s="25"/>
      <c r="K91" s="25"/>
      <c r="L91" s="25"/>
      <c r="M91" s="25"/>
      <c r="N91" s="25"/>
      <c r="O91" s="25"/>
      <c r="P91" s="25"/>
      <c r="Q91" s="25"/>
      <c r="R91" s="25"/>
      <c r="S91" s="25"/>
      <c r="T91" s="25"/>
      <c r="U91" s="25"/>
      <c r="V91" s="25"/>
      <c r="W91" s="25"/>
      <c r="X91" s="25"/>
      <c r="Y91" s="47"/>
      <c r="Z91" s="23"/>
    </row>
    <row r="92" spans="1:27" ht="15" hidden="1" customHeight="1">
      <c r="A92" s="23"/>
      <c r="B92" s="23"/>
      <c r="C92" s="25"/>
      <c r="D92" s="25"/>
      <c r="E92" s="25"/>
      <c r="F92" s="25"/>
      <c r="G92" s="25"/>
      <c r="H92" s="25"/>
      <c r="I92" s="25"/>
      <c r="J92" s="25"/>
      <c r="K92" s="25"/>
      <c r="L92" s="25"/>
      <c r="M92" s="25"/>
      <c r="N92" s="25"/>
      <c r="O92" s="25"/>
      <c r="P92" s="25"/>
      <c r="Q92" s="25"/>
      <c r="R92" s="25"/>
      <c r="S92" s="25"/>
      <c r="T92" s="25"/>
      <c r="U92" s="25"/>
      <c r="V92" s="25"/>
      <c r="W92" s="25"/>
      <c r="X92" s="25"/>
      <c r="Y92" s="47"/>
      <c r="Z92" s="23"/>
    </row>
    <row r="93" spans="1:27" ht="25.5" hidden="1" customHeight="1">
      <c r="A93" s="23"/>
      <c r="B93" s="23"/>
      <c r="C93" s="25"/>
      <c r="D93" s="24"/>
      <c r="E93" s="1037" t="s">
        <v>171</v>
      </c>
      <c r="F93" s="1037"/>
      <c r="G93" s="1037"/>
      <c r="H93" s="1037"/>
      <c r="I93" s="1037"/>
      <c r="J93" s="1037"/>
      <c r="K93" s="1037"/>
      <c r="L93" s="1037"/>
      <c r="M93" s="1037"/>
      <c r="N93" s="1037"/>
      <c r="O93" s="1037"/>
      <c r="P93" s="1037"/>
      <c r="Q93" s="1037"/>
      <c r="R93" s="1037"/>
      <c r="S93" s="1037"/>
      <c r="T93" s="1037"/>
      <c r="U93" s="1037"/>
      <c r="V93" s="1037"/>
      <c r="W93" s="1037"/>
      <c r="X93" s="1037"/>
      <c r="Y93" s="47"/>
      <c r="Z93" s="23"/>
    </row>
    <row r="94" spans="1:27" ht="15" hidden="1" customHeight="1">
      <c r="A94" s="23"/>
      <c r="B94" s="23"/>
      <c r="C94" s="25"/>
      <c r="D94" s="24"/>
      <c r="E94" s="24"/>
      <c r="F94" s="24"/>
      <c r="G94" s="24"/>
      <c r="H94" s="34"/>
      <c r="I94" s="34"/>
      <c r="J94" s="34"/>
      <c r="K94" s="34"/>
      <c r="L94" s="34"/>
      <c r="M94" s="34"/>
      <c r="N94" s="34"/>
      <c r="O94" s="35"/>
      <c r="P94" s="35"/>
      <c r="Q94" s="35"/>
      <c r="R94" s="35"/>
      <c r="S94" s="35"/>
      <c r="T94" s="35"/>
      <c r="U94" s="24"/>
      <c r="V94" s="24"/>
      <c r="W94" s="24"/>
      <c r="X94" s="24"/>
      <c r="Y94" s="47"/>
      <c r="Z94" s="23"/>
    </row>
    <row r="95" spans="1:27" ht="15" hidden="1" customHeight="1">
      <c r="A95" s="23"/>
      <c r="B95" s="23"/>
      <c r="C95" s="25"/>
      <c r="D95" s="24"/>
      <c r="E95" s="36"/>
      <c r="F95" s="1036" t="s">
        <v>172</v>
      </c>
      <c r="G95" s="1036"/>
      <c r="H95" s="1036"/>
      <c r="I95" s="1036"/>
      <c r="J95" s="1036"/>
      <c r="K95" s="1036"/>
      <c r="L95" s="1036"/>
      <c r="M95" s="1036"/>
      <c r="N95" s="1036"/>
      <c r="O95" s="1036"/>
      <c r="P95" s="1036"/>
      <c r="Q95" s="1036"/>
      <c r="R95" s="1036"/>
      <c r="S95" s="1036"/>
      <c r="T95" s="35"/>
      <c r="U95" s="24"/>
      <c r="V95" s="24"/>
      <c r="W95" s="24"/>
      <c r="X95" s="24"/>
      <c r="Y95" s="47"/>
      <c r="Z95" s="23"/>
      <c r="AA95" s="17" t="s">
        <v>173</v>
      </c>
    </row>
    <row r="96" spans="1:27" ht="15" hidden="1" customHeight="1">
      <c r="A96" s="23"/>
      <c r="B96" s="23"/>
      <c r="C96" s="25"/>
      <c r="D96" s="24"/>
      <c r="E96" s="24"/>
      <c r="F96" s="24"/>
      <c r="G96" s="24"/>
      <c r="H96" s="34"/>
      <c r="I96" s="34"/>
      <c r="J96" s="34"/>
      <c r="K96" s="34"/>
      <c r="L96" s="34"/>
      <c r="M96" s="34"/>
      <c r="N96" s="34"/>
      <c r="O96" s="35"/>
      <c r="P96" s="35"/>
      <c r="Q96" s="35"/>
      <c r="R96" s="35"/>
      <c r="S96" s="35"/>
      <c r="T96" s="35"/>
      <c r="U96" s="24"/>
      <c r="V96" s="24"/>
      <c r="W96" s="24"/>
      <c r="X96" s="24"/>
      <c r="Y96" s="47"/>
      <c r="Z96" s="23"/>
    </row>
    <row r="97" spans="1:26" ht="15" hidden="1" customHeight="1">
      <c r="A97" s="23"/>
      <c r="B97" s="23"/>
      <c r="C97" s="25"/>
      <c r="D97" s="24"/>
      <c r="E97" s="24"/>
      <c r="F97" s="1036" t="s">
        <v>174</v>
      </c>
      <c r="G97" s="1036"/>
      <c r="H97" s="1036"/>
      <c r="I97" s="1036"/>
      <c r="J97" s="1036"/>
      <c r="K97" s="1036"/>
      <c r="L97" s="1036"/>
      <c r="M97" s="1036"/>
      <c r="N97" s="1036"/>
      <c r="O97" s="1036"/>
      <c r="P97" s="1036"/>
      <c r="Q97" s="1036"/>
      <c r="R97" s="1036"/>
      <c r="S97" s="1036"/>
      <c r="T97" s="1036"/>
      <c r="U97" s="1036"/>
      <c r="V97" s="1036"/>
      <c r="W97" s="1036"/>
      <c r="X97" s="1036"/>
      <c r="Y97" s="47"/>
      <c r="Z97" s="23"/>
    </row>
    <row r="98" spans="1:26" ht="15" hidden="1" customHeight="1">
      <c r="A98" s="23"/>
      <c r="B98" s="23"/>
      <c r="C98" s="25"/>
      <c r="D98" s="24"/>
      <c r="E98" s="24"/>
      <c r="F98" s="24"/>
      <c r="G98" s="24"/>
      <c r="H98" s="24"/>
      <c r="I98" s="24"/>
      <c r="J98" s="24"/>
      <c r="K98" s="24"/>
      <c r="L98" s="24"/>
      <c r="M98" s="24"/>
      <c r="N98" s="24"/>
      <c r="O98" s="24"/>
      <c r="P98" s="24"/>
      <c r="Q98" s="24"/>
      <c r="R98" s="24"/>
      <c r="S98" s="24"/>
      <c r="T98" s="24"/>
      <c r="U98" s="24"/>
      <c r="V98" s="24"/>
      <c r="W98" s="24"/>
      <c r="X98" s="24"/>
      <c r="Y98" s="47"/>
      <c r="Z98" s="23"/>
    </row>
    <row r="99" spans="1:26" ht="15" hidden="1" customHeight="1">
      <c r="A99" s="23"/>
      <c r="B99" s="23"/>
      <c r="C99" s="25"/>
      <c r="D99" s="24"/>
      <c r="E99" s="24"/>
      <c r="F99" s="24"/>
      <c r="G99" s="24"/>
      <c r="H99" s="24"/>
      <c r="I99" s="24"/>
      <c r="J99" s="24"/>
      <c r="K99" s="24"/>
      <c r="L99" s="24"/>
      <c r="M99" s="24"/>
      <c r="N99" s="24"/>
      <c r="O99" s="24"/>
      <c r="P99" s="24"/>
      <c r="Q99" s="24"/>
      <c r="R99" s="24"/>
      <c r="S99" s="24"/>
      <c r="T99" s="24"/>
      <c r="U99" s="24"/>
      <c r="V99" s="24"/>
      <c r="W99" s="24"/>
      <c r="X99" s="24"/>
      <c r="Y99" s="47"/>
      <c r="Z99" s="23"/>
    </row>
    <row r="100" spans="1:26" ht="15" hidden="1" customHeight="1">
      <c r="A100" s="23"/>
      <c r="B100" s="23"/>
      <c r="C100" s="25"/>
      <c r="D100" s="24"/>
      <c r="E100" s="24"/>
      <c r="F100" s="24"/>
      <c r="G100" s="24"/>
      <c r="H100" s="24"/>
      <c r="I100" s="24"/>
      <c r="J100" s="24"/>
      <c r="K100" s="24"/>
      <c r="L100" s="24"/>
      <c r="M100" s="24"/>
      <c r="N100" s="24"/>
      <c r="O100" s="24"/>
      <c r="P100" s="24"/>
      <c r="Q100" s="24"/>
      <c r="R100" s="24"/>
      <c r="S100" s="24"/>
      <c r="T100" s="24"/>
      <c r="U100" s="24"/>
      <c r="V100" s="24"/>
      <c r="W100" s="24"/>
      <c r="X100" s="24"/>
      <c r="Y100" s="47"/>
      <c r="Z100" s="23"/>
    </row>
    <row r="101" spans="1:26" ht="15" hidden="1" customHeight="1">
      <c r="A101" s="23"/>
      <c r="B101" s="23"/>
      <c r="C101" s="25"/>
      <c r="D101" s="24"/>
      <c r="E101" s="24"/>
      <c r="F101" s="24"/>
      <c r="G101" s="24"/>
      <c r="H101" s="24"/>
      <c r="I101" s="24"/>
      <c r="J101" s="24"/>
      <c r="K101" s="24"/>
      <c r="L101" s="24"/>
      <c r="M101" s="24"/>
      <c r="N101" s="24"/>
      <c r="O101" s="24"/>
      <c r="P101" s="24"/>
      <c r="Q101" s="24"/>
      <c r="R101" s="24"/>
      <c r="S101" s="24"/>
      <c r="T101" s="24"/>
      <c r="U101" s="24"/>
      <c r="V101" s="24"/>
      <c r="W101" s="24"/>
      <c r="X101" s="24"/>
      <c r="Y101" s="47"/>
      <c r="Z101" s="23"/>
    </row>
    <row r="102" spans="1:26" ht="15" hidden="1" customHeight="1">
      <c r="A102" s="23"/>
      <c r="B102" s="23"/>
      <c r="C102" s="25"/>
      <c r="D102" s="24"/>
      <c r="E102" s="24"/>
      <c r="F102" s="24"/>
      <c r="G102" s="24"/>
      <c r="H102" s="24"/>
      <c r="I102" s="24"/>
      <c r="J102" s="24"/>
      <c r="K102" s="24"/>
      <c r="L102" s="24"/>
      <c r="M102" s="24"/>
      <c r="N102" s="24"/>
      <c r="O102" s="24"/>
      <c r="P102" s="24"/>
      <c r="Q102" s="24"/>
      <c r="R102" s="24"/>
      <c r="S102" s="24"/>
      <c r="T102" s="24"/>
      <c r="U102" s="24"/>
      <c r="V102" s="24"/>
      <c r="W102" s="24"/>
      <c r="X102" s="24"/>
      <c r="Y102" s="47"/>
      <c r="Z102" s="23"/>
    </row>
    <row r="103" spans="1:26" ht="15" hidden="1" customHeight="1">
      <c r="A103" s="23"/>
      <c r="B103" s="23"/>
      <c r="C103" s="25"/>
      <c r="D103" s="24"/>
      <c r="E103" s="24"/>
      <c r="F103" s="24"/>
      <c r="G103" s="24"/>
      <c r="H103" s="24"/>
      <c r="I103" s="24"/>
      <c r="J103" s="24"/>
      <c r="K103" s="24"/>
      <c r="L103" s="24"/>
      <c r="M103" s="24"/>
      <c r="N103" s="24"/>
      <c r="O103" s="24"/>
      <c r="P103" s="24"/>
      <c r="Q103" s="24"/>
      <c r="R103" s="24"/>
      <c r="S103" s="24"/>
      <c r="T103" s="24"/>
      <c r="U103" s="24"/>
      <c r="V103" s="24"/>
      <c r="W103" s="24"/>
      <c r="X103" s="24"/>
      <c r="Y103" s="47"/>
      <c r="Z103" s="23"/>
    </row>
    <row r="104" spans="1:26" ht="15" hidden="1" customHeight="1">
      <c r="A104" s="23"/>
      <c r="B104" s="23"/>
      <c r="C104" s="25"/>
      <c r="D104" s="24"/>
      <c r="E104" s="24"/>
      <c r="F104" s="24"/>
      <c r="G104" s="24"/>
      <c r="H104" s="24"/>
      <c r="I104" s="24"/>
      <c r="J104" s="24"/>
      <c r="K104" s="24"/>
      <c r="L104" s="24"/>
      <c r="M104" s="24"/>
      <c r="N104" s="24"/>
      <c r="O104" s="24"/>
      <c r="P104" s="24"/>
      <c r="Q104" s="24"/>
      <c r="R104" s="24"/>
      <c r="S104" s="24"/>
      <c r="T104" s="24"/>
      <c r="U104" s="24"/>
      <c r="V104" s="24"/>
      <c r="W104" s="24"/>
      <c r="X104" s="24"/>
      <c r="Y104" s="47"/>
      <c r="Z104" s="23"/>
    </row>
    <row r="105" spans="1:26" ht="15" hidden="1" customHeight="1">
      <c r="A105" s="23"/>
      <c r="B105" s="23"/>
      <c r="C105" s="25"/>
      <c r="D105" s="24"/>
      <c r="E105" s="24"/>
      <c r="F105" s="24"/>
      <c r="G105" s="24"/>
      <c r="H105" s="24"/>
      <c r="I105" s="24"/>
      <c r="J105" s="24"/>
      <c r="K105" s="24"/>
      <c r="L105" s="24"/>
      <c r="M105" s="24"/>
      <c r="N105" s="24"/>
      <c r="O105" s="24"/>
      <c r="P105" s="24"/>
      <c r="Q105" s="24"/>
      <c r="R105" s="24"/>
      <c r="S105" s="24"/>
      <c r="T105" s="24"/>
      <c r="U105" s="24"/>
      <c r="V105" s="24"/>
      <c r="W105" s="24"/>
      <c r="X105" s="24"/>
      <c r="Y105" s="47"/>
      <c r="Z105" s="23"/>
    </row>
    <row r="106" spans="1:26" ht="36.6" hidden="1" customHeight="1">
      <c r="A106" s="23"/>
      <c r="B106" s="23"/>
      <c r="C106" s="25"/>
      <c r="D106" s="24"/>
      <c r="E106" s="24"/>
      <c r="F106" s="24"/>
      <c r="G106" s="24"/>
      <c r="H106" s="24"/>
      <c r="I106" s="24"/>
      <c r="J106" s="24"/>
      <c r="K106" s="24"/>
      <c r="L106" s="24"/>
      <c r="M106" s="24"/>
      <c r="N106" s="24"/>
      <c r="O106" s="24"/>
      <c r="P106" s="24"/>
      <c r="Q106" s="24"/>
      <c r="R106" s="24"/>
      <c r="S106" s="24"/>
      <c r="T106" s="24"/>
      <c r="U106" s="24"/>
      <c r="V106" s="24"/>
      <c r="W106" s="24"/>
      <c r="X106" s="24"/>
      <c r="Y106" s="47"/>
      <c r="Z106" s="23"/>
    </row>
    <row r="107" spans="1:26" ht="31.5" hidden="1" customHeight="1">
      <c r="A107" s="23"/>
      <c r="B107" s="23"/>
      <c r="C107" s="25"/>
      <c r="D107" s="24"/>
      <c r="E107" s="24"/>
      <c r="F107" s="24"/>
      <c r="G107" s="24"/>
      <c r="H107" s="24"/>
      <c r="I107" s="24"/>
      <c r="J107" s="24"/>
      <c r="K107" s="24"/>
      <c r="L107" s="24"/>
      <c r="M107" s="24"/>
      <c r="N107" s="24"/>
      <c r="O107" s="24"/>
      <c r="P107" s="24"/>
      <c r="Q107" s="24"/>
      <c r="R107" s="24"/>
      <c r="S107" s="24"/>
      <c r="T107" s="24"/>
      <c r="U107" s="24"/>
      <c r="V107" s="24"/>
      <c r="W107" s="24"/>
      <c r="X107" s="24"/>
      <c r="Y107" s="47"/>
      <c r="Z107" s="23"/>
    </row>
    <row r="108" spans="1:26" ht="17.25" customHeight="1">
      <c r="A108" s="23"/>
      <c r="B108" s="23"/>
      <c r="C108" s="25"/>
      <c r="D108" s="25"/>
      <c r="E108" s="25"/>
      <c r="F108" s="25"/>
      <c r="G108" s="25"/>
      <c r="H108" s="25"/>
      <c r="I108" s="25"/>
      <c r="J108" s="25"/>
      <c r="K108" s="25"/>
      <c r="L108" s="25"/>
      <c r="M108" s="25"/>
      <c r="N108" s="25"/>
      <c r="O108" s="25"/>
      <c r="P108" s="25"/>
      <c r="Q108" s="25"/>
      <c r="R108" s="25"/>
      <c r="S108" s="25"/>
      <c r="T108" s="25"/>
      <c r="U108" s="25"/>
      <c r="V108" s="25"/>
      <c r="W108" s="25"/>
      <c r="X108" s="25"/>
      <c r="Y108" s="47"/>
      <c r="Z108" s="23"/>
    </row>
    <row r="109" spans="1:26">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50"/>
    </row>
  </sheetData>
  <sheetProtection formatColumns="0" formatRows="0" autoFilter="0"/>
  <dataConsolidate/>
  <mergeCells count="32">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s>
  <phoneticPr fontId="33"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63</vt:i4>
      </vt:variant>
      <vt:variant>
        <vt:lpstr>Именованные диапазоны</vt:lpstr>
      </vt:variant>
      <vt:variant>
        <vt:i4>287</vt:i4>
      </vt:variant>
    </vt:vector>
  </HeadingPairs>
  <TitlesOfParts>
    <vt:vector size="350" baseType="lpstr">
      <vt:lpstr>modProv</vt:lpstr>
      <vt:lpstr>modList00</vt:lpstr>
      <vt:lpstr>modList02</vt:lpstr>
      <vt:lpstr>modfrmReestrSource</vt:lpstr>
      <vt:lpstr>modHTTP</vt:lpstr>
      <vt:lpstr>modPreload</vt:lpstr>
      <vt:lpstr>modProvGeneralProc</vt:lpstr>
      <vt:lpstr>modReestr</vt:lpstr>
      <vt:lpstr>Инструкция</vt:lpstr>
      <vt:lpstr>Лог обновления</vt:lpstr>
      <vt:lpstr>Пояснения</vt:lpstr>
      <vt:lpstr>Список листов</vt:lpstr>
      <vt:lpstr>Общие сведения</vt:lpstr>
      <vt:lpstr>et_union</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ФОТ</vt:lpstr>
      <vt:lpstr>Административные</vt:lpstr>
      <vt:lpstr>Сбытовые расходы ГО</vt:lpstr>
      <vt:lpstr>Налоги</vt:lpstr>
      <vt:lpstr>ИП + источники</vt:lpstr>
      <vt:lpstr>Плата за негативное возд</vt:lpstr>
      <vt:lpstr>Калькуляция</vt:lpstr>
      <vt:lpstr>ТМ</vt:lpstr>
      <vt:lpstr>TEHSHEET</vt:lpstr>
      <vt:lpstr>Комментарии</vt:lpstr>
      <vt:lpstr>Проверка</vt:lpstr>
      <vt:lpstr>REESTR_MO</vt:lpstr>
      <vt:lpstr>REESTR_ORG</vt:lpstr>
      <vt:lpstr>REESTR_TARIFF</vt:lpstr>
      <vt:lpstr>REESTR_OBJECT</vt:lpstr>
      <vt:lpstr>DICTIONARIES</vt:lpstr>
      <vt:lpstr>modfrmDPR</vt:lpstr>
      <vt:lpstr>modfrmSelectTemplate</vt:lpstr>
      <vt:lpstr>modfrmRegion</vt:lpstr>
      <vt:lpstr>modCheckCyan</vt:lpstr>
      <vt:lpstr>modfrmSelectTariff</vt:lpstr>
      <vt:lpstr>modfrmActivity</vt:lpstr>
      <vt:lpstr>modfrmCheckUpdates</vt:lpstr>
      <vt:lpstr>modUpdTemplMain</vt:lpstr>
      <vt:lpstr>modThisWorkbook</vt:lpstr>
      <vt:lpstr>modInstruction</vt:lpstr>
      <vt:lpstr>AllSheetsInThisWorkbook</vt:lpstr>
      <vt:lpstr>modHyp</vt:lpstr>
      <vt:lpstr>modfrmReestr</vt:lpstr>
      <vt:lpstr>modList01</vt:lpstr>
      <vt:lpstr>modList05</vt:lpstr>
      <vt:lpstr>modList06</vt:lpstr>
      <vt:lpstr>modList09</vt:lpstr>
      <vt:lpstr>modList10</vt:lpstr>
      <vt:lpstr>modList12</vt:lpstr>
      <vt:lpstr>modList16</vt:lpstr>
      <vt:lpstr>modList14</vt:lpstr>
      <vt:lpstr>modList17</vt:lpstr>
      <vt:lpstr>modList11</vt:lpstr>
      <vt:lpstr>modList15</vt:lpstr>
      <vt:lpstr>chkGetUpdatesValue</vt:lpstr>
      <vt:lpstr>chkNoUpdatesValue</vt:lpstr>
      <vt:lpstr>code</vt:lpstr>
      <vt:lpstr>COLDVSNA_TRANSP_VTOV</vt:lpstr>
      <vt:lpstr>COLDVSNA_VTARIFF</vt:lpstr>
      <vt:lpstr>COLDVSNA_VTOV</vt:lpstr>
      <vt:lpstr>DOCUMENT_TYPES</vt:lpstr>
      <vt:lpstr>dpr_list</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et_List12_dolj</vt:lpstr>
      <vt:lpstr>et_List12_tariff</vt:lpstr>
      <vt:lpstr>et_List13_tariff</vt:lpstr>
      <vt:lpstr>et_List14_1</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et_List17_1</vt:lpstr>
      <vt:lpstr>et_List17_tariff</vt:lpstr>
      <vt:lpstr>FIRST_TIME_REG</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List00_check_area</vt:lpstr>
      <vt:lpstr>List00_del_tariff_range</vt:lpstr>
      <vt:lpstr>List00_LOAD_1</vt:lpstr>
      <vt:lpstr>List00_tariff_start</vt:lpstr>
      <vt:lpstr>List00_vis_flags</vt:lpstr>
      <vt:lpstr>List01_mo_column</vt:lpstr>
      <vt:lpstr>List01_mr_column</vt:lpstr>
      <vt:lpstr>List02_indicators2</vt:lpstr>
      <vt:lpstr>List02_LOAD_1</vt:lpstr>
      <vt:lpstr>List02_LOAD_2</vt:lpstr>
      <vt:lpstr>List02_LOAD_3</vt:lpstr>
      <vt:lpstr>List02_object_range</vt:lpstr>
      <vt:lpstr>List02_osn_ekpl_range</vt:lpstr>
      <vt:lpstr>List02_vis_flags</vt:lpstr>
      <vt:lpstr>List03_LOAD</vt:lpstr>
      <vt:lpstr>List03_LOAD_COM</vt:lpstr>
      <vt:lpstr>List03_vis_flags</vt:lpstr>
      <vt:lpstr>List03_vis_flags2</vt:lpstr>
      <vt:lpstr>List04_check_range1</vt:lpstr>
      <vt:lpstr>List04_LOAD_VO</vt:lpstr>
      <vt:lpstr>List04_LOAD_VO_COM</vt:lpstr>
      <vt:lpstr>List04_LOAD_VOTR</vt:lpstr>
      <vt:lpstr>List04_LOAD_VOTR_COM</vt:lpstr>
      <vt:lpstr>List04_LOAD_VS</vt:lpstr>
      <vt:lpstr>List04_LOAD_VS_COM</vt:lpstr>
      <vt:lpstr>List04_LOAD_VSTR</vt:lpstr>
      <vt:lpstr>List04_LOAD_VSTR_COM</vt:lpstr>
      <vt:lpstr>List04_vis_flags</vt:lpstr>
      <vt:lpstr>List04_vis_flags2</vt:lpstr>
      <vt:lpstr>List05_LOAD_1</vt:lpstr>
      <vt:lpstr>List05_LOAD_2</vt:lpstr>
      <vt:lpstr>List05_vis_flags</vt:lpstr>
      <vt:lpstr>List06_LOAD_1</vt:lpstr>
      <vt:lpstr>List06_LOAD_2</vt:lpstr>
      <vt:lpstr>List06_vis_flags</vt:lpstr>
      <vt:lpstr>List07_LOAD_1</vt:lpstr>
      <vt:lpstr>List07_LOAD_2</vt:lpstr>
      <vt:lpstr>List07_vis_flags</vt:lpstr>
      <vt:lpstr>List08_LOAD_1</vt:lpstr>
      <vt:lpstr>List08_LOAD_2</vt:lpstr>
      <vt:lpstr>List08_vis_flags</vt:lpstr>
      <vt:lpstr>List09_LOAD_1</vt:lpstr>
      <vt:lpstr>List09_LOAD_2</vt:lpstr>
      <vt:lpstr>List09_vis_flags</vt:lpstr>
      <vt:lpstr>List10_LOAD_1</vt:lpstr>
      <vt:lpstr>List10_LOAD_2</vt:lpstr>
      <vt:lpstr>List10_vis_flags</vt:lpstr>
      <vt:lpstr>List11_is_one_block</vt:lpstr>
      <vt:lpstr>List11_LOAD_1</vt:lpstr>
      <vt:lpstr>List11_LOAD_2</vt:lpstr>
      <vt:lpstr>List11_vis_flags</vt:lpstr>
      <vt:lpstr>List11_vis_flags2</vt:lpstr>
      <vt:lpstr>List12_LOAD_1</vt:lpstr>
      <vt:lpstr>List12_LOAD_2</vt:lpstr>
      <vt:lpstr>List12_vis_flags</vt:lpstr>
      <vt:lpstr>List13_LOAD_1</vt:lpstr>
      <vt:lpstr>List14_LOAD_1</vt:lpstr>
      <vt:lpstr>List14_LOAD_2</vt:lpstr>
      <vt:lpstr>List14_vis_flags</vt:lpstr>
      <vt:lpstr>List15_LOAD_1</vt:lpstr>
      <vt:lpstr>List15_LOAD_2</vt:lpstr>
      <vt:lpstr>List15_vis_flags</vt:lpstr>
      <vt:lpstr>List15_vis_flags2</vt:lpstr>
      <vt:lpstr>List16_LOAD_1</vt:lpstr>
      <vt:lpstr>List16_vis_flags2</vt:lpstr>
      <vt:lpstr>List17_LOAD_1</vt:lpstr>
      <vt:lpstr>List17_LOAD_2</vt:lpstr>
      <vt:lpstr>List17_vis_flags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OwnNeedsInPO</vt:lpstr>
      <vt:lpstr>PERIOD</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pIns_List12_dolj</vt:lpstr>
      <vt:lpstr>pIns_List12_tariff</vt:lpstr>
      <vt:lpstr>pIns_List13_tariff</vt:lpstr>
      <vt:lpstr>pIns_List14_1</vt:lpstr>
      <vt:lpstr>pIns_List14_tariff</vt:lpstr>
      <vt:lpstr>pIns_List15_1</vt:lpstr>
      <vt:lpstr>pIns_List15_tariff</vt:lpstr>
      <vt:lpstr>pIns_List16_tariff</vt:lpstr>
      <vt:lpstr>pIns_List16_tariff_transp</vt:lpstr>
      <vt:lpstr>pIns_List17_1</vt:lpstr>
      <vt:lpstr>pIns_List17_tariff</vt:lpstr>
      <vt:lpstr>plat_nds</vt:lpstr>
      <vt:lpstr>REESTR_OBJECT_LIST</vt:lpstr>
      <vt:lpstr>REESTR_ORG_RANGE</vt:lpstr>
      <vt:lpstr>REESTR_TARIFF_LIST</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subsidiary_list</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Административные!Заголовки_для_печати</vt:lpstr>
      <vt:lpstr>Амортизация!Заголовки_для_печати</vt:lpstr>
      <vt:lpstr>Аренда!Заголовки_для_печати</vt:lpstr>
      <vt:lpstr>Баланс!Заголовки_для_печати</vt:lpstr>
      <vt:lpstr>'ИП + источники'!Заголовки_для_печати</vt:lpstr>
      <vt:lpstr>Калькуляция!Заголовки_для_печати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'Сбытовые расходы ГО'!Заголовки_для_печати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ФОТ!Заголовки_для_печати</vt:lpstr>
      <vt:lpstr>ЭЭ!Заголовки_для_печати</vt:lpstr>
      <vt:lpstr>'Общие сведения'!Область_печати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экономически обоснованных расходов (затрат)</dc:title>
  <dc:subject>Экспертное заключение об установлении тарифов в сфере холодного водоснабжения/водоотведения методом экономически обоснованных расходов (затрат)</dc:subject>
  <dc:creator>user</dc:creator>
  <cp:lastModifiedBy>Чукмарова Гельшат Рахимжановна</cp:lastModifiedBy>
  <cp:lastPrinted>2023-12-27T06:07:10Z</cp:lastPrinted>
  <dcterms:created xsi:type="dcterms:W3CDTF">2004-05-21T07:18:45Z</dcterms:created>
  <dcterms:modified xsi:type="dcterms:W3CDTF">2023-12-27T06:20:16Z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EXPERT.VSVO.EOR</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4.2</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