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0736" windowHeight="11760" tabRatio="886" firstSheet="10" activeTab="26"/>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state="veryHidden"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территорий'!$N$14:$N$17</definedName>
    <definedName name="List01_mr_column">'Список территорий'!$M$14:$M$17</definedName>
    <definedName name="List02_osn_ekpl_range">'Список объектов'!$N$26:$N$27</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ФОТ!$L$32</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37" i="517" l="1"/>
  <c r="A34" i="517" l="1"/>
  <c r="A35" i="517"/>
  <c r="A36"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1" i="225"/>
  <c r="A467"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N451" i="225" s="1"/>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O487" i="225" l="1"/>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R494" i="225" l="1"/>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AN508" i="225" s="1"/>
  <c r="Z508" i="225"/>
  <c r="Q508" i="225"/>
  <c r="AB508" i="225"/>
  <c r="AA508" i="225"/>
  <c r="AK508" i="225"/>
  <c r="AV508" i="225" s="1"/>
  <c r="AC508" i="225"/>
  <c r="R508" i="225" l="1"/>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AP509" i="225" s="1"/>
  <c r="Q509" i="225"/>
  <c r="P509" i="225"/>
  <c r="U509" i="225"/>
  <c r="AC509" i="225"/>
  <c r="AI510" i="225" l="1"/>
  <c r="AT510" i="225" s="1"/>
  <c r="AA510" i="225"/>
  <c r="S510" i="225"/>
  <c r="AN510" i="225" s="1"/>
  <c r="AH510" i="225"/>
  <c r="AS510" i="225" s="1"/>
  <c r="Y510" i="225"/>
  <c r="P510" i="225"/>
  <c r="AG510" i="225"/>
  <c r="AR510" i="225" s="1"/>
  <c r="X510" i="225"/>
  <c r="O510" i="225"/>
  <c r="A511" i="225"/>
  <c r="AF510" i="225"/>
  <c r="AQ510" i="225" s="1"/>
  <c r="W510" i="225"/>
  <c r="AD510" i="225"/>
  <c r="AO510" i="225" s="1"/>
  <c r="Q510" i="225"/>
  <c r="AC510" i="225"/>
  <c r="AB510" i="225"/>
  <c r="AM510" i="225"/>
  <c r="Z510" i="225"/>
  <c r="AE510" i="225"/>
  <c r="AP510" i="225" s="1"/>
  <c r="T510" i="225"/>
  <c r="V510" i="225"/>
  <c r="U510" i="225"/>
  <c r="AK510" i="225"/>
  <c r="AV510" i="225" s="1"/>
  <c r="AJ510" i="225"/>
  <c r="AU510" i="225" s="1"/>
  <c r="AL510" i="225"/>
  <c r="AW510" i="225" s="1"/>
  <c r="R509" i="225"/>
  <c r="R510" i="225" l="1"/>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Q506" i="225" s="1"/>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R506" i="225" s="1"/>
  <c r="AE506" i="225"/>
  <c r="AP506" i="225" s="1"/>
  <c r="S506" i="225"/>
  <c r="AN506" i="225" s="1"/>
  <c r="AH506" i="225"/>
  <c r="AS506" i="225" s="1"/>
  <c r="AI506" i="225"/>
  <c r="AT506" i="225" s="1"/>
  <c r="AJ506" i="225"/>
  <c r="AU506" i="225" s="1"/>
  <c r="AD506" i="225"/>
  <c r="AO506" i="225" s="1"/>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S493" i="225" l="1"/>
  <c r="AN493" i="225" s="1"/>
  <c r="AN490" i="225"/>
  <c r="AD488" i="225"/>
  <c r="O730" i="225"/>
  <c r="O726" i="225" s="1"/>
  <c r="Q730" i="225"/>
  <c r="Q726" i="225" s="1"/>
  <c r="P730" i="225"/>
  <c r="P726" i="225" s="1"/>
  <c r="R730" i="225"/>
  <c r="R726" i="225" s="1"/>
  <c r="S730" i="225"/>
  <c r="S726" i="225" s="1"/>
  <c r="T730" i="225"/>
  <c r="T726" i="225" s="1"/>
  <c r="AD493" i="225"/>
  <c r="AE493" i="225"/>
  <c r="AP493" i="225" s="1"/>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N452" i="225" s="1"/>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Q493" i="225" s="1"/>
  <c r="AG493" i="225"/>
  <c r="AR493" i="225" s="1"/>
  <c r="AJ527" i="225"/>
  <c r="AU527" i="225" s="1"/>
  <c r="AB527" i="225"/>
  <c r="T527" i="225"/>
  <c r="AI527" i="225"/>
  <c r="AT527" i="225" s="1"/>
  <c r="AA527" i="225"/>
  <c r="S527" i="225"/>
  <c r="AN527" i="225" s="1"/>
  <c r="AF527" i="225"/>
  <c r="V527" i="225"/>
  <c r="AE527" i="225"/>
  <c r="U527" i="225"/>
  <c r="A528" i="225"/>
  <c r="AD527" i="225"/>
  <c r="AM527" i="225"/>
  <c r="AC527" i="225"/>
  <c r="Q527" i="225"/>
  <c r="AH527" i="225"/>
  <c r="AS527" i="225" s="1"/>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Q527" i="225" l="1"/>
  <c r="AR527" i="225"/>
  <c r="AP527" i="225"/>
  <c r="AO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AQ528" i="225" s="1"/>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N528" i="225" s="1"/>
  <c r="AH528" i="225"/>
  <c r="AS528" i="225" s="1"/>
  <c r="AG528" i="225"/>
  <c r="AR528" i="225" s="1"/>
  <c r="AC528" i="225"/>
  <c r="AD528" i="225"/>
  <c r="AO528" i="225" s="1"/>
  <c r="U528" i="225"/>
  <c r="V528" i="225"/>
  <c r="A577" i="225"/>
  <c r="AN477" i="225" l="1"/>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Y579" i="225"/>
  <c r="Q576" i="225"/>
  <c r="S576" i="225" s="1"/>
  <c r="AA576" i="225"/>
  <c r="AA578" i="225" s="1"/>
  <c r="R581" i="225"/>
  <c r="X580" i="225"/>
  <c r="X582" i="225" s="1"/>
  <c r="AD576" i="225"/>
  <c r="AD578" i="225" s="1"/>
  <c r="AN550" i="225"/>
  <c r="M649" i="225"/>
  <c r="M650"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Q411" i="225" l="1"/>
  <c r="P411" i="225"/>
  <c r="Y561" i="225"/>
  <c r="Y565" i="225" s="1"/>
  <c r="AG561" i="225"/>
  <c r="AI561" i="225"/>
  <c r="AI565" i="225" s="1"/>
  <c r="AE561" i="225"/>
  <c r="AJ561" i="225"/>
  <c r="AJ565" i="225" s="1"/>
  <c r="Z561" i="225"/>
  <c r="Z565" i="225" s="1"/>
  <c r="S561" i="225"/>
  <c r="S565" i="225" s="1"/>
  <c r="V561" i="225"/>
  <c r="AK561" i="225"/>
  <c r="AK565" i="225" s="1"/>
  <c r="AA561" i="225"/>
  <c r="AA565" i="225" s="1"/>
  <c r="W561" i="225"/>
  <c r="AB561" i="225"/>
  <c r="AB565" i="225" s="1"/>
  <c r="AH561" i="225"/>
  <c r="AL561" i="225"/>
  <c r="AL565" i="225" s="1"/>
  <c r="T561" i="225"/>
  <c r="AC561" i="225"/>
  <c r="AC565" i="225" s="1"/>
  <c r="AM561" i="225"/>
  <c r="AM565" i="225" s="1"/>
  <c r="U561" i="225"/>
  <c r="AD561" i="225"/>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M651" i="225"/>
  <c r="A639" i="225"/>
  <c r="N638" i="225"/>
  <c r="P638" i="225"/>
  <c r="M638" i="225"/>
  <c r="Q638" i="225"/>
  <c r="P561" i="225"/>
  <c r="Q561" i="225"/>
  <c r="Q560" i="225"/>
  <c r="Q559" i="225"/>
  <c r="P559" i="225"/>
  <c r="O560" i="225"/>
  <c r="O559" i="225"/>
  <c r="AC560" i="225"/>
  <c r="AC559" i="225"/>
  <c r="AM559" i="225"/>
  <c r="AM560" i="225"/>
  <c r="AD560" i="225"/>
  <c r="AD559" i="225"/>
  <c r="AA560" i="225"/>
  <c r="AA559" i="225"/>
  <c r="AI560" i="225"/>
  <c r="AI559" i="225"/>
  <c r="AJ560" i="225"/>
  <c r="AJ559" i="225"/>
  <c r="AK560" i="225"/>
  <c r="AK559" i="225"/>
  <c r="T560" i="225"/>
  <c r="T559" i="225"/>
  <c r="AB560" i="225"/>
  <c r="AB559" i="225"/>
  <c r="S559" i="225"/>
  <c r="S560" i="225"/>
  <c r="AN560" i="225" s="1"/>
  <c r="Z559" i="225"/>
  <c r="Z560" i="225"/>
  <c r="AL560" i="225"/>
  <c r="AL559" i="225"/>
  <c r="Y559" i="225"/>
  <c r="Y560" i="225"/>
  <c r="O554" i="225"/>
  <c r="O556" i="225" s="1"/>
  <c r="O557" i="225" s="1"/>
  <c r="AC554" i="225"/>
  <c r="AC556" i="225" s="1"/>
  <c r="AC557"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A557" i="225" s="1"/>
  <c r="AB554" i="225"/>
  <c r="AB556" i="225" s="1"/>
  <c r="AB557" i="225" s="1"/>
  <c r="P554" i="225"/>
  <c r="P556" i="225" s="1"/>
  <c r="P557" i="225" s="1"/>
  <c r="S554" i="225"/>
  <c r="S556" i="225" s="1"/>
  <c r="S557" i="225" s="1"/>
  <c r="U554" i="225"/>
  <c r="U556" i="225" s="1"/>
  <c r="Z554" i="225"/>
  <c r="Z556" i="225" s="1"/>
  <c r="Z557" i="225" s="1"/>
  <c r="AL554" i="225"/>
  <c r="AL556" i="225" s="1"/>
  <c r="AL557" i="225" s="1"/>
  <c r="Y554" i="225"/>
  <c r="Y556" i="225" s="1"/>
  <c r="Y557" i="225" s="1"/>
  <c r="AE554" i="225"/>
  <c r="AE556" i="225" s="1"/>
  <c r="V554" i="225"/>
  <c r="V556" i="225" s="1"/>
  <c r="O561" i="225"/>
  <c r="O565" i="225" s="1"/>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59" i="225" s="1"/>
  <c r="U540" i="225"/>
  <c r="W443" i="225"/>
  <c r="V541" i="225"/>
  <c r="AE550" i="225"/>
  <c r="AE559" i="225" s="1"/>
  <c r="AE540" i="225"/>
  <c r="A412" i="225"/>
  <c r="N615" i="225"/>
  <c r="A616" i="225"/>
  <c r="A617" i="225" s="1"/>
  <c r="A618" i="225" s="1"/>
  <c r="A619" i="225" s="1"/>
  <c r="AE557" i="225" l="1"/>
  <c r="AE565" i="225" s="1"/>
  <c r="AE560" i="225"/>
  <c r="AP560" i="225" s="1"/>
  <c r="AD565" i="225"/>
  <c r="U557" i="225"/>
  <c r="U565" i="225" s="1"/>
  <c r="U560" i="225"/>
  <c r="T565" i="225"/>
  <c r="P565" i="225"/>
  <c r="P560" i="225"/>
  <c r="A413" i="225"/>
  <c r="Q412" i="225"/>
  <c r="AP550" i="225"/>
  <c r="AO550" i="225"/>
  <c r="M652"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57" i="225" s="1"/>
  <c r="V565" i="225" s="1"/>
  <c r="V540" i="225"/>
  <c r="AF540" i="225"/>
  <c r="AF550" i="225"/>
  <c r="X443" i="225"/>
  <c r="W541" i="225"/>
  <c r="AH443" i="225"/>
  <c r="AS443" i="225" s="1"/>
  <c r="AG541" i="225"/>
  <c r="AR541" i="225" s="1"/>
  <c r="A414" i="225"/>
  <c r="AO560" i="225" l="1"/>
  <c r="AQ550" i="225"/>
  <c r="AF560" i="225"/>
  <c r="AQ560" i="225" s="1"/>
  <c r="AF559" i="225"/>
  <c r="AF557" i="225"/>
  <c r="AF565" i="225" s="1"/>
  <c r="V560" i="225"/>
  <c r="V559" i="225"/>
  <c r="A415" i="225"/>
  <c r="Q414" i="225"/>
  <c r="P413" i="225"/>
  <c r="Q413" i="225"/>
  <c r="R563" i="225"/>
  <c r="M653" i="225"/>
  <c r="A641" i="225"/>
  <c r="P640" i="225"/>
  <c r="N640" i="225"/>
  <c r="M640" i="225"/>
  <c r="Q640" i="225"/>
  <c r="Q564" i="225"/>
  <c r="R562" i="225"/>
  <c r="Q557" i="225"/>
  <c r="R556" i="225"/>
  <c r="AG550" i="225"/>
  <c r="AG540" i="225"/>
  <c r="AI443" i="225"/>
  <c r="AT443" i="225" s="1"/>
  <c r="AH541" i="225"/>
  <c r="AS541" i="225" s="1"/>
  <c r="W550" i="225"/>
  <c r="W540" i="225"/>
  <c r="Y443" i="225"/>
  <c r="X541" i="225"/>
  <c r="R557" i="225" l="1"/>
  <c r="Q565" i="225"/>
  <c r="AR550" i="225"/>
  <c r="AG559" i="225"/>
  <c r="AG560" i="225"/>
  <c r="AR560" i="225" s="1"/>
  <c r="AG557" i="225"/>
  <c r="AG565" i="225" s="1"/>
  <c r="W559" i="225"/>
  <c r="W560" i="225"/>
  <c r="W557" i="225"/>
  <c r="W565" i="225" s="1"/>
  <c r="A416" i="225"/>
  <c r="Q415" i="225"/>
  <c r="M654" i="225"/>
  <c r="A642" i="225"/>
  <c r="Q641" i="225"/>
  <c r="M641" i="225"/>
  <c r="N641" i="225"/>
  <c r="P641" i="225"/>
  <c r="R564" i="225"/>
  <c r="AJ443" i="225"/>
  <c r="AU443" i="225" s="1"/>
  <c r="AI541" i="225"/>
  <c r="AT541" i="225" s="1"/>
  <c r="X550" i="225"/>
  <c r="X540" i="225"/>
  <c r="Z443" i="225"/>
  <c r="Y541" i="225"/>
  <c r="AH540" i="225"/>
  <c r="AH550" i="225"/>
  <c r="AS550" i="225" l="1"/>
  <c r="AH560" i="225"/>
  <c r="AS560" i="225" s="1"/>
  <c r="AH559" i="225"/>
  <c r="AH557" i="225"/>
  <c r="AH565" i="225" s="1"/>
  <c r="X559" i="225"/>
  <c r="X560" i="225"/>
  <c r="X557" i="225"/>
  <c r="X565" i="225" s="1"/>
  <c r="A417" i="225"/>
  <c r="Q416" i="225"/>
  <c r="M655"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A418" i="225" l="1"/>
  <c r="Q417" i="225"/>
  <c r="M656"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A419" i="225" l="1"/>
  <c r="Q418" i="225"/>
  <c r="M657"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A420" i="225" l="1"/>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421" i="225" l="1"/>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<sst xmlns="http://schemas.openxmlformats.org/spreadsheetml/2006/main" count="8167" uniqueCount="2678">
  <si>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</si>
  <si>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</si>
  <si>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</si>
  <si>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</si>
  <si>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</si>
  <si>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</si>
  <si>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</si>
  <si>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</si>
  <si>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</si>
  <si>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</si>
  <si>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</si>
  <si>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</si>
  <si>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</si>
  <si>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</si>
  <si>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</si>
  <si>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</si>
  <si>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</si>
  <si>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</si>
  <si>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</si>
  <si>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</si>
  <si>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</si>
  <si>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</si>
  <si>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</si>
  <si>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</si>
  <si>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</si>
  <si>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</si>
  <si>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</si>
  <si>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</si>
  <si>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</si>
  <si>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</si>
  <si>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</si>
  <si>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</si>
  <si>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</si>
  <si>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</si>
  <si>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</si>
  <si>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</si>
  <si>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</si>
  <si>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</si>
  <si>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</si>
  <si>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</si>
  <si>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</si>
  <si>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</si>
  <si>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</si>
  <si>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</si>
  <si>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</si>
  <si>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</si>
  <si>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</si>
  <si>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</si>
  <si>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</si>
  <si>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</si>
  <si>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</si>
  <si>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</si>
  <si>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</si>
  <si>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</si>
  <si>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</si>
  <si>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</si>
  <si>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</si>
  <si>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</si>
  <si>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</si>
  <si>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</si>
  <si>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</si>
  <si>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</si>
  <si>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</si>
  <si>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</si>
  <si>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</si>
  <si>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</si>
  <si>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</si>
  <si>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</si>
  <si>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</si>
  <si>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</si>
  <si>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</si>
  <si>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</si>
  <si>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</si>
  <si>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</si>
  <si>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</si>
  <si>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</si>
  <si>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</si>
  <si>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</si>
  <si>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</si>
  <si>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</si>
  <si>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</si>
  <si>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</si>
  <si>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</si>
  <si>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</si>
  <si>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</si>
  <si>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</si>
  <si>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</si>
  <si>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</si>
  <si>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</si>
  <si>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</si>
  <si>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</si>
  <si>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</si>
  <si>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</si>
  <si>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</si>
  <si>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</si>
  <si>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</si>
  <si>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</si>
  <si>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</si>
  <si>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</si>
  <si>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</si>
  <si>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</si>
  <si>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</si>
  <si>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</si>
  <si>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</si>
  <si>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</si>
  <si>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</si>
  <si>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</si>
  <si>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</si>
  <si>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</si>
  <si>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</si>
  <si>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</si>
  <si>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</si>
  <si>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</si>
  <si>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</si>
  <si>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</si>
  <si>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</si>
  <si>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</si>
  <si>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</si>
  <si>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</si>
  <si>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</si>
  <si>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</si>
  <si>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</si>
  <si>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</si>
  <si>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</si>
  <si>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</si>
  <si>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</si>
  <si>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</si>
  <si>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</si>
  <si>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</si>
  <si>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</si>
  <si>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</si>
  <si>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</si>
  <si>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</si>
  <si>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</si>
  <si>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</si>
  <si>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</si>
  <si>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</si>
  <si>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</si>
  <si>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</si>
  <si>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</si>
  <si>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</si>
  <si>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</si>
  <si>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</si>
  <si>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</si>
  <si>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</si>
  <si>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</si>
  <si>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</si>
  <si>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</si>
  <si>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</si>
  <si>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</si>
  <si>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</si>
  <si>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</si>
  <si>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</si>
  <si>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</si>
  <si>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</si>
  <si>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</si>
  <si>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</si>
  <si>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</si>
  <si>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</si>
  <si>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</si>
  <si>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</si>
  <si>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</si>
  <si>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</si>
  <si>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</si>
  <si>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</si>
  <si>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</si>
  <si>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</si>
  <si>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</si>
  <si>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</si>
  <si>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</si>
  <si>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</si>
  <si>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</si>
  <si>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</si>
  <si>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</si>
  <si>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</si>
  <si>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</si>
  <si>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</si>
  <si>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</si>
  <si>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</si>
  <si>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</si>
  <si>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</si>
  <si>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</si>
  <si>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</si>
  <si>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</si>
  <si>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</si>
  <si>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</si>
  <si>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</si>
  <si>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</si>
  <si>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</si>
  <si>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</si>
  <si>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</si>
  <si>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</si>
  <si>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</si>
  <si>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</si>
  <si>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</si>
  <si>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</si>
  <si>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</si>
  <si>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</si>
  <si>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</si>
  <si>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</si>
  <si>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</si>
  <si>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</si>
  <si>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</si>
  <si>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</si>
  <si>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</si>
  <si>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</si>
  <si>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</si>
  <si>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</si>
  <si>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</si>
  <si>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</si>
  <si>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</si>
  <si>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</si>
  <si>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</si>
  <si>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</si>
  <si>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</si>
  <si>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</si>
  <si>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</si>
  <si>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</si>
  <si>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</si>
  <si>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</si>
  <si>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</si>
  <si>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</si>
  <si>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</si>
  <si>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</si>
  <si>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</si>
  <si>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</si>
  <si>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</si>
  <si>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</si>
  <si>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</si>
  <si>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</si>
  <si>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</si>
  <si>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</si>
  <si>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</si>
  <si>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</si>
  <si>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</si>
  <si>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</si>
  <si>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</si>
  <si>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</si>
  <si>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</si>
  <si>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</si>
  <si>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</si>
  <si>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</si>
  <si>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</si>
  <si>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</si>
  <si>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</si>
  <si>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</si>
  <si>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</si>
  <si>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</si>
  <si>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</si>
  <si>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</si>
  <si>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</si>
  <si>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</si>
  <si>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</si>
  <si>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</si>
  <si>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</si>
  <si>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</si>
  <si>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</si>
  <si>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</si>
  <si>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</si>
  <si>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</si>
  <si>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</si>
  <si>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</si>
  <si>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</si>
  <si>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</si>
  <si>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</si>
  <si>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</si>
  <si>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</si>
  <si>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</si>
  <si>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</si>
  <si>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</si>
  <si>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</si>
  <si>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</si>
  <si>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</si>
  <si>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</si>
  <si>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</si>
  <si>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</si>
  <si>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</si>
  <si>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</si>
  <si>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</si>
  <si>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</si>
  <si>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</si>
  <si>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</si>
  <si>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</si>
  <si>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</si>
  <si>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</si>
  <si>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</si>
  <si>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</si>
  <si>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</si>
  <si>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</si>
  <si>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</si>
  <si>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</si>
  <si>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</si>
  <si>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</si>
  <si>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</si>
  <si>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</si>
  <si>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</si>
  <si>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</si>
  <si>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</si>
  <si>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</si>
  <si>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</si>
  <si>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</si>
  <si>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</si>
  <si>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</si>
  <si>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</si>
  <si>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</si>
  <si>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</si>
  <si>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</si>
  <si>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</si>
  <si>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</si>
  <si>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</si>
  <si>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</si>
  <si>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</si>
  <si>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</si>
  <si>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</si>
  <si>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</si>
  <si>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</si>
  <si>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</si>
  <si>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</si>
  <si>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</si>
  <si>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</si>
  <si>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</si>
  <si>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</si>
  <si>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</si>
  <si>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</si>
  <si>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</si>
  <si>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</si>
  <si>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</si>
  <si>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</si>
  <si>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</si>
  <si>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</si>
  <si>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</si>
  <si>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</si>
  <si>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</si>
  <si>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</si>
  <si>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</si>
  <si>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</si>
  <si>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</si>
  <si>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</si>
  <si>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</si>
  <si>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</si>
  <si>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</si>
  <si>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</si>
  <si>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</si>
  <si>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</si>
  <si>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</si>
  <si>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</si>
  <si>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</si>
  <si>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</si>
  <si>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</si>
  <si>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</si>
  <si>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</si>
  <si>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</si>
  <si>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</si>
  <si>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</si>
  <si>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</si>
  <si>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</si>
  <si>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</si>
  <si>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</si>
  <si>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</si>
  <si>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</si>
  <si>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</si>
  <si>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</si>
  <si>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</si>
  <si>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</si>
  <si>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</si>
  <si>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</si>
  <si>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</si>
  <si>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</si>
  <si>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</si>
  <si>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</si>
  <si>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</si>
  <si>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</si>
  <si>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</si>
  <si>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</si>
  <si>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</si>
  <si>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</si>
  <si>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</si>
  <si>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</si>
  <si>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</si>
  <si>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</si>
  <si>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</si>
  <si>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</si>
  <si>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</si>
  <si>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</si>
  <si>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</si>
  <si>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</si>
  <si>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</si>
  <si>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</si>
  <si>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</si>
  <si>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</si>
  <si>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</si>
  <si>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</si>
  <si>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</si>
  <si>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</si>
  <si>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</si>
  <si>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</si>
  <si>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</si>
  <si>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</si>
  <si>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</si>
  <si>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</si>
  <si>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</si>
  <si>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</si>
  <si>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</si>
  <si>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</si>
  <si>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</si>
  <si>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</si>
  <si>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</si>
  <si>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</si>
  <si>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</si>
  <si>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</si>
  <si>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</si>
  <si>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</si>
  <si>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</si>
  <si>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</si>
  <si>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</si>
  <si>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</si>
  <si>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</si>
  <si>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</si>
  <si>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</si>
  <si>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</si>
  <si>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</si>
  <si>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</si>
  <si>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</si>
  <si>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</si>
  <si>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</si>
  <si>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</si>
  <si>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</si>
  <si>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</si>
  <si>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</si>
  <si>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</si>
  <si>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</si>
  <si>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</si>
  <si>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</si>
  <si>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</si>
  <si>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</si>
  <si>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</si>
  <si>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</si>
  <si>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</si>
  <si>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</si>
  <si>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</si>
  <si>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</si>
  <si>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</si>
  <si>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</si>
  <si>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</si>
  <si>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</si>
  <si>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</si>
  <si>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</si>
  <si>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</si>
  <si>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</si>
  <si>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</si>
  <si>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</si>
  <si>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</si>
  <si>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</si>
  <si>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</si>
  <si>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</si>
  <si>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</si>
  <si>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</si>
  <si>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</si>
  <si>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</si>
  <si>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</si>
  <si>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</si>
  <si>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</si>
  <si>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</si>
  <si>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</si>
  <si>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</si>
  <si>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</si>
  <si>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</si>
  <si>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</si>
  <si>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</si>
  <si>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</si>
  <si>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</si>
  <si>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</si>
  <si>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</si>
  <si>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</si>
  <si>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</si>
  <si>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</si>
  <si>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</si>
  <si>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</si>
  <si>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</si>
  <si>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</si>
  <si>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</si>
  <si>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</si>
  <si>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</si>
  <si>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</si>
  <si>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</si>
  <si>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</si>
  <si>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</si>
  <si>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</si>
  <si>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</si>
  <si>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</si>
  <si>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</si>
  <si>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</si>
  <si>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</si>
  <si>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</si>
  <si>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</si>
  <si>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</si>
  <si>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</si>
  <si>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</si>
  <si>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</si>
  <si>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</si>
  <si>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</si>
  <si>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</si>
  <si>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</si>
  <si>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</si>
  <si>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</si>
  <si>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</si>
  <si>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</si>
  <si>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</si>
  <si>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</si>
  <si>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</si>
  <si>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</si>
  <si>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</si>
  <si>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</si>
  <si>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</si>
  <si>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</si>
  <si>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</si>
  <si>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</si>
  <si>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</si>
  <si>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</si>
  <si>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</si>
  <si>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</si>
  <si>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</si>
  <si>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</si>
  <si>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</si>
  <si>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</si>
  <si>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</si>
  <si>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</si>
  <si>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</si>
  <si>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</si>
  <si>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</si>
  <si>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</si>
  <si>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</si>
  <si>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</si>
  <si>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</si>
  <si>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</si>
  <si>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</si>
  <si>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</si>
  <si>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</si>
  <si>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</si>
  <si>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</si>
  <si>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</si>
  <si>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</si>
  <si>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</si>
  <si>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</si>
  <si>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</si>
  <si>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</si>
  <si>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</si>
  <si>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</si>
  <si>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</si>
  <si>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</si>
  <si>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</si>
  <si>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</si>
  <si>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</si>
  <si>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</si>
  <si>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</si>
  <si>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</si>
  <si>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</si>
  <si>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</si>
  <si>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</si>
  <si>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</si>
  <si>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</si>
  <si>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</si>
  <si>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</si>
  <si>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</si>
  <si>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</si>
  <si>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</si>
  <si>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</si>
  <si>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</si>
  <si>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</si>
  <si>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</si>
  <si>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</si>
  <si>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</si>
  <si>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</si>
  <si>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</si>
  <si>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</si>
  <si>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</si>
  <si>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</si>
  <si>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</si>
  <si>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</si>
  <si>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</si>
  <si>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</si>
  <si>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</si>
  <si>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</si>
  <si>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</si>
  <si>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</si>
  <si>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</si>
  <si>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</si>
  <si>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</si>
  <si>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</si>
  <si>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</si>
  <si>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</si>
  <si>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</si>
  <si>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</si>
  <si>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</si>
  <si>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</si>
  <si>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</si>
  <si>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</si>
  <si>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</si>
  <si>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</si>
  <si>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</si>
  <si>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</si>
  <si>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</si>
  <si>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</si>
  <si>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</si>
  <si>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</si>
  <si>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</si>
  <si>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</si>
  <si>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</si>
  <si>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</si>
  <si>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</si>
  <si>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</si>
  <si>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</si>
  <si>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</si>
  <si>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</si>
  <si>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</si>
  <si>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</si>
  <si>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</si>
  <si>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</si>
  <si>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</si>
  <si>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</si>
  <si>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</si>
  <si>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</si>
  <si>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</si>
  <si>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</si>
  <si>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</si>
  <si>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</si>
  <si>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</si>
  <si>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</si>
  <si>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</si>
  <si>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</si>
  <si>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</si>
  <si>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</si>
  <si>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</si>
  <si>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</si>
  <si>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</si>
  <si>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</si>
  <si>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</si>
  <si>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</si>
  <si>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</si>
  <si>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</si>
  <si>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</si>
  <si>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</si>
  <si>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</si>
  <si>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</si>
  <si>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</si>
  <si>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</si>
  <si>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</si>
  <si>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</si>
  <si>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</si>
  <si>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</si>
  <si>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</si>
  <si>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</si>
  <si>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</si>
  <si>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</si>
  <si>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</si>
  <si>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</si>
  <si>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</si>
  <si>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</si>
  <si>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</si>
  <si>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</si>
  <si>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</si>
  <si>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</si>
  <si>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</si>
  <si>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</si>
  <si>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</si>
  <si>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</si>
  <si>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</si>
  <si>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</si>
  <si>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</si>
  <si>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</si>
  <si>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</si>
  <si>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</si>
  <si>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</si>
  <si>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</si>
  <si>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</si>
  <si>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</si>
  <si>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</si>
  <si>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</si>
  <si>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</si>
  <si>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</si>
  <si>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</si>
  <si>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</si>
  <si>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</si>
  <si>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</si>
  <si>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</si>
  <si>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</si>
  <si>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</si>
  <si>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</si>
  <si>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</si>
  <si>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</si>
  <si>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</si>
  <si>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</si>
  <si>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</si>
  <si>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</si>
  <si>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</si>
  <si>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</si>
  <si>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</si>
  <si>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</si>
  <si>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</si>
  <si>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</si>
  <si>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</si>
  <si>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</si>
  <si>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</si>
  <si>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</si>
  <si>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</si>
  <si>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</si>
  <si>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</si>
  <si>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</si>
  <si>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</si>
  <si>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</si>
  <si>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</si>
  <si>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</si>
  <si>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</si>
  <si>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</si>
  <si>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</si>
  <si>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</si>
  <si>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</si>
  <si>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</si>
  <si>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</si>
  <si>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</si>
  <si>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</si>
  <si>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</si>
  <si>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</si>
  <si>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</si>
  <si>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</si>
  <si>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</si>
  <si>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</si>
  <si>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</si>
  <si>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</si>
  <si>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</si>
  <si>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</si>
  <si>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</si>
  <si>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</si>
  <si>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</si>
  <si>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</si>
  <si>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</si>
  <si>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</si>
  <si>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</si>
  <si>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</si>
  <si>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</si>
  <si>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</si>
  <si>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</si>
  <si>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</si>
  <si>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</si>
  <si>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</si>
  <si>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</si>
  <si>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</si>
  <si>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</si>
  <si>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</si>
  <si>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</si>
  <si>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</si>
  <si>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</si>
  <si>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</si>
  <si>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</si>
  <si>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</si>
  <si>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</si>
  <si>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</si>
  <si>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</si>
  <si>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</si>
  <si>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</si>
  <si>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</si>
  <si>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</si>
  <si>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</si>
  <si>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</si>
  <si>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</si>
  <si>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</si>
  <si>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</si>
  <si>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</si>
  <si>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</si>
  <si>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</si>
  <si>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</si>
  <si>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</si>
  <si>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</si>
  <si>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</si>
  <si>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</si>
  <si>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</si>
  <si>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</si>
  <si>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</si>
  <si>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</si>
  <si>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</si>
  <si>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</si>
  <si>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</si>
  <si>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</si>
  <si>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</si>
  <si>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</si>
  <si>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</si>
  <si>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</si>
  <si>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</si>
  <si>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</si>
  <si>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</si>
  <si>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</si>
  <si>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</si>
  <si>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</si>
  <si>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</si>
  <si>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</si>
  <si>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</si>
  <si>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</si>
  <si>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</si>
  <si>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</si>
  <si>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</si>
  <si>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</si>
  <si>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</si>
  <si>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</si>
  <si>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</si>
  <si>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</si>
  <si>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</si>
  <si>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</si>
  <si>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</si>
  <si>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</si>
  <si>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</si>
  <si>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</si>
  <si>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</si>
  <si>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</si>
  <si>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</si>
  <si>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</si>
  <si>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</si>
  <si>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</si>
  <si>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</si>
  <si>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</si>
  <si>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</si>
  <si>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</si>
  <si>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</si>
  <si>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</si>
  <si>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</si>
  <si>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</si>
  <si>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</si>
  <si>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</si>
  <si>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</si>
  <si>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</si>
  <si>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</si>
  <si>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</si>
  <si>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</si>
  <si>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</si>
  <si>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</si>
  <si>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</si>
  <si>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</si>
  <si>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</si>
  <si>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</si>
  <si>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</si>
  <si>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</si>
  <si>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</si>
  <si>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</si>
  <si>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</si>
  <si>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</si>
  <si>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</si>
  <si>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</si>
  <si>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</si>
  <si>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</si>
  <si>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</si>
  <si>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</si>
  <si>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</si>
  <si>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</si>
  <si>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</si>
  <si>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</si>
  <si>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</si>
  <si>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</si>
  <si>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</si>
  <si>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</si>
  <si>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</si>
  <si>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</si>
  <si>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</si>
  <si>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</si>
  <si>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</si>
  <si>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</si>
  <si>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</si>
  <si>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</si>
  <si>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</si>
  <si>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</si>
  <si>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</si>
  <si>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</si>
  <si>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</si>
  <si>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</si>
  <si>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</si>
  <si>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</si>
  <si>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</si>
  <si>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</si>
  <si>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</si>
  <si>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</si>
  <si>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</si>
  <si>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</si>
  <si>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</si>
  <si>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</si>
  <si>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</si>
  <si>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</si>
  <si>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</si>
  <si>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</si>
  <si>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</si>
  <si>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</si>
  <si>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</si>
  <si>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</si>
  <si>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</si>
  <si>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</si>
  <si>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</si>
  <si>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</si>
  <si>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</si>
  <si>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</si>
  <si>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</si>
  <si>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</si>
  <si>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</si>
  <si>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</si>
  <si>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</si>
  <si>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</si>
  <si>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</si>
  <si>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</si>
  <si>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</si>
  <si>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</si>
  <si>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</si>
  <si>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</si>
  <si>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</si>
  <si>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</si>
  <si>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</si>
  <si>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</si>
  <si>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</si>
  <si>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</si>
  <si>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</si>
  <si>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</si>
  <si>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</si>
  <si>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</si>
  <si>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</si>
  <si>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</si>
  <si>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</si>
  <si>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</si>
  <si>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</si>
  <si>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</si>
  <si>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</si>
  <si>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</si>
  <si>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</si>
  <si>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</si>
  <si>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</si>
  <si>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</si>
  <si>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</si>
  <si>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</si>
  <si>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</si>
  <si>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</si>
  <si>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</si>
  <si>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</si>
  <si>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</si>
  <si>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</si>
  <si>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</si>
  <si>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</si>
  <si>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</si>
  <si>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</si>
  <si>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</si>
  <si>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</si>
  <si>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</si>
  <si>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</si>
  <si>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</si>
  <si>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</si>
  <si>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</si>
  <si>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</si>
  <si>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</si>
  <si>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</si>
  <si>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</si>
  <si>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</si>
  <si>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</si>
  <si>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</si>
  <si>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</si>
  <si>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</si>
  <si>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</si>
  <si>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</si>
  <si>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</si>
  <si>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</si>
  <si>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</si>
  <si>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</si>
  <si>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</si>
  <si>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</si>
  <si>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</si>
  <si>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</si>
  <si>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</si>
  <si>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</si>
  <si>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</si>
  <si>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</si>
  <si>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</si>
  <si>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</si>
  <si>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</si>
  <si>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</si>
  <si>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</si>
  <si>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</si>
  <si>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</si>
  <si>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</si>
  <si>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</si>
  <si>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</si>
  <si>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</si>
  <si>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</si>
  <si>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</si>
  <si>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</si>
  <si>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</si>
  <si>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</si>
  <si>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</si>
  <si>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</si>
  <si>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</si>
  <si>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</si>
  <si>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</si>
  <si>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</si>
  <si>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</si>
  <si>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</si>
  <si>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</si>
  <si>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</si>
  <si>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</si>
  <si>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</si>
  <si>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</si>
  <si>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</si>
  <si>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</si>
  <si>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</si>
  <si>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</si>
  <si>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</si>
  <si>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</si>
  <si>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</si>
  <si>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</si>
  <si>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</si>
  <si>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</si>
  <si>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</si>
  <si>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</si>
  <si>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</si>
  <si>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</si>
  <si>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</si>
  <si>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</si>
  <si>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</si>
  <si>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</si>
  <si>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</si>
  <si>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</si>
  <si>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</si>
  <si>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</si>
  <si>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</si>
  <si>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</si>
  <si>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</si>
  <si>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</si>
  <si>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</si>
  <si>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</si>
  <si>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</si>
  <si>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</si>
  <si>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</si>
  <si>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</si>
  <si>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</si>
  <si>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</si>
  <si>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</si>
  <si>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</si>
  <si>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</si>
  <si>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</si>
  <si>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</si>
  <si>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</si>
  <si>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</si>
  <si>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</si>
  <si>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</si>
  <si>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</si>
  <si>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</si>
  <si>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</si>
  <si>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</si>
  <si>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</si>
  <si>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</si>
  <si>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</si>
  <si>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</si>
  <si>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</si>
  <si>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</si>
  <si>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</si>
  <si>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</si>
  <si>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</si>
  <si>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</si>
  <si>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</si>
  <si>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</si>
  <si>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</si>
  <si>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</si>
  <si>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</si>
  <si>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</si>
  <si>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</si>
  <si>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</si>
  <si>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</si>
  <si>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</si>
  <si>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</si>
  <si>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</si>
  <si>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</si>
  <si>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</si>
  <si>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</si>
  <si>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</si>
  <si>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</si>
  <si>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</si>
  <si>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</si>
  <si>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</si>
  <si>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</si>
  <si>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</si>
  <si>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</si>
  <si>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</si>
  <si>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</si>
  <si>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</si>
  <si>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</si>
  <si>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</si>
  <si>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</si>
  <si>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</si>
  <si>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</si>
  <si>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</si>
  <si>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</si>
  <si>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</si>
  <si>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</si>
  <si>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</si>
  <si>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</si>
  <si>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</si>
  <si>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</si>
  <si>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</si>
  <si>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</si>
  <si>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</si>
  <si>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</si>
  <si>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</si>
  <si>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</si>
  <si>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</si>
  <si>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</si>
  <si>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</si>
  <si>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</si>
  <si>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</si>
  <si>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</si>
  <si>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</si>
  <si>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</si>
  <si>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</si>
  <si>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</si>
  <si>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</si>
  <si>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</si>
  <si>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</si>
  <si>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</si>
  <si>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</si>
  <si>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</si>
  <si>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</si>
  <si>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</si>
  <si>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</si>
  <si>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</si>
  <si>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</si>
  <si>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</si>
  <si>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</si>
  <si>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</si>
  <si>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</si>
  <si>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</si>
  <si>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</si>
  <si>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</si>
  <si>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</si>
  <si>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</si>
  <si>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</si>
  <si>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</si>
  <si>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</si>
  <si>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</si>
  <si>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</si>
  <si>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</si>
  <si>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</si>
  <si>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</si>
  <si>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</si>
  <si>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</si>
  <si>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</si>
  <si>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</si>
  <si>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</si>
  <si>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</si>
  <si>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</si>
  <si>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</si>
  <si>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</si>
  <si>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</si>
  <si>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</si>
  <si>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</si>
  <si>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</si>
  <si>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</si>
  <si>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</si>
  <si>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</si>
  <si>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</si>
  <si>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</si>
  <si>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</si>
  <si>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</si>
  <si>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</si>
  <si>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</si>
  <si>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</si>
  <si>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</si>
  <si>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</si>
  <si>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</si>
  <si>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</si>
  <si>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</si>
  <si>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</si>
  <si>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</si>
  <si>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</si>
  <si>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</si>
  <si>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</si>
  <si>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</si>
  <si>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</si>
  <si>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</si>
  <si>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</si>
  <si>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</si>
  <si>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</si>
  <si>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</si>
  <si>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</si>
  <si>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</si>
  <si>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</si>
  <si>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</si>
  <si>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</si>
  <si>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</si>
  <si>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</si>
  <si>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</si>
  <si>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</si>
  <si>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</si>
  <si>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</si>
  <si>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</si>
  <si>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</si>
  <si>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</si>
  <si>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</si>
  <si>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</si>
  <si>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</si>
  <si>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</si>
  <si>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</si>
  <si>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</si>
  <si>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</si>
  <si>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</si>
  <si>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</si>
  <si>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</si>
  <si>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</si>
  <si>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</si>
  <si>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</si>
  <si>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</si>
  <si>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</si>
  <si>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</si>
  <si>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</si>
  <si>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</si>
  <si>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</si>
  <si>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</si>
  <si>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</si>
  <si>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</si>
  <si>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</si>
  <si>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</si>
  <si>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</si>
  <si>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</si>
  <si>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</si>
  <si>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</si>
  <si>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</si>
  <si>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</si>
  <si>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</si>
  <si>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</si>
  <si>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</si>
  <si>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</si>
  <si>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</si>
  <si>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</si>
  <si>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</si>
  <si>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</si>
  <si>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</si>
  <si>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</si>
  <si>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</si>
  <si>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</si>
  <si>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</si>
  <si>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</si>
  <si>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</si>
  <si>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</si>
  <si>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</si>
  <si>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</si>
  <si>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</si>
  <si>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</si>
  <si>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</si>
  <si>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</si>
  <si>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</si>
  <si>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</si>
  <si>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</si>
  <si>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</si>
  <si>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</si>
  <si>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</si>
  <si>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</si>
  <si>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</si>
  <si>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</si>
  <si>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</si>
  <si>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</si>
  <si>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</si>
  <si>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</si>
  <si>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</si>
  <si>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</si>
  <si>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</si>
  <si>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</si>
  <si>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</si>
  <si>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</si>
  <si>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</si>
  <si>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</si>
  <si>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</si>
  <si>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</si>
  <si>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</si>
  <si>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</si>
  <si>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</si>
  <si>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</si>
  <si>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</si>
  <si>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</si>
  <si>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</si>
  <si>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</si>
  <si>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</si>
  <si>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</si>
  <si>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</si>
  <si>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</si>
  <si>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</si>
  <si>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</si>
  <si>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</si>
  <si>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</si>
  <si>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</si>
  <si>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</si>
  <si>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</si>
  <si>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</si>
  <si>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</si>
  <si>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</si>
  <si>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</si>
  <si>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</si>
  <si>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</si>
  <si>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</si>
  <si>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</si>
  <si>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</si>
  <si>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</si>
  <si>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</si>
  <si>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</si>
  <si>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</si>
  <si>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</si>
  <si>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</si>
  <si>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</si>
  <si>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</si>
  <si>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</si>
  <si>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</si>
  <si>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</si>
  <si>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</si>
  <si>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</si>
  <si>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</si>
  <si>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</si>
  <si>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</si>
  <si>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</si>
  <si>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</si>
  <si>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</si>
  <si>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</si>
  <si>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</si>
  <si>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</si>
  <si>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</si>
  <si>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</si>
  <si>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</si>
  <si>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</si>
  <si>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</si>
  <si>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</si>
  <si>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</si>
  <si>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</si>
  <si>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</si>
  <si>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</si>
  <si>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</si>
  <si>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</si>
  <si>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</si>
  <si>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</si>
  <si>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</si>
  <si>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</si>
  <si>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</si>
  <si>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</si>
  <si>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</si>
  <si>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</si>
  <si>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</si>
  <si>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</si>
  <si>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</si>
  <si>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</si>
  <si>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</si>
  <si>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</si>
  <si>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</si>
  <si>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</si>
  <si>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</si>
  <si>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</si>
  <si>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</si>
  <si>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</si>
  <si>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</si>
  <si>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</si>
  <si>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</si>
  <si>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</si>
  <si>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</si>
  <si>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</si>
  <si>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</si>
  <si>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</si>
  <si>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</si>
  <si>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</si>
  <si>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</si>
  <si>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</si>
  <si>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</si>
  <si>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</si>
  <si>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</si>
  <si>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</si>
  <si>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</si>
  <si>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</si>
  <si>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</si>
  <si>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</si>
  <si>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</si>
  <si>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</si>
  <si>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</si>
  <si>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</si>
  <si>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</si>
  <si>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</si>
  <si>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</si>
  <si>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</si>
  <si>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</si>
  <si>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</si>
  <si>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</si>
  <si>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</si>
  <si>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</si>
  <si>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</si>
  <si>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</si>
  <si>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</si>
  <si>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</si>
  <si>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</si>
  <si>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</si>
  <si>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</si>
  <si>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</si>
  <si>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</si>
  <si>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</si>
  <si>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</si>
  <si>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</si>
  <si>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</si>
  <si>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</si>
  <si>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</si>
  <si>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</si>
  <si>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</si>
  <si>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</si>
  <si>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</si>
  <si>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</si>
  <si>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</si>
  <si>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</si>
  <si>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</si>
  <si>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</si>
  <si>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</si>
  <si>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</si>
  <si>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</si>
  <si>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</si>
  <si>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</si>
  <si>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</si>
  <si>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</si>
  <si>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</si>
  <si>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</si>
  <si>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</si>
  <si>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</si>
  <si>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</si>
  <si>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</si>
  <si>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</si>
  <si>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</si>
  <si>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</si>
  <si>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</si>
  <si>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</si>
  <si>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</si>
  <si>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</si>
  <si>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</si>
  <si>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</si>
  <si>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</si>
  <si>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</si>
  <si>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</si>
  <si>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</si>
  <si>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</si>
  <si>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</si>
  <si>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</si>
  <si>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</si>
  <si>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</si>
  <si>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</si>
  <si>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</si>
  <si>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</si>
  <si>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</si>
  <si>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</si>
  <si>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</si>
  <si>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</si>
  <si>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</si>
  <si>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</si>
  <si>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</si>
  <si>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</si>
  <si>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</si>
  <si>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</si>
  <si>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</si>
  <si>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</si>
  <si>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</si>
  <si>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</si>
  <si>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</si>
  <si>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</si>
  <si>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</si>
  <si>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</si>
  <si>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</si>
  <si>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</si>
  <si>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</si>
  <si>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</si>
  <si>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</si>
  <si>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</si>
  <si>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</si>
  <si>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</si>
  <si>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</si>
  <si>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</si>
  <si>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</si>
  <si>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</si>
  <si>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</si>
  <si>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</si>
  <si>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</si>
  <si>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</si>
  <si>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</si>
  <si>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</si>
  <si>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</si>
  <si>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</si>
  <si>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</si>
  <si>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</si>
  <si>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</si>
  <si>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</si>
  <si>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</si>
  <si>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</si>
  <si>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</si>
  <si>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</si>
  <si>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</si>
  <si>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</si>
  <si>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</si>
  <si>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</si>
  <si>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</si>
  <si>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</si>
  <si>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</si>
  <si>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</si>
  <si>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</si>
  <si>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</si>
  <si>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</si>
  <si>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</si>
  <si>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</si>
  <si>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</si>
  <si>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</si>
  <si>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</si>
  <si>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</si>
  <si>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</si>
  <si>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</si>
  <si>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</si>
  <si>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</si>
  <si>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</si>
  <si>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</si>
  <si>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</si>
  <si>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</si>
  <si>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</si>
  <si>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</si>
  <si>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</si>
  <si>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</si>
  <si>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</si>
  <si>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</si>
  <si>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</si>
  <si>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</si>
  <si>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</si>
  <si>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</si>
  <si>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</si>
  <si>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</si>
  <si>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</si>
  <si>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</si>
  <si>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</si>
  <si>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</si>
  <si>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</si>
  <si>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</si>
  <si>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</si>
  <si>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</si>
  <si>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</si>
  <si>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</si>
  <si>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</si>
  <si>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</si>
  <si>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</si>
  <si>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</si>
  <si>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</si>
  <si>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</si>
  <si>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</si>
  <si>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</si>
  <si>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</si>
  <si>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</si>
  <si>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</si>
  <si>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</si>
  <si>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</si>
  <si>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</si>
  <si>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</si>
  <si>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</si>
  <si>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</si>
  <si>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</si>
  <si>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</si>
  <si>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</si>
  <si>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</si>
  <si>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</si>
  <si>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</si>
  <si>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</si>
  <si>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</si>
  <si>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</si>
  <si>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</si>
  <si>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</si>
  <si>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</si>
  <si>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</si>
  <si>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</si>
  <si>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</si>
  <si>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</si>
  <si>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</si>
  <si>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</si>
  <si>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</si>
  <si>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</si>
  <si>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</si>
  <si>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</si>
  <si>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</si>
  <si>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</si>
  <si>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</si>
  <si>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</si>
  <si>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</si>
  <si>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</si>
  <si>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</si>
  <si>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</si>
  <si>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</si>
  <si>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</si>
  <si>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</si>
  <si>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</si>
  <si>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</si>
  <si>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</si>
  <si>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</si>
  <si>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</si>
  <si>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</si>
  <si>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</si>
  <si>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</si>
  <si>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</si>
  <si>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</si>
  <si>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</si>
  <si>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</si>
  <si>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</si>
  <si>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</si>
  <si>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</si>
  <si>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</si>
  <si>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</si>
  <si>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</si>
  <si>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</si>
  <si>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</si>
  <si>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</si>
  <si>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</si>
  <si>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</si>
  <si>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</si>
  <si>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</si>
  <si>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</si>
  <si>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</si>
  <si>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</si>
  <si>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</si>
  <si>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</si>
  <si>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</si>
  <si>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</si>
  <si>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</si>
  <si>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</si>
  <si>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</si>
  <si>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</si>
  <si>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</si>
  <si>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</si>
  <si>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</si>
  <si>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</si>
  <si>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</si>
  <si>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</si>
  <si>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</si>
  <si>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</si>
  <si>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</si>
  <si>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</si>
  <si>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</si>
  <si>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</si>
  <si>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</si>
  <si>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</si>
  <si>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</si>
  <si>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</si>
  <si>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</si>
  <si>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</si>
  <si>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</si>
  <si>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</si>
  <si>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</si>
  <si>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</si>
  <si>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</si>
  <si>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</si>
  <si>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</si>
  <si>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</si>
  <si>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</si>
  <si>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</si>
  <si>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</si>
  <si>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</si>
  <si>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</si>
  <si>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</si>
  <si>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</si>
  <si>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</si>
  <si>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</si>
  <si>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</si>
  <si>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</si>
  <si>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</si>
  <si>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</si>
  <si>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</si>
  <si>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</si>
  <si>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</si>
  <si>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</si>
  <si>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</si>
  <si>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</si>
  <si>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</si>
  <si>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</si>
  <si>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</si>
  <si>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</si>
  <si>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</si>
  <si>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</si>
  <si>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</si>
  <si>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</si>
  <si>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</si>
  <si>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</si>
  <si>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</si>
  <si>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</si>
  <si>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</si>
  <si>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</si>
  <si>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</si>
  <si>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</si>
  <si>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</si>
  <si>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</si>
  <si>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</si>
  <si>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</si>
  <si>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</si>
  <si>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</si>
  <si>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</si>
  <si>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</si>
  <si>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</si>
  <si>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</si>
  <si>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</si>
  <si>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</si>
  <si>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</si>
  <si>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</si>
  <si>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</si>
  <si>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</si>
  <si>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</si>
  <si>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</si>
  <si>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</si>
  <si>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</si>
  <si>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</si>
  <si>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</si>
  <si>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</si>
  <si>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</si>
  <si>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</si>
  <si>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</si>
  <si>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</si>
  <si>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</si>
  <si>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</si>
  <si>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</si>
  <si>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</si>
  <si>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</si>
  <si>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</si>
  <si>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</si>
  <si>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</si>
  <si>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</si>
  <si>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</si>
  <si>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</si>
  <si>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</si>
  <si>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</si>
  <si>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</si>
  <si>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</si>
  <si>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</si>
  <si>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</si>
  <si>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</si>
  <si>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</si>
  <si>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</si>
  <si>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</si>
  <si>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</si>
  <si>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</si>
  <si>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</si>
  <si>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</si>
  <si>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</si>
  <si>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</si>
  <si>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</si>
  <si>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</si>
  <si>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</si>
  <si>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</si>
  <si>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</si>
  <si>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</si>
  <si>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</si>
  <si>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</si>
  <si>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</si>
  <si>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</si>
  <si>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</si>
  <si>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</si>
  <si>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</si>
  <si>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</si>
  <si>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</si>
  <si>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</si>
  <si>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</si>
  <si>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</si>
  <si>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</si>
  <si>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</si>
  <si>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</si>
  <si>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</si>
  <si>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</si>
  <si>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</si>
  <si>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</si>
  <si>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</si>
  <si>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</si>
  <si>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</si>
  <si>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</si>
  <si>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</si>
  <si>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</si>
  <si>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</si>
  <si>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</si>
  <si>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</si>
  <si>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</si>
  <si>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</si>
  <si>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</si>
  <si>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</si>
  <si>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</si>
  <si>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</si>
  <si>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</si>
  <si>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</si>
  <si>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</si>
  <si>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</si>
  <si>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</si>
  <si>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</si>
  <si>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</si>
  <si>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</si>
  <si>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</si>
  <si>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</si>
  <si>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</si>
  <si>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</si>
  <si>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</si>
  <si>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</si>
  <si>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</si>
  <si>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</si>
  <si>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</si>
  <si>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</si>
  <si>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</si>
  <si>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</si>
  <si>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</si>
  <si>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</si>
  <si>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</si>
  <si>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</si>
  <si>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</si>
  <si>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</si>
  <si>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</si>
  <si>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</si>
  <si>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</si>
  <si>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</si>
  <si>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</si>
  <si>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</si>
  <si>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</si>
  <si>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</si>
  <si>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</si>
  <si>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</si>
  <si>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</si>
  <si>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</si>
  <si>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</si>
  <si>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</si>
  <si>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</si>
  <si>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</si>
  <si>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</si>
  <si>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</si>
  <si>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</si>
  <si>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</si>
  <si>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</si>
  <si>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</si>
  <si>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</si>
  <si>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</si>
  <si>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</si>
  <si>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</si>
  <si>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</si>
  <si>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</si>
  <si>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</si>
  <si>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</si>
  <si>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</si>
  <si>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</si>
  <si>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</si>
  <si>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</si>
  <si>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</si>
  <si>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</si>
  <si>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</si>
  <si>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</si>
  <si>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</si>
  <si>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</si>
  <si>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</si>
  <si>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</si>
  <si>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</si>
  <si>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</si>
  <si>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</si>
  <si>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</si>
  <si>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</si>
  <si>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</si>
  <si>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</si>
  <si>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</si>
  <si>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</si>
  <si>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</si>
  <si>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</si>
  <si>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</si>
  <si>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</si>
  <si>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</si>
  <si>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</si>
  <si>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</si>
  <si>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</si>
  <si>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</si>
  <si>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</si>
  <si>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</si>
  <si>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</si>
  <si>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</si>
  <si>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</si>
  <si>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</si>
  <si>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</si>
  <si>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</si>
  <si>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</si>
  <si>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</si>
  <si>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</si>
  <si>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</si>
  <si>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</si>
  <si>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</si>
  <si>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</si>
  <si>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</si>
  <si>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</si>
  <si>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</si>
  <si>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</si>
  <si>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</si>
  <si>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</si>
  <si>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</si>
  <si>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</si>
  <si>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</si>
  <si>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</si>
  <si>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</si>
  <si>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</si>
  <si>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</si>
  <si>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</si>
  <si>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</si>
  <si>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</si>
  <si>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</si>
  <si>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</si>
  <si>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</si>
  <si>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</si>
  <si>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</si>
  <si>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</si>
  <si>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</si>
  <si>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</si>
  <si>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</si>
  <si>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</si>
  <si>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</si>
  <si>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</si>
  <si>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</si>
  <si>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</si>
  <si>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</si>
  <si>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</si>
  <si>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</si>
  <si>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</si>
  <si>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</si>
  <si>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</si>
  <si>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</si>
  <si>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</si>
  <si>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</si>
  <si>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</si>
  <si>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</si>
  <si>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</si>
  <si>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</si>
  <si>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</si>
  <si>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</si>
  <si>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</si>
  <si>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</si>
  <si>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</si>
  <si>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</si>
  <si>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</si>
  <si>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</si>
  <si>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</si>
  <si>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</si>
  <si>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</si>
  <si>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</si>
  <si>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</si>
  <si>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</si>
  <si>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</si>
  <si>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</si>
  <si>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</si>
  <si>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</si>
  <si>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</si>
  <si>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</si>
  <si>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</si>
  <si>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</si>
  <si>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</si>
  <si>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</si>
  <si>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</si>
  <si>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</si>
  <si>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</si>
  <si>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</si>
  <si>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</si>
  <si>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</si>
  <si>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</si>
  <si>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</si>
  <si>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</si>
  <si>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</si>
  <si>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</si>
  <si>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</si>
  <si>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</si>
  <si>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</si>
  <si>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</si>
  <si>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</si>
  <si>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</si>
  <si>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</si>
  <si>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</si>
  <si>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</si>
  <si>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</si>
  <si>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</si>
  <si>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</si>
  <si>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</si>
  <si>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</si>
  <si>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</si>
  <si>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</si>
  <si>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</si>
  <si>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</si>
  <si>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</si>
  <si>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</si>
  <si>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</si>
  <si>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</si>
  <si>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</si>
  <si>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</si>
  <si>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</si>
  <si>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</si>
  <si>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</si>
  <si>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</si>
  <si>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</si>
  <si>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</si>
  <si>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</si>
  <si>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</si>
  <si>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</si>
  <si>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</si>
  <si>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</si>
  <si>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</si>
  <si>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</si>
  <si>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</si>
  <si>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</si>
  <si>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</si>
  <si>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</si>
  <si>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</si>
  <si>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</si>
  <si>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</si>
  <si>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</si>
  <si>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</si>
  <si>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</si>
  <si>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</si>
  <si>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</si>
  <si>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</si>
  <si>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</si>
  <si>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</si>
  <si>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</si>
  <si>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</si>
  <si>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</si>
  <si>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</si>
  <si>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</si>
  <si>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</si>
  <si>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</si>
  <si>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</si>
  <si>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</si>
  <si>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</si>
  <si>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</si>
  <si>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</si>
  <si>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</si>
  <si>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</si>
  <si>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</si>
  <si>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</si>
  <si>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</si>
  <si>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</si>
  <si>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</si>
  <si>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</si>
  <si>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</si>
  <si>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</si>
  <si>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</si>
  <si>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</si>
  <si>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</si>
  <si>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</si>
  <si>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</si>
  <si>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</si>
  <si>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</si>
  <si>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</si>
  <si>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</si>
  <si>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</si>
  <si>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</si>
  <si>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</si>
  <si>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</si>
  <si>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</si>
  <si>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</si>
  <si>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</si>
  <si>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</si>
  <si>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</si>
  <si>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</si>
  <si>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</si>
  <si>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</si>
  <si>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</si>
  <si>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</si>
  <si>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</si>
  <si>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</si>
  <si>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</si>
  <si>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</si>
  <si>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</si>
  <si>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</si>
  <si>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</si>
  <si>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</si>
  <si>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</si>
  <si>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</si>
  <si>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</si>
  <si>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</si>
  <si>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</si>
  <si>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</si>
  <si>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</si>
  <si>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</si>
  <si>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</si>
  <si>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</si>
  <si>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</si>
  <si>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</si>
  <si>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</si>
  <si>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</si>
  <si>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</si>
  <si>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</si>
  <si>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</si>
  <si>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</si>
  <si>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</si>
  <si>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</si>
  <si>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</si>
  <si>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</si>
  <si>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</si>
  <si>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</si>
  <si>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</si>
  <si>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</si>
  <si>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</si>
  <si>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</si>
  <si>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</si>
  <si>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</si>
  <si>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</si>
  <si>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</si>
  <si>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</si>
  <si>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</si>
  <si>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</si>
  <si>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</si>
  <si>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</si>
  <si>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</si>
  <si>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</si>
  <si>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</si>
  <si>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</si>
  <si>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</si>
  <si>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</si>
  <si>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</si>
  <si>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</si>
  <si>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</si>
  <si>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</si>
  <si>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</si>
  <si>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</si>
  <si>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</si>
  <si>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</si>
  <si>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</si>
  <si>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</si>
  <si>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</si>
  <si>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</si>
  <si>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</si>
  <si>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</si>
  <si>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</si>
  <si>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</si>
  <si>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</si>
  <si>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</si>
  <si>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</si>
  <si>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</si>
  <si>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</si>
  <si>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</si>
  <si>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</si>
  <si>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</si>
  <si>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</si>
  <si>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</si>
  <si>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</si>
  <si>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</si>
  <si>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</si>
  <si>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</si>
  <si>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</si>
  <si>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</si>
  <si>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</si>
  <si>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</si>
  <si>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</si>
  <si>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</si>
  <si>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</si>
  <si>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</si>
  <si>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</si>
  <si>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</si>
  <si>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</si>
  <si>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</si>
  <si>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</si>
  <si>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</si>
  <si>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</si>
  <si>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</si>
  <si>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</si>
  <si>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</si>
  <si>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</si>
  <si>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</si>
  <si>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</si>
  <si>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</si>
  <si>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</si>
  <si>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</si>
  <si>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</si>
  <si>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</si>
  <si>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</si>
  <si>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</si>
  <si>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</si>
  <si>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</si>
  <si>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</si>
  <si>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</si>
  <si>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</si>
  <si>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</si>
  <si>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</si>
  <si>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</si>
  <si>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</si>
  <si>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</si>
  <si>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</si>
  <si>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</si>
  <si>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</si>
  <si>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</si>
  <si>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</si>
  <si>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</si>
  <si>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</si>
  <si>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</si>
  <si>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</si>
  <si>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</si>
  <si>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</si>
  <si>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</si>
  <si>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</si>
  <si>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</si>
  <si>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</si>
  <si>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</si>
  <si>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</si>
  <si>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</si>
  <si>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</si>
  <si>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</si>
  <si>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</si>
  <si>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</si>
  <si>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</si>
  <si>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</si>
  <si>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</si>
  <si>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</si>
  <si>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</si>
  <si>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</si>
  <si>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</si>
  <si>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</si>
  <si>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</si>
  <si>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</si>
  <si>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</si>
  <si>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</si>
  <si>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</si>
  <si>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</si>
  <si>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</si>
  <si>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</si>
  <si>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</si>
  <si>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</si>
  <si>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</si>
  <si>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</si>
  <si>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</si>
  <si>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</si>
  <si>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</si>
  <si>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</si>
  <si>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</si>
  <si>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</si>
  <si>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</si>
  <si>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</si>
  <si>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</si>
  <si>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</si>
  <si>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</si>
  <si>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</si>
  <si>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</si>
  <si>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</si>
  <si>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</si>
  <si>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</si>
  <si>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</si>
  <si>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</si>
  <si>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</si>
  <si>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</si>
  <si>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</si>
  <si>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</si>
  <si>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</si>
  <si>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</si>
  <si>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</si>
  <si>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</si>
  <si>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</si>
  <si>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</si>
  <si>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</si>
  <si>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</si>
  <si>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</si>
  <si>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</si>
  <si>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</si>
  <si>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</si>
  <si>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</si>
  <si>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</si>
  <si>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</si>
  <si>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</si>
  <si>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</si>
  <si>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</si>
  <si>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</si>
  <si>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</si>
  <si>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</si>
  <si>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</si>
  <si>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</si>
  <si>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</si>
  <si>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</si>
  <si>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</si>
  <si>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</si>
  <si>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</si>
  <si>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</si>
  <si>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</si>
  <si>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</si>
  <si>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</si>
  <si>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</si>
  <si>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</si>
  <si>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</si>
  <si>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</si>
  <si>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</si>
  <si>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</si>
  <si>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</si>
  <si>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</si>
  <si>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</si>
  <si>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</si>
  <si>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</si>
  <si>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</si>
  <si>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</si>
  <si>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</si>
  <si>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</si>
  <si>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</si>
  <si>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</si>
  <si>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</si>
  <si>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</si>
  <si>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</si>
  <si>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</si>
  <si>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</si>
  <si>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</si>
  <si>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</si>
  <si>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</si>
  <si>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</si>
  <si>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</si>
  <si>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</si>
  <si>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</si>
  <si>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</si>
  <si>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</si>
  <si>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</si>
  <si>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</si>
  <si>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</si>
  <si>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</si>
  <si>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</si>
  <si>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</si>
  <si>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</si>
  <si>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</si>
  <si>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</si>
  <si>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</si>
  <si>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</si>
  <si>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</si>
  <si>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</si>
  <si>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</si>
  <si>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</si>
  <si>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</si>
  <si>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</si>
  <si>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</si>
  <si>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</si>
  <si>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</si>
  <si>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</si>
  <si>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</si>
  <si>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</si>
  <si>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</si>
  <si>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</si>
  <si>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</si>
  <si>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</si>
  <si>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</si>
  <si>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</si>
  <si>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</si>
  <si>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</si>
  <si>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</si>
  <si>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</si>
  <si>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</si>
  <si>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</si>
  <si>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</si>
  <si>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</si>
  <si>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</si>
  <si>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</si>
  <si>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</si>
  <si>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</si>
  <si>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</si>
  <si>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</si>
  <si>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</si>
  <si>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</si>
  <si>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</si>
  <si>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</si>
  <si>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</si>
  <si>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</si>
  <si>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</si>
  <si>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</si>
  <si>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</si>
  <si>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</si>
  <si>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</si>
  <si>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</si>
  <si>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</si>
  <si>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</si>
  <si>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</si>
  <si>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</si>
  <si>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</si>
  <si>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</si>
  <si>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</si>
  <si>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</si>
  <si>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</si>
  <si>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</si>
  <si>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</si>
  <si>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</si>
  <si>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</si>
  <si>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</si>
  <si>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</si>
  <si>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</si>
  <si>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</si>
  <si>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</si>
  <si>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</si>
  <si>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</si>
  <si>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</si>
  <si>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</si>
  <si>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</si>
  <si>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</si>
  <si>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</si>
  <si>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</si>
  <si>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</si>
  <si>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</si>
  <si>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</si>
  <si>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</si>
  <si>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</si>
  <si>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</si>
  <si>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</si>
  <si>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</si>
  <si>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</si>
  <si>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</si>
  <si>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</si>
  <si>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</si>
  <si>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</si>
  <si>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</si>
  <si>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</si>
  <si>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</si>
  <si>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</si>
  <si>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</si>
  <si>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</si>
  <si>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</si>
  <si>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</si>
  <si>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</si>
  <si>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</si>
  <si>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</si>
  <si>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</si>
  <si>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</si>
  <si>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</si>
  <si>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</si>
  <si>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</si>
  <si>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</si>
  <si>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</si>
  <si>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</si>
  <si>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</si>
  <si>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</si>
  <si>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</si>
  <si>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</si>
  <si>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</si>
  <si>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</si>
  <si>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</si>
  <si>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</si>
  <si>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</si>
  <si>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</si>
  <si>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</si>
  <si>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</si>
  <si>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</si>
  <si>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</si>
  <si>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</si>
  <si>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</si>
  <si>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</si>
  <si>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</si>
  <si>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</si>
  <si>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</si>
  <si>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</si>
  <si>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</si>
  <si>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</si>
  <si>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</si>
  <si>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</si>
  <si>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</si>
  <si>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</si>
  <si>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</si>
  <si>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</si>
  <si>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</si>
  <si>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</si>
  <si>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</si>
  <si>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</si>
  <si>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</si>
  <si>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</si>
  <si>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</si>
  <si>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</si>
  <si>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</si>
  <si>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</si>
  <si>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</si>
  <si>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</si>
  <si>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</si>
  <si>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</si>
  <si>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</si>
  <si>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</si>
  <si>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</si>
  <si>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</si>
  <si>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</si>
  <si>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</si>
  <si>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</si>
  <si>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</si>
  <si>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</si>
  <si>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</si>
  <si>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</si>
  <si>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</si>
  <si>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</si>
  <si>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</si>
  <si>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</si>
  <si>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</si>
  <si>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</si>
  <si>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</si>
  <si>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</si>
  <si>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</si>
  <si>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</si>
  <si>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</si>
  <si>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</si>
  <si>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</si>
  <si>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</si>
  <si>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</si>
  <si>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</si>
  <si>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</si>
  <si>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</si>
  <si>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</si>
  <si>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</si>
  <si>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</si>
  <si>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</si>
  <si>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</si>
  <si>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</si>
  <si>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</si>
  <si>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</si>
  <si>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</si>
  <si>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</si>
  <si>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</si>
  <si>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</si>
  <si>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</si>
  <si>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</si>
  <si>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</si>
  <si>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</si>
  <si>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</si>
  <si>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</si>
  <si>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</si>
  <si>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</si>
  <si>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</si>
  <si>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</si>
  <si>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</si>
  <si>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</si>
  <si>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</si>
  <si>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</si>
  <si>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</si>
  <si>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</si>
  <si>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</si>
  <si>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</si>
  <si>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</si>
  <si>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</si>
  <si>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</si>
  <si>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</si>
  <si>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</si>
  <si>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</si>
  <si>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</si>
  <si>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</si>
  <si>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</si>
  <si>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</si>
  <si>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</si>
  <si>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</si>
  <si>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</si>
  <si>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</si>
  <si>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</si>
  <si>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</si>
  <si>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</si>
  <si>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</si>
  <si>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</si>
  <si>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</si>
  <si>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</si>
  <si>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</si>
  <si>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</si>
  <si>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</si>
  <si>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</si>
  <si>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</si>
  <si>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</si>
  <si>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</si>
  <si>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</si>
  <si>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</si>
  <si>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</si>
  <si>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</si>
  <si>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</si>
  <si>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</si>
  <si>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</si>
  <si>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</si>
  <si>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</si>
  <si>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</si>
  <si>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</si>
  <si>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</si>
  <si>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</si>
  <si>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</si>
  <si>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</si>
  <si>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</si>
  <si>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</si>
  <si>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</si>
  <si>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</si>
  <si>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</si>
  <si>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</si>
  <si>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</si>
  <si>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433423, Ульяновская область, Чердаклинский район, п. Вислая Дубрава</t>
  </si>
  <si>
    <t>+7(84 231)52-2-34, +7(84 231)52-2-37</t>
  </si>
  <si>
    <t>svetlana_tos@mail.ru</t>
  </si>
  <si>
    <t>Миндеров В.С.</t>
  </si>
  <si>
    <t>Руководитель</t>
  </si>
  <si>
    <t>СЕЛЬСКОХОЗЯЙСТВЕННЫЙ ПРОИЗВОДСТВЕННЫЙ КООПЕРАТИВ (КОЛХОЗ) "БЕЛОЯРСКИЙ"</t>
  </si>
  <si>
    <t>СПК (КОЛХОЗ) "БЕЛОЯРСКИЙ"</t>
  </si>
  <si>
    <t>1027301108746</t>
  </si>
  <si>
    <t>247-П</t>
  </si>
  <si>
    <t>Производство (подъём / добыча) воды</t>
  </si>
  <si>
    <t>ХВС.73.28264840.0003</t>
  </si>
  <si>
    <t>№ 73-ИОГВ-17/774вх/2023</t>
  </si>
  <si>
    <t>№ 39-ВС-774вх/2023</t>
  </si>
  <si>
    <t>Башаева Марина Юрьевна</t>
  </si>
  <si>
    <t>Начальник отдела ЖКК</t>
  </si>
  <si>
    <t>00581043</t>
  </si>
  <si>
    <t>0 %</t>
  </si>
  <si>
    <t>Чугунова С.</t>
  </si>
  <si>
    <t>экономист</t>
  </si>
  <si>
    <t>8-84-231-52-2-34</t>
  </si>
  <si>
    <t>89842)224-16-08</t>
  </si>
  <si>
    <t>Артезианская скважина, башня,сети</t>
  </si>
  <si>
    <t>№ 1, от 18.12.2010</t>
  </si>
  <si>
    <t>Предприятие предлагает на 2024 год затраты по электроэнергии -225,0 тыс. руб., с учетом объема поднятой воды-15,00 тыс. м3, прогнозного тарифа на электроэнергию -7,50 руб./1квт, удельного расхода ээ- 2,00 квтч/1м3.
По представленным накладным на электроэнергию 2022 фактический тариф на ээ составил- 8,61 руб./1квт, с учетом роста тарифа на 2024 год пронгозный тариф ээ составит-9,80 руб/1квтч (ИПЦ 2023-2024 13,83%). Расчет потерь воды и удельнного расход электроэнергии предприяти не представило, таким образом, эксперты принимают в расчет -по долгосрочным параметрам регулирования исходя из установленных приказом в плане 2023 года-1,53 квтч/1м3 и потери=0%.
Таким образом , затраты рассчитанные экпертами составят на 2024 год: 15*1,53*9,80=225, тыс. м3.
Соответственно на 2025-2028 гг (см таблицу ).</t>
  </si>
  <si>
    <t>оператор ВС</t>
  </si>
  <si>
    <t>Предприятием предложены затраты на оплату труда производственного персонала на 2024 год с налогами и сборами-138,40 тыс. руб.(1 человек -оператор ВС).
Проанализировны документы: штатное расписание, базовый уровень операц расходов. Эксперты не согласны с предприятием и принимается в расчет 1 рабочий- оператор ВС- с зарплатой 9000 руб/мес*12 мес=108,00 тыс. руб. год, отчисления 30%- составит- 32,40 тыс. руб., Итого годовой фонд с отчислениями составит на 2024 год-140,40 тыс. руб.</t>
  </si>
  <si>
    <t>Предприятие предлагает в составе административных расходов на 2024 год расходы на услуги связи  -3,00 тыс. руб.
Из-за отсутствия обоснования затрат эксперты предлагают исключить их из расчета (на основании п.30 Правил)</t>
  </si>
  <si>
    <t>Предприятием предложены на 2024-2028 гг налоги: водный налог, УСН, земельный налог. 
Из-за отсутствия обоснования затрат, расчета, эксперты предлагают исключить их из расчета (на основании п.30 Правил)</t>
  </si>
  <si>
    <t>Предприятие не предложило корректировку НВВ за 2022 год.
Эксперты произвели корректировку в соответствии с долгосрочными параметрами регулирования тарифов по приказу 2023 года. Корректировка составила:+90,78 тыс. руб.</t>
  </si>
  <si>
    <t xml:space="preserve">Предприятее предлагает операционные расходы на 2024 год-235,10 тыс. руб., на 2025-252,6, 2026-268,4, 2027-285,30, 2028-310,10 тыс руб.
В состав 2024 г включены:
-расходы сторонних организаций-64,30 тыс. руб,
- общехозяйственные-6,0 тыс. руб., 
-контроль качества воды-23,40 т.р.
Проанализировав документы, эксперты не согласны. Отсутсвует расчет на  2024, отсутсвуют договоры, акты, поэтому исключили из расчета (на основании п.30 Правил).
Таким образом, операционные расходы на 2024 год предлагаются экспертами в размере-140,40 тыс.р.
</t>
  </si>
  <si>
    <t>С учетом проведенного анализа, принимая расходы на электроэнергию, корректировку за  2022 год, применив величину сглаживания (-92,50)тыс. руб. в целях недопущения резкого роста тарифов,с учетом индекса эффективности опрационных расходов-1%,экспертами предлагается НВВ на 2024 год -363,68 тыс. руб.
С учетом ИПЦ 2025-2028гг по прогнозу Минэконоразвития РФ величина НВВ предлагается экспертами в размере: 2025-380,92 тыс руб.,2026-387,63, 2027-399,26 т.р., 2028-411,23 т.р. (см. таблицу)</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</si>
  <si>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СПК (колхоз) "Белоярский".
 3.Проделанная в процессе экспертизы работа не означает проведения полной и всеобъемлющей проверки финансово-хозяйственной деятельности СПК (колхоз) "Белоярский"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упрощённую систему налогообложения.</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</si>
  <si>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</si>
  <si>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Ульяновская область / 2024 / СПК (колхоз) "Белоярский" (ИНН:7323000868, КПП:732301001)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</si>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</sst>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303">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30" xfId="97" applyFont="1" applyFill="1" applyBorder="1" applyAlignment="1">
      <alignment vertical="center" wrapTex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78" fillId="0" borderId="45" xfId="102" applyFont="1" applyFill="1" applyBorder="1" applyAlignment="1">
      <alignment vertical="center" wrapText="1"/>
    </xf>
    <xf numFmtId="0" fontId="9" fillId="0" borderId="33" xfId="97"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78" fillId="0" borderId="46" xfId="102" applyFont="1" applyFill="1" applyBorder="1" applyAlignment="1">
      <alignment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49" fontId="63" fillId="0" borderId="0" xfId="112" applyNumberFormat="1" applyFont="1" applyFill="1" applyAlignment="1">
      <alignment horizontal="center" vertical="center" wrapText="1"/>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91" fillId="0" borderId="7" xfId="113" applyFont="1" applyFill="1" applyBorder="1"/>
    <xf numFmtId="0" fontId="63" fillId="0" borderId="7" xfId="113" applyFont="1" applyFill="1" applyBorder="1" applyAlignment="1">
      <alignment horizontal="center" vertical="center" wrapText="1"/>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91"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Alignment="1">
      <alignment horizontal="center" vertical="center" wrapText="1"/>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69"/>
  <sheetViews>
    <sheetView showGridLines="0" view="pageBreakPreview" topLeftCell="L26" zoomScale="59" zoomScaleNormal="100" zoomScaleSheetLayoutView="59" workbookViewId="0">
      <selection activeCell="P50" sqref="P50:Q50"/>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23" width="13.75" style="88" customWidth="1"/>
    <col min="24" max="28" width="13.75" style="88" hidden="1" customWidth="1"/>
    <col min="29" max="33" width="13.75" style="88" customWidth="1"/>
    <col min="34" max="38" width="13.75" style="88" hidden="1" customWidth="1"/>
    <col min="39" max="39" width="20.75" style="90" customWidth="1"/>
    <col min="40" max="16384" width="9.125" style="88"/>
  </cols>
  <sheetData>
    <row r="1" spans="1:39" hidden="1">
      <c r="A1" s="809"/>
      <c r="B1" s="809"/>
      <c r="C1" s="809"/>
      <c r="D1" s="809"/>
      <c r="E1" s="809"/>
      <c r="F1" s="809"/>
      <c r="G1" s="809"/>
      <c r="H1" s="809"/>
      <c r="I1" s="809"/>
      <c r="J1" s="809"/>
      <c r="K1" s="809"/>
      <c r="L1" s="779"/>
      <c r="M1" s="779"/>
      <c r="N1" s="779"/>
      <c r="O1" s="809"/>
      <c r="P1" s="809"/>
      <c r="Q1" s="809"/>
      <c r="R1" s="809"/>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779"/>
    </row>
    <row r="2" spans="1:39" hidden="1">
      <c r="A2" s="809"/>
      <c r="B2" s="809"/>
      <c r="C2" s="809"/>
      <c r="D2" s="809"/>
      <c r="E2" s="809"/>
      <c r="F2" s="809"/>
      <c r="G2" s="809"/>
      <c r="H2" s="809"/>
      <c r="I2" s="809"/>
      <c r="J2" s="809"/>
      <c r="K2" s="809"/>
      <c r="L2" s="779"/>
      <c r="M2" s="779"/>
      <c r="N2" s="779"/>
      <c r="O2" s="809"/>
      <c r="P2" s="809"/>
      <c r="Q2" s="809"/>
      <c r="R2" s="809"/>
      <c r="S2" s="809" t="s">
        <v>286</v>
      </c>
      <c r="T2" s="809" t="s">
        <v>286</v>
      </c>
      <c r="U2" s="809" t="s">
        <v>286</v>
      </c>
      <c r="V2" s="809" t="s">
        <v>286</v>
      </c>
      <c r="W2" s="809" t="s">
        <v>286</v>
      </c>
      <c r="X2" s="809" t="s">
        <v>286</v>
      </c>
      <c r="Y2" s="809" t="s">
        <v>286</v>
      </c>
      <c r="Z2" s="809" t="s">
        <v>286</v>
      </c>
      <c r="AA2" s="809" t="s">
        <v>286</v>
      </c>
      <c r="AB2" s="809" t="s">
        <v>286</v>
      </c>
      <c r="AC2" s="809" t="s">
        <v>285</v>
      </c>
      <c r="AD2" s="809" t="s">
        <v>285</v>
      </c>
      <c r="AE2" s="809" t="s">
        <v>285</v>
      </c>
      <c r="AF2" s="809" t="s">
        <v>285</v>
      </c>
      <c r="AG2" s="809" t="s">
        <v>285</v>
      </c>
      <c r="AH2" s="809" t="s">
        <v>285</v>
      </c>
      <c r="AI2" s="809" t="s">
        <v>285</v>
      </c>
      <c r="AJ2" s="809" t="s">
        <v>285</v>
      </c>
      <c r="AK2" s="809" t="s">
        <v>285</v>
      </c>
      <c r="AL2" s="809" t="s">
        <v>285</v>
      </c>
      <c r="AM2" s="779"/>
    </row>
    <row r="3" spans="1:39" hidden="1">
      <c r="A3" s="809"/>
      <c r="B3" s="809"/>
      <c r="C3" s="809"/>
      <c r="D3" s="809"/>
      <c r="E3" s="809"/>
      <c r="F3" s="809"/>
      <c r="G3" s="809"/>
      <c r="H3" s="809"/>
      <c r="I3" s="809"/>
      <c r="J3" s="809"/>
      <c r="K3" s="809"/>
      <c r="L3" s="779"/>
      <c r="M3" s="779"/>
      <c r="N3" s="779"/>
      <c r="O3" s="809"/>
      <c r="P3" s="809"/>
      <c r="Q3" s="809"/>
      <c r="R3" s="809"/>
      <c r="S3" s="809" t="s">
        <v>2615</v>
      </c>
      <c r="T3" s="809" t="s">
        <v>2620</v>
      </c>
      <c r="U3" s="809" t="s">
        <v>2622</v>
      </c>
      <c r="V3" s="809" t="s">
        <v>2624</v>
      </c>
      <c r="W3" s="809" t="s">
        <v>2626</v>
      </c>
      <c r="X3" s="809" t="s">
        <v>2628</v>
      </c>
      <c r="Y3" s="809" t="s">
        <v>2630</v>
      </c>
      <c r="Z3" s="809" t="s">
        <v>2632</v>
      </c>
      <c r="AA3" s="809" t="s">
        <v>2634</v>
      </c>
      <c r="AB3" s="809" t="s">
        <v>2636</v>
      </c>
      <c r="AC3" s="809" t="s">
        <v>2616</v>
      </c>
      <c r="AD3" s="809" t="s">
        <v>2621</v>
      </c>
      <c r="AE3" s="809" t="s">
        <v>2623</v>
      </c>
      <c r="AF3" s="809" t="s">
        <v>2625</v>
      </c>
      <c r="AG3" s="809" t="s">
        <v>2627</v>
      </c>
      <c r="AH3" s="809" t="s">
        <v>2629</v>
      </c>
      <c r="AI3" s="809" t="s">
        <v>2631</v>
      </c>
      <c r="AJ3" s="809" t="s">
        <v>2633</v>
      </c>
      <c r="AK3" s="809" t="s">
        <v>2635</v>
      </c>
      <c r="AL3" s="809" t="s">
        <v>2637</v>
      </c>
      <c r="AM3" s="779"/>
    </row>
    <row r="4" spans="1:39" hidden="1">
      <c r="A4" s="809"/>
      <c r="B4" s="809"/>
      <c r="C4" s="809"/>
      <c r="D4" s="809"/>
      <c r="E4" s="809"/>
      <c r="F4" s="809"/>
      <c r="G4" s="809"/>
      <c r="H4" s="809"/>
      <c r="I4" s="809"/>
      <c r="J4" s="809"/>
      <c r="K4" s="809"/>
      <c r="L4" s="779"/>
      <c r="M4" s="779"/>
      <c r="N4" s="77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779"/>
    </row>
    <row r="5" spans="1:39" hidden="1">
      <c r="A5" s="809"/>
      <c r="B5" s="809"/>
      <c r="C5" s="809"/>
      <c r="D5" s="809"/>
      <c r="E5" s="809"/>
      <c r="F5" s="809"/>
      <c r="G5" s="809"/>
      <c r="H5" s="809"/>
      <c r="I5" s="809"/>
      <c r="J5" s="809"/>
      <c r="K5" s="809"/>
      <c r="L5" s="779"/>
      <c r="M5" s="779"/>
      <c r="N5" s="77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779"/>
    </row>
    <row r="6" spans="1:39" hidden="1">
      <c r="A6" s="809"/>
      <c r="B6" s="809"/>
      <c r="C6" s="809"/>
      <c r="D6" s="809"/>
      <c r="E6" s="809"/>
      <c r="F6" s="809"/>
      <c r="G6" s="809"/>
      <c r="H6" s="809"/>
      <c r="I6" s="809"/>
      <c r="J6" s="809"/>
      <c r="K6" s="809"/>
      <c r="L6" s="779"/>
      <c r="M6" s="779"/>
      <c r="N6" s="77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779"/>
    </row>
    <row r="7" spans="1:39" hidden="1">
      <c r="A7" s="809"/>
      <c r="B7" s="809"/>
      <c r="C7" s="809"/>
      <c r="D7" s="809"/>
      <c r="E7" s="809"/>
      <c r="F7" s="809"/>
      <c r="G7" s="809"/>
      <c r="H7" s="809"/>
      <c r="I7" s="809"/>
      <c r="J7" s="809"/>
      <c r="K7" s="809"/>
      <c r="L7" s="779"/>
      <c r="M7" s="779"/>
      <c r="N7" s="779"/>
      <c r="O7" s="809"/>
      <c r="P7" s="809"/>
      <c r="Q7" s="809"/>
      <c r="R7" s="809"/>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779"/>
    </row>
    <row r="8" spans="1:39" hidden="1">
      <c r="A8" s="809"/>
      <c r="B8" s="809"/>
      <c r="C8" s="809"/>
      <c r="D8" s="809"/>
      <c r="E8" s="809"/>
      <c r="F8" s="809"/>
      <c r="G8" s="809"/>
      <c r="H8" s="809"/>
      <c r="I8" s="809"/>
      <c r="J8" s="809"/>
      <c r="K8" s="809"/>
      <c r="L8" s="779"/>
      <c r="M8" s="779"/>
      <c r="N8" s="77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779"/>
    </row>
    <row r="9" spans="1:39" hidden="1">
      <c r="A9" s="809"/>
      <c r="B9" s="809"/>
      <c r="C9" s="809"/>
      <c r="D9" s="809"/>
      <c r="E9" s="809"/>
      <c r="F9" s="809"/>
      <c r="G9" s="809"/>
      <c r="H9" s="809"/>
      <c r="I9" s="809"/>
      <c r="J9" s="809"/>
      <c r="K9" s="809"/>
      <c r="L9" s="779"/>
      <c r="M9" s="779"/>
      <c r="N9" s="77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779"/>
    </row>
    <row r="10" spans="1:39" hidden="1">
      <c r="A10" s="809"/>
      <c r="B10" s="809"/>
      <c r="C10" s="809"/>
      <c r="D10" s="809"/>
      <c r="E10" s="809"/>
      <c r="F10" s="809"/>
      <c r="G10" s="809"/>
      <c r="H10" s="809"/>
      <c r="I10" s="809"/>
      <c r="J10" s="809"/>
      <c r="K10" s="809"/>
      <c r="L10" s="779"/>
      <c r="M10" s="779"/>
      <c r="N10" s="77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779"/>
    </row>
    <row r="11" spans="1:39" ht="15" hidden="1" customHeight="1">
      <c r="A11" s="809"/>
      <c r="B11" s="809"/>
      <c r="C11" s="809"/>
      <c r="D11" s="809"/>
      <c r="E11" s="809"/>
      <c r="F11" s="809"/>
      <c r="G11" s="809"/>
      <c r="H11" s="809"/>
      <c r="I11" s="809"/>
      <c r="J11" s="809"/>
      <c r="K11" s="809"/>
      <c r="L11" s="779"/>
      <c r="M11" s="768"/>
      <c r="N11" s="77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779"/>
    </row>
    <row r="12" spans="1:39" s="89" customFormat="1" ht="20.100000000000001" customHeight="1">
      <c r="A12" s="810"/>
      <c r="B12" s="810"/>
      <c r="C12" s="810"/>
      <c r="D12" s="810"/>
      <c r="E12" s="810"/>
      <c r="F12" s="810"/>
      <c r="G12" s="810"/>
      <c r="H12" s="810"/>
      <c r="I12" s="810"/>
      <c r="J12" s="810"/>
      <c r="K12" s="810"/>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09"/>
      <c r="B13" s="809"/>
      <c r="C13" s="809"/>
      <c r="D13" s="809"/>
      <c r="E13" s="809"/>
      <c r="F13" s="809"/>
      <c r="G13" s="809"/>
      <c r="H13" s="809"/>
      <c r="I13" s="809"/>
      <c r="J13" s="809"/>
      <c r="K13" s="809"/>
      <c r="L13" s="779"/>
      <c r="M13" s="779"/>
      <c r="N13" s="77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779"/>
    </row>
    <row r="14" spans="1:39" s="89" customFormat="1" ht="15" customHeight="1">
      <c r="A14" s="810"/>
      <c r="B14" s="810"/>
      <c r="C14" s="810"/>
      <c r="D14" s="810"/>
      <c r="E14" s="810"/>
      <c r="F14" s="810"/>
      <c r="G14" s="810" t="b">
        <v>1</v>
      </c>
      <c r="H14" s="810"/>
      <c r="I14" s="810"/>
      <c r="J14" s="810"/>
      <c r="K14" s="810"/>
      <c r="L14" s="1201" t="s">
        <v>1282</v>
      </c>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row>
    <row r="15" spans="1:39" s="90" customFormat="1" ht="15" customHeight="1">
      <c r="A15" s="779"/>
      <c r="B15" s="779"/>
      <c r="C15" s="779"/>
      <c r="D15" s="779"/>
      <c r="E15" s="779"/>
      <c r="F15" s="779"/>
      <c r="G15" s="810" t="b">
        <v>1</v>
      </c>
      <c r="H15" s="779"/>
      <c r="I15" s="779"/>
      <c r="J15" s="779"/>
      <c r="K15" s="779"/>
      <c r="L15" s="1198" t="s">
        <v>16</v>
      </c>
      <c r="M15" s="1199" t="s">
        <v>121</v>
      </c>
      <c r="N15" s="1197" t="s">
        <v>143</v>
      </c>
      <c r="O15" s="811" t="s">
        <v>2607</v>
      </c>
      <c r="P15" s="811" t="s">
        <v>2607</v>
      </c>
      <c r="Q15" s="811" t="s">
        <v>2607</v>
      </c>
      <c r="R15" s="812" t="s">
        <v>2608</v>
      </c>
      <c r="S15" s="813" t="s">
        <v>2609</v>
      </c>
      <c r="T15" s="813" t="s">
        <v>2638</v>
      </c>
      <c r="U15" s="813" t="s">
        <v>2639</v>
      </c>
      <c r="V15" s="813" t="s">
        <v>2640</v>
      </c>
      <c r="W15" s="813" t="s">
        <v>2641</v>
      </c>
      <c r="X15" s="813" t="s">
        <v>2642</v>
      </c>
      <c r="Y15" s="813" t="s">
        <v>2643</v>
      </c>
      <c r="Z15" s="813" t="s">
        <v>2644</v>
      </c>
      <c r="AA15" s="813" t="s">
        <v>2645</v>
      </c>
      <c r="AB15" s="813" t="s">
        <v>2646</v>
      </c>
      <c r="AC15" s="813" t="s">
        <v>2609</v>
      </c>
      <c r="AD15" s="813" t="s">
        <v>2638</v>
      </c>
      <c r="AE15" s="813" t="s">
        <v>2639</v>
      </c>
      <c r="AF15" s="813" t="s">
        <v>2640</v>
      </c>
      <c r="AG15" s="813" t="s">
        <v>2641</v>
      </c>
      <c r="AH15" s="813" t="s">
        <v>2642</v>
      </c>
      <c r="AI15" s="813" t="s">
        <v>2643</v>
      </c>
      <c r="AJ15" s="813" t="s">
        <v>2644</v>
      </c>
      <c r="AK15" s="813" t="s">
        <v>2645</v>
      </c>
      <c r="AL15" s="813" t="s">
        <v>2646</v>
      </c>
      <c r="AM15" s="1202" t="s">
        <v>322</v>
      </c>
    </row>
    <row r="16" spans="1:39" s="90" customFormat="1" ht="69.900000000000006" customHeight="1">
      <c r="A16" s="779"/>
      <c r="B16" s="779"/>
      <c r="C16" s="779"/>
      <c r="D16" s="779"/>
      <c r="E16" s="779"/>
      <c r="F16" s="779"/>
      <c r="G16" s="810" t="b">
        <v>1</v>
      </c>
      <c r="H16" s="779"/>
      <c r="I16" s="779"/>
      <c r="J16" s="779"/>
      <c r="K16" s="779"/>
      <c r="L16" s="1198"/>
      <c r="M16" s="1200"/>
      <c r="N16" s="1197"/>
      <c r="O16" s="813" t="s">
        <v>285</v>
      </c>
      <c r="P16" s="813" t="s">
        <v>323</v>
      </c>
      <c r="Q16" s="813" t="s">
        <v>303</v>
      </c>
      <c r="R16" s="813" t="s">
        <v>285</v>
      </c>
      <c r="S16" s="814" t="s">
        <v>286</v>
      </c>
      <c r="T16" s="814" t="s">
        <v>286</v>
      </c>
      <c r="U16" s="814" t="s">
        <v>286</v>
      </c>
      <c r="V16" s="814" t="s">
        <v>286</v>
      </c>
      <c r="W16" s="814" t="s">
        <v>286</v>
      </c>
      <c r="X16" s="814" t="s">
        <v>286</v>
      </c>
      <c r="Y16" s="814" t="s">
        <v>286</v>
      </c>
      <c r="Z16" s="814" t="s">
        <v>286</v>
      </c>
      <c r="AA16" s="814" t="s">
        <v>286</v>
      </c>
      <c r="AB16" s="814" t="s">
        <v>286</v>
      </c>
      <c r="AC16" s="814" t="s">
        <v>285</v>
      </c>
      <c r="AD16" s="814" t="s">
        <v>285</v>
      </c>
      <c r="AE16" s="814" t="s">
        <v>285</v>
      </c>
      <c r="AF16" s="814" t="s">
        <v>285</v>
      </c>
      <c r="AG16" s="814" t="s">
        <v>285</v>
      </c>
      <c r="AH16" s="814" t="s">
        <v>285</v>
      </c>
      <c r="AI16" s="814" t="s">
        <v>285</v>
      </c>
      <c r="AJ16" s="814" t="s">
        <v>285</v>
      </c>
      <c r="AK16" s="814" t="s">
        <v>285</v>
      </c>
      <c r="AL16" s="814" t="s">
        <v>285</v>
      </c>
      <c r="AM16" s="1202"/>
    </row>
    <row r="17" spans="1:39">
      <c r="A17" s="815" t="s">
        <v>18</v>
      </c>
      <c r="B17" s="809"/>
      <c r="C17" s="809"/>
      <c r="D17" s="809"/>
      <c r="E17" s="809"/>
      <c r="F17" s="809"/>
      <c r="G17" s="809"/>
      <c r="H17" s="809"/>
      <c r="I17" s="809"/>
      <c r="J17" s="809"/>
      <c r="K17" s="809"/>
      <c r="L17" s="816" t="s">
        <v>2605</v>
      </c>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row>
    <row r="18" spans="1:39">
      <c r="A18" s="815" t="s">
        <v>18</v>
      </c>
      <c r="B18" s="809"/>
      <c r="C18" s="809"/>
      <c r="D18" s="809"/>
      <c r="E18" s="809"/>
      <c r="F18" s="809"/>
      <c r="G18" s="809"/>
      <c r="H18" s="809"/>
      <c r="I18" s="809"/>
      <c r="J18" s="809"/>
      <c r="K18" s="809"/>
      <c r="L18" s="817" t="s">
        <v>18</v>
      </c>
      <c r="M18" s="818" t="s">
        <v>327</v>
      </c>
      <c r="N18" s="813"/>
      <c r="O18" s="819" t="s">
        <v>1025</v>
      </c>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1"/>
      <c r="AM18" s="822"/>
    </row>
    <row r="19" spans="1:39">
      <c r="A19" s="815" t="s">
        <v>18</v>
      </c>
      <c r="B19" s="809"/>
      <c r="C19" s="809"/>
      <c r="D19" s="809"/>
      <c r="E19" s="809"/>
      <c r="F19" s="809"/>
      <c r="G19" s="809"/>
      <c r="H19" s="809"/>
      <c r="I19" s="809"/>
      <c r="J19" s="809"/>
      <c r="K19" s="809"/>
      <c r="L19" s="817" t="s">
        <v>102</v>
      </c>
      <c r="M19" s="823" t="s">
        <v>324</v>
      </c>
      <c r="N19" s="813" t="s">
        <v>325</v>
      </c>
      <c r="O19" s="824"/>
      <c r="P19" s="824">
        <v>5.5</v>
      </c>
      <c r="Q19" s="824">
        <v>5.5</v>
      </c>
      <c r="R19" s="824"/>
      <c r="S19" s="824">
        <v>5.5</v>
      </c>
      <c r="T19" s="824">
        <v>5.5</v>
      </c>
      <c r="U19" s="824">
        <v>5.5</v>
      </c>
      <c r="V19" s="824">
        <v>5.5</v>
      </c>
      <c r="W19" s="824">
        <v>5.5</v>
      </c>
      <c r="X19" s="824"/>
      <c r="Y19" s="824"/>
      <c r="Z19" s="824"/>
      <c r="AA19" s="824"/>
      <c r="AB19" s="824"/>
      <c r="AC19" s="824">
        <v>5.5</v>
      </c>
      <c r="AD19" s="824">
        <v>5.5</v>
      </c>
      <c r="AE19" s="824">
        <v>5.5</v>
      </c>
      <c r="AF19" s="824">
        <v>5.5</v>
      </c>
      <c r="AG19" s="824">
        <v>5.5</v>
      </c>
      <c r="AH19" s="824"/>
      <c r="AI19" s="824"/>
      <c r="AJ19" s="824"/>
      <c r="AK19" s="824"/>
      <c r="AL19" s="824"/>
      <c r="AM19" s="822"/>
    </row>
    <row r="20" spans="1:39">
      <c r="A20" s="815" t="s">
        <v>18</v>
      </c>
      <c r="B20" s="809"/>
      <c r="C20" s="809"/>
      <c r="D20" s="809"/>
      <c r="E20" s="809"/>
      <c r="F20" s="809"/>
      <c r="G20" s="809"/>
      <c r="H20" s="809"/>
      <c r="I20" s="809"/>
      <c r="J20" s="809"/>
      <c r="K20" s="809"/>
      <c r="L20" s="817" t="s">
        <v>103</v>
      </c>
      <c r="M20" s="823" t="s">
        <v>326</v>
      </c>
      <c r="N20" s="813" t="s">
        <v>325</v>
      </c>
      <c r="O20" s="824"/>
      <c r="P20" s="824">
        <v>5.5</v>
      </c>
      <c r="Q20" s="824">
        <v>5.5</v>
      </c>
      <c r="R20" s="824"/>
      <c r="S20" s="824">
        <v>5.5</v>
      </c>
      <c r="T20" s="824">
        <v>5.5</v>
      </c>
      <c r="U20" s="824">
        <v>5.5</v>
      </c>
      <c r="V20" s="824">
        <v>5.5</v>
      </c>
      <c r="W20" s="824">
        <v>5.5</v>
      </c>
      <c r="X20" s="824"/>
      <c r="Y20" s="824"/>
      <c r="Z20" s="824"/>
      <c r="AA20" s="824"/>
      <c r="AB20" s="824"/>
      <c r="AC20" s="824">
        <v>5.5</v>
      </c>
      <c r="AD20" s="824">
        <v>5.5</v>
      </c>
      <c r="AE20" s="824">
        <v>5.5</v>
      </c>
      <c r="AF20" s="824">
        <v>5.5</v>
      </c>
      <c r="AG20" s="824">
        <v>5.5</v>
      </c>
      <c r="AH20" s="824"/>
      <c r="AI20" s="824"/>
      <c r="AJ20" s="824"/>
      <c r="AK20" s="824"/>
      <c r="AL20" s="824"/>
      <c r="AM20" s="822"/>
    </row>
    <row r="21" spans="1:39">
      <c r="A21" s="815" t="s">
        <v>18</v>
      </c>
      <c r="B21" s="809"/>
      <c r="C21" s="809"/>
      <c r="D21" s="809"/>
      <c r="E21" s="809"/>
      <c r="F21" s="809"/>
      <c r="G21" s="809"/>
      <c r="H21" s="809"/>
      <c r="I21" s="809"/>
      <c r="J21" s="809"/>
      <c r="K21" s="809"/>
      <c r="L21" s="817">
        <v>4</v>
      </c>
      <c r="M21" s="825" t="s">
        <v>1166</v>
      </c>
      <c r="N21" s="777" t="s">
        <v>328</v>
      </c>
      <c r="O21" s="826">
        <v>0</v>
      </c>
      <c r="P21" s="826">
        <v>18</v>
      </c>
      <c r="Q21" s="826">
        <v>18</v>
      </c>
      <c r="R21" s="826">
        <v>0</v>
      </c>
      <c r="S21" s="826">
        <v>15</v>
      </c>
      <c r="T21" s="826">
        <v>15</v>
      </c>
      <c r="U21" s="826">
        <v>15</v>
      </c>
      <c r="V21" s="826">
        <v>15</v>
      </c>
      <c r="W21" s="826">
        <v>15</v>
      </c>
      <c r="X21" s="826">
        <v>0</v>
      </c>
      <c r="Y21" s="826">
        <v>0</v>
      </c>
      <c r="Z21" s="826">
        <v>0</v>
      </c>
      <c r="AA21" s="826">
        <v>0</v>
      </c>
      <c r="AB21" s="826">
        <v>0</v>
      </c>
      <c r="AC21" s="826">
        <v>15</v>
      </c>
      <c r="AD21" s="826">
        <v>15</v>
      </c>
      <c r="AE21" s="826">
        <v>15</v>
      </c>
      <c r="AF21" s="826">
        <v>15</v>
      </c>
      <c r="AG21" s="826">
        <v>15</v>
      </c>
      <c r="AH21" s="826">
        <v>0</v>
      </c>
      <c r="AI21" s="826">
        <v>0</v>
      </c>
      <c r="AJ21" s="826">
        <v>0</v>
      </c>
      <c r="AK21" s="826">
        <v>0</v>
      </c>
      <c r="AL21" s="826">
        <v>0</v>
      </c>
      <c r="AM21" s="822"/>
    </row>
    <row r="22" spans="1:39">
      <c r="A22" s="815" t="s">
        <v>18</v>
      </c>
      <c r="B22" s="809"/>
      <c r="C22" s="809"/>
      <c r="D22" s="809"/>
      <c r="E22" s="809"/>
      <c r="F22" s="809"/>
      <c r="G22" s="809"/>
      <c r="H22" s="809"/>
      <c r="I22" s="809"/>
      <c r="J22" s="809"/>
      <c r="K22" s="809"/>
      <c r="L22" s="817" t="s">
        <v>148</v>
      </c>
      <c r="M22" s="800" t="s">
        <v>329</v>
      </c>
      <c r="N22" s="777" t="s">
        <v>328</v>
      </c>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6"/>
    </row>
    <row r="23" spans="1:39">
      <c r="A23" s="815" t="s">
        <v>18</v>
      </c>
      <c r="B23" s="809"/>
      <c r="C23" s="809"/>
      <c r="D23" s="809"/>
      <c r="E23" s="809"/>
      <c r="F23" s="809"/>
      <c r="G23" s="809"/>
      <c r="H23" s="809"/>
      <c r="I23" s="809"/>
      <c r="J23" s="809"/>
      <c r="K23" s="809"/>
      <c r="L23" s="817" t="s">
        <v>391</v>
      </c>
      <c r="M23" s="800" t="s">
        <v>330</v>
      </c>
      <c r="N23" s="777" t="s">
        <v>328</v>
      </c>
      <c r="O23" s="805"/>
      <c r="P23" s="805">
        <v>18</v>
      </c>
      <c r="Q23" s="805">
        <v>18</v>
      </c>
      <c r="R23" s="805"/>
      <c r="S23" s="805">
        <v>15</v>
      </c>
      <c r="T23" s="805">
        <v>15</v>
      </c>
      <c r="U23" s="805">
        <v>15</v>
      </c>
      <c r="V23" s="805">
        <v>15</v>
      </c>
      <c r="W23" s="805">
        <v>15</v>
      </c>
      <c r="X23" s="805"/>
      <c r="Y23" s="805"/>
      <c r="Z23" s="805"/>
      <c r="AA23" s="805"/>
      <c r="AB23" s="805"/>
      <c r="AC23" s="805">
        <v>15</v>
      </c>
      <c r="AD23" s="805">
        <v>15</v>
      </c>
      <c r="AE23" s="805">
        <v>15</v>
      </c>
      <c r="AF23" s="805">
        <v>15</v>
      </c>
      <c r="AG23" s="805">
        <v>15</v>
      </c>
      <c r="AH23" s="805"/>
      <c r="AI23" s="805"/>
      <c r="AJ23" s="805"/>
      <c r="AK23" s="805"/>
      <c r="AL23" s="805"/>
      <c r="AM23" s="806"/>
    </row>
    <row r="24" spans="1:39" ht="22.8">
      <c r="A24" s="815" t="s">
        <v>18</v>
      </c>
      <c r="B24" s="809"/>
      <c r="C24" s="809"/>
      <c r="D24" s="809"/>
      <c r="E24" s="809"/>
      <c r="F24" s="809"/>
      <c r="G24" s="809"/>
      <c r="H24" s="809"/>
      <c r="I24" s="809"/>
      <c r="J24" s="809"/>
      <c r="K24" s="809"/>
      <c r="L24" s="817" t="s">
        <v>392</v>
      </c>
      <c r="M24" s="825" t="s">
        <v>1162</v>
      </c>
      <c r="N24" s="777" t="s">
        <v>328</v>
      </c>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6"/>
    </row>
    <row r="25" spans="1:39">
      <c r="A25" s="815" t="s">
        <v>18</v>
      </c>
      <c r="B25" s="809"/>
      <c r="C25" s="809"/>
      <c r="D25" s="809"/>
      <c r="E25" s="809"/>
      <c r="F25" s="809"/>
      <c r="G25" s="809"/>
      <c r="H25" s="809"/>
      <c r="I25" s="809"/>
      <c r="J25" s="809"/>
      <c r="K25" s="809"/>
      <c r="L25" s="817" t="s">
        <v>120</v>
      </c>
      <c r="M25" s="825" t="s">
        <v>331</v>
      </c>
      <c r="N25" s="777" t="s">
        <v>328</v>
      </c>
      <c r="O25" s="826">
        <v>0</v>
      </c>
      <c r="P25" s="826">
        <v>0</v>
      </c>
      <c r="Q25" s="826">
        <v>0</v>
      </c>
      <c r="R25" s="826">
        <v>0</v>
      </c>
      <c r="S25" s="826">
        <v>0</v>
      </c>
      <c r="T25" s="826">
        <v>0</v>
      </c>
      <c r="U25" s="826">
        <v>0</v>
      </c>
      <c r="V25" s="826">
        <v>0</v>
      </c>
      <c r="W25" s="826">
        <v>0</v>
      </c>
      <c r="X25" s="826">
        <v>0</v>
      </c>
      <c r="Y25" s="826">
        <v>0</v>
      </c>
      <c r="Z25" s="826">
        <v>0</v>
      </c>
      <c r="AA25" s="826">
        <v>0</v>
      </c>
      <c r="AB25" s="826">
        <v>0</v>
      </c>
      <c r="AC25" s="826">
        <v>0</v>
      </c>
      <c r="AD25" s="826">
        <v>0</v>
      </c>
      <c r="AE25" s="826">
        <v>0</v>
      </c>
      <c r="AF25" s="826">
        <v>0</v>
      </c>
      <c r="AG25" s="826">
        <v>0</v>
      </c>
      <c r="AH25" s="826">
        <v>0</v>
      </c>
      <c r="AI25" s="826">
        <v>0</v>
      </c>
      <c r="AJ25" s="826">
        <v>0</v>
      </c>
      <c r="AK25" s="826">
        <v>0</v>
      </c>
      <c r="AL25" s="826">
        <v>0</v>
      </c>
      <c r="AM25" s="806"/>
    </row>
    <row r="26" spans="1:39">
      <c r="A26" s="815" t="s">
        <v>18</v>
      </c>
      <c r="B26" s="809"/>
      <c r="C26" s="809"/>
      <c r="D26" s="809"/>
      <c r="E26" s="809"/>
      <c r="F26" s="809"/>
      <c r="G26" s="809"/>
      <c r="H26" s="809"/>
      <c r="I26" s="809"/>
      <c r="J26" s="809"/>
      <c r="K26" s="809"/>
      <c r="L26" s="817" t="s">
        <v>122</v>
      </c>
      <c r="M26" s="800" t="s">
        <v>1120</v>
      </c>
      <c r="N26" s="777" t="s">
        <v>328</v>
      </c>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6"/>
    </row>
    <row r="27" spans="1:39">
      <c r="A27" s="815" t="s">
        <v>18</v>
      </c>
      <c r="B27" s="809"/>
      <c r="C27" s="809"/>
      <c r="D27" s="809"/>
      <c r="E27" s="809"/>
      <c r="F27" s="809"/>
      <c r="G27" s="809"/>
      <c r="H27" s="809"/>
      <c r="I27" s="809"/>
      <c r="J27" s="809"/>
      <c r="K27" s="809"/>
      <c r="L27" s="817" t="s">
        <v>123</v>
      </c>
      <c r="M27" s="800" t="s">
        <v>332</v>
      </c>
      <c r="N27" s="777" t="s">
        <v>328</v>
      </c>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6"/>
    </row>
    <row r="28" spans="1:39">
      <c r="A28" s="815" t="s">
        <v>18</v>
      </c>
      <c r="B28" s="809"/>
      <c r="C28" s="809"/>
      <c r="D28" s="809"/>
      <c r="E28" s="809"/>
      <c r="F28" s="809"/>
      <c r="G28" s="809"/>
      <c r="H28" s="809"/>
      <c r="I28" s="809"/>
      <c r="J28" s="809"/>
      <c r="K28" s="809"/>
      <c r="L28" s="817" t="s">
        <v>124</v>
      </c>
      <c r="M28" s="818" t="s">
        <v>333</v>
      </c>
      <c r="N28" s="777" t="s">
        <v>328</v>
      </c>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06"/>
    </row>
    <row r="29" spans="1:39">
      <c r="A29" s="815" t="s">
        <v>18</v>
      </c>
      <c r="B29" s="809"/>
      <c r="C29" s="809"/>
      <c r="D29" s="809"/>
      <c r="E29" s="809"/>
      <c r="F29" s="809"/>
      <c r="G29" s="809"/>
      <c r="H29" s="809"/>
      <c r="I29" s="809"/>
      <c r="J29" s="809"/>
      <c r="K29" s="809"/>
      <c r="L29" s="817" t="s">
        <v>125</v>
      </c>
      <c r="M29" s="818" t="s">
        <v>334</v>
      </c>
      <c r="N29" s="777" t="s">
        <v>328</v>
      </c>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6"/>
    </row>
    <row r="30" spans="1:39">
      <c r="A30" s="815" t="s">
        <v>18</v>
      </c>
      <c r="B30" s="809"/>
      <c r="C30" s="809"/>
      <c r="D30" s="809"/>
      <c r="E30" s="809"/>
      <c r="F30" s="809"/>
      <c r="G30" s="809"/>
      <c r="H30" s="809"/>
      <c r="I30" s="809"/>
      <c r="J30" s="809"/>
      <c r="K30" s="809"/>
      <c r="L30" s="817" t="s">
        <v>126</v>
      </c>
      <c r="M30" s="825" t="s">
        <v>335</v>
      </c>
      <c r="N30" s="777" t="s">
        <v>328</v>
      </c>
      <c r="O30" s="826">
        <v>0</v>
      </c>
      <c r="P30" s="826">
        <v>18</v>
      </c>
      <c r="Q30" s="826">
        <v>18</v>
      </c>
      <c r="R30" s="826">
        <v>0</v>
      </c>
      <c r="S30" s="826">
        <v>15</v>
      </c>
      <c r="T30" s="826">
        <v>15</v>
      </c>
      <c r="U30" s="826">
        <v>15</v>
      </c>
      <c r="V30" s="826">
        <v>15</v>
      </c>
      <c r="W30" s="826">
        <v>15</v>
      </c>
      <c r="X30" s="826">
        <v>0</v>
      </c>
      <c r="Y30" s="826">
        <v>0</v>
      </c>
      <c r="Z30" s="826">
        <v>0</v>
      </c>
      <c r="AA30" s="826">
        <v>0</v>
      </c>
      <c r="AB30" s="826">
        <v>0</v>
      </c>
      <c r="AC30" s="826">
        <v>15</v>
      </c>
      <c r="AD30" s="826">
        <v>15</v>
      </c>
      <c r="AE30" s="826">
        <v>15</v>
      </c>
      <c r="AF30" s="826">
        <v>15</v>
      </c>
      <c r="AG30" s="826">
        <v>15</v>
      </c>
      <c r="AH30" s="826">
        <v>0</v>
      </c>
      <c r="AI30" s="826">
        <v>0</v>
      </c>
      <c r="AJ30" s="826">
        <v>0</v>
      </c>
      <c r="AK30" s="826">
        <v>0</v>
      </c>
      <c r="AL30" s="826">
        <v>0</v>
      </c>
      <c r="AM30" s="806"/>
    </row>
    <row r="31" spans="1:39" ht="22.8">
      <c r="A31" s="815" t="s">
        <v>18</v>
      </c>
      <c r="B31" s="809"/>
      <c r="C31" s="809"/>
      <c r="D31" s="809"/>
      <c r="E31" s="809"/>
      <c r="F31" s="809"/>
      <c r="G31" s="809"/>
      <c r="H31" s="809"/>
      <c r="I31" s="809"/>
      <c r="J31" s="809"/>
      <c r="K31" s="809"/>
      <c r="L31" s="817" t="s">
        <v>149</v>
      </c>
      <c r="M31" s="800" t="s">
        <v>336</v>
      </c>
      <c r="N31" s="777" t="s">
        <v>328</v>
      </c>
      <c r="O31" s="805"/>
      <c r="P31" s="805">
        <v>18</v>
      </c>
      <c r="Q31" s="805">
        <v>18</v>
      </c>
      <c r="R31" s="805"/>
      <c r="S31" s="805">
        <v>15</v>
      </c>
      <c r="T31" s="805">
        <v>15</v>
      </c>
      <c r="U31" s="805">
        <v>15</v>
      </c>
      <c r="V31" s="805">
        <v>15</v>
      </c>
      <c r="W31" s="805">
        <v>15</v>
      </c>
      <c r="X31" s="805"/>
      <c r="Y31" s="805"/>
      <c r="Z31" s="805"/>
      <c r="AA31" s="805"/>
      <c r="AB31" s="805"/>
      <c r="AC31" s="805">
        <v>15</v>
      </c>
      <c r="AD31" s="805">
        <v>15</v>
      </c>
      <c r="AE31" s="805">
        <v>15</v>
      </c>
      <c r="AF31" s="805">
        <v>15</v>
      </c>
      <c r="AG31" s="805">
        <v>15</v>
      </c>
      <c r="AH31" s="805"/>
      <c r="AI31" s="805"/>
      <c r="AJ31" s="805"/>
      <c r="AK31" s="805"/>
      <c r="AL31" s="805"/>
      <c r="AM31" s="806"/>
    </row>
    <row r="32" spans="1:39">
      <c r="A32" s="815" t="s">
        <v>18</v>
      </c>
      <c r="B32" s="809"/>
      <c r="C32" s="809"/>
      <c r="D32" s="809"/>
      <c r="E32" s="809"/>
      <c r="F32" s="809"/>
      <c r="G32" s="809"/>
      <c r="H32" s="809"/>
      <c r="I32" s="809"/>
      <c r="J32" s="809"/>
      <c r="K32" s="809"/>
      <c r="L32" s="817" t="s">
        <v>199</v>
      </c>
      <c r="M32" s="800" t="s">
        <v>337</v>
      </c>
      <c r="N32" s="777" t="s">
        <v>328</v>
      </c>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6"/>
    </row>
    <row r="33" spans="1:39" ht="22.8">
      <c r="A33" s="815" t="s">
        <v>18</v>
      </c>
      <c r="B33" s="809"/>
      <c r="C33" s="809"/>
      <c r="D33" s="809"/>
      <c r="E33" s="809"/>
      <c r="F33" s="809"/>
      <c r="G33" s="809"/>
      <c r="H33" s="809"/>
      <c r="I33" s="809"/>
      <c r="J33" s="809"/>
      <c r="K33" s="809"/>
      <c r="L33" s="817" t="s">
        <v>408</v>
      </c>
      <c r="M33" s="800" t="s">
        <v>1163</v>
      </c>
      <c r="N33" s="777" t="s">
        <v>328</v>
      </c>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6"/>
    </row>
    <row r="34" spans="1:39">
      <c r="A34" s="815" t="s">
        <v>18</v>
      </c>
      <c r="B34" s="809"/>
      <c r="C34" s="809"/>
      <c r="D34" s="809"/>
      <c r="E34" s="809"/>
      <c r="F34" s="809"/>
      <c r="G34" s="809"/>
      <c r="H34" s="809"/>
      <c r="I34" s="809"/>
      <c r="J34" s="809"/>
      <c r="K34" s="809"/>
      <c r="L34" s="817" t="s">
        <v>127</v>
      </c>
      <c r="M34" s="818" t="s">
        <v>1183</v>
      </c>
      <c r="N34" s="777" t="s">
        <v>328</v>
      </c>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6"/>
    </row>
    <row r="35" spans="1:39">
      <c r="A35" s="815" t="s">
        <v>18</v>
      </c>
      <c r="B35" s="809"/>
      <c r="C35" s="809"/>
      <c r="D35" s="809"/>
      <c r="E35" s="809"/>
      <c r="F35" s="809"/>
      <c r="G35" s="809"/>
      <c r="H35" s="809"/>
      <c r="I35" s="809"/>
      <c r="J35" s="809"/>
      <c r="K35" s="809"/>
      <c r="L35" s="817" t="s">
        <v>1286</v>
      </c>
      <c r="M35" s="827" t="s">
        <v>339</v>
      </c>
      <c r="N35" s="828" t="s">
        <v>145</v>
      </c>
      <c r="O35" s="826">
        <v>0</v>
      </c>
      <c r="P35" s="826">
        <v>0</v>
      </c>
      <c r="Q35" s="826">
        <v>0</v>
      </c>
      <c r="R35" s="826">
        <v>0</v>
      </c>
      <c r="S35" s="826">
        <v>0</v>
      </c>
      <c r="T35" s="826">
        <v>0</v>
      </c>
      <c r="U35" s="826">
        <v>0</v>
      </c>
      <c r="V35" s="826">
        <v>0</v>
      </c>
      <c r="W35" s="826">
        <v>0</v>
      </c>
      <c r="X35" s="826">
        <v>0</v>
      </c>
      <c r="Y35" s="826">
        <v>0</v>
      </c>
      <c r="Z35" s="826">
        <v>0</v>
      </c>
      <c r="AA35" s="826">
        <v>0</v>
      </c>
      <c r="AB35" s="826">
        <v>0</v>
      </c>
      <c r="AC35" s="826">
        <v>0</v>
      </c>
      <c r="AD35" s="826">
        <v>0</v>
      </c>
      <c r="AE35" s="826">
        <v>0</v>
      </c>
      <c r="AF35" s="826">
        <v>0</v>
      </c>
      <c r="AG35" s="826">
        <v>0</v>
      </c>
      <c r="AH35" s="826">
        <v>0</v>
      </c>
      <c r="AI35" s="826">
        <v>0</v>
      </c>
      <c r="AJ35" s="826">
        <v>0</v>
      </c>
      <c r="AK35" s="826">
        <v>0</v>
      </c>
      <c r="AL35" s="826">
        <v>0</v>
      </c>
      <c r="AM35" s="806"/>
    </row>
    <row r="36" spans="1:39">
      <c r="A36" s="815" t="s">
        <v>18</v>
      </c>
      <c r="B36" s="809"/>
      <c r="C36" s="809"/>
      <c r="D36" s="809"/>
      <c r="E36" s="809"/>
      <c r="F36" s="809"/>
      <c r="G36" s="809"/>
      <c r="H36" s="809"/>
      <c r="I36" s="809"/>
      <c r="J36" s="809"/>
      <c r="K36" s="809"/>
      <c r="L36" s="817" t="s">
        <v>128</v>
      </c>
      <c r="M36" s="818" t="s">
        <v>340</v>
      </c>
      <c r="N36" s="777" t="s">
        <v>328</v>
      </c>
      <c r="O36" s="826">
        <v>0</v>
      </c>
      <c r="P36" s="826">
        <v>18</v>
      </c>
      <c r="Q36" s="826">
        <v>18</v>
      </c>
      <c r="R36" s="826">
        <v>0</v>
      </c>
      <c r="S36" s="826">
        <v>15</v>
      </c>
      <c r="T36" s="826">
        <v>15</v>
      </c>
      <c r="U36" s="826">
        <v>15</v>
      </c>
      <c r="V36" s="826">
        <v>15</v>
      </c>
      <c r="W36" s="826">
        <v>15</v>
      </c>
      <c r="X36" s="826">
        <v>0</v>
      </c>
      <c r="Y36" s="826">
        <v>0</v>
      </c>
      <c r="Z36" s="826">
        <v>0</v>
      </c>
      <c r="AA36" s="826">
        <v>0</v>
      </c>
      <c r="AB36" s="826">
        <v>0</v>
      </c>
      <c r="AC36" s="826">
        <v>15</v>
      </c>
      <c r="AD36" s="826">
        <v>15</v>
      </c>
      <c r="AE36" s="826">
        <v>15</v>
      </c>
      <c r="AF36" s="826">
        <v>15</v>
      </c>
      <c r="AG36" s="826">
        <v>15</v>
      </c>
      <c r="AH36" s="826">
        <v>0</v>
      </c>
      <c r="AI36" s="826">
        <v>0</v>
      </c>
      <c r="AJ36" s="826">
        <v>0</v>
      </c>
      <c r="AK36" s="826">
        <v>0</v>
      </c>
      <c r="AL36" s="826">
        <v>0</v>
      </c>
      <c r="AM36" s="806"/>
    </row>
    <row r="37" spans="1:39">
      <c r="A37" s="815" t="s">
        <v>18</v>
      </c>
      <c r="B37" s="809"/>
      <c r="C37" s="809"/>
      <c r="D37" s="809"/>
      <c r="E37" s="809"/>
      <c r="F37" s="809"/>
      <c r="G37" s="809"/>
      <c r="H37" s="809"/>
      <c r="I37" s="809"/>
      <c r="J37" s="809"/>
      <c r="K37" s="809"/>
      <c r="L37" s="817" t="s">
        <v>1232</v>
      </c>
      <c r="M37" s="800" t="s">
        <v>341</v>
      </c>
      <c r="N37" s="777" t="s">
        <v>328</v>
      </c>
      <c r="O37" s="826">
        <v>0</v>
      </c>
      <c r="P37" s="826">
        <v>0</v>
      </c>
      <c r="Q37" s="826">
        <v>0</v>
      </c>
      <c r="R37" s="826">
        <v>0</v>
      </c>
      <c r="S37" s="826">
        <v>0</v>
      </c>
      <c r="T37" s="826">
        <v>0</v>
      </c>
      <c r="U37" s="826">
        <v>0</v>
      </c>
      <c r="V37" s="826">
        <v>0</v>
      </c>
      <c r="W37" s="826">
        <v>0</v>
      </c>
      <c r="X37" s="826">
        <v>0</v>
      </c>
      <c r="Y37" s="826">
        <v>0</v>
      </c>
      <c r="Z37" s="826">
        <v>0</v>
      </c>
      <c r="AA37" s="826">
        <v>0</v>
      </c>
      <c r="AB37" s="826">
        <v>0</v>
      </c>
      <c r="AC37" s="826">
        <v>0</v>
      </c>
      <c r="AD37" s="826">
        <v>0</v>
      </c>
      <c r="AE37" s="826">
        <v>0</v>
      </c>
      <c r="AF37" s="826">
        <v>0</v>
      </c>
      <c r="AG37" s="826">
        <v>0</v>
      </c>
      <c r="AH37" s="826">
        <v>0</v>
      </c>
      <c r="AI37" s="826">
        <v>0</v>
      </c>
      <c r="AJ37" s="826">
        <v>0</v>
      </c>
      <c r="AK37" s="826">
        <v>0</v>
      </c>
      <c r="AL37" s="826">
        <v>0</v>
      </c>
      <c r="AM37" s="806"/>
    </row>
    <row r="38" spans="1:39">
      <c r="A38" s="815" t="s">
        <v>18</v>
      </c>
      <c r="B38" s="809"/>
      <c r="C38" s="809"/>
      <c r="D38" s="809"/>
      <c r="E38" s="809"/>
      <c r="F38" s="809"/>
      <c r="G38" s="809"/>
      <c r="H38" s="809"/>
      <c r="I38" s="809"/>
      <c r="J38" s="809"/>
      <c r="K38" s="809"/>
      <c r="L38" s="817" t="s">
        <v>1287</v>
      </c>
      <c r="M38" s="829" t="s">
        <v>342</v>
      </c>
      <c r="N38" s="777" t="s">
        <v>328</v>
      </c>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6"/>
    </row>
    <row r="39" spans="1:39">
      <c r="A39" s="815" t="s">
        <v>18</v>
      </c>
      <c r="B39" s="809"/>
      <c r="C39" s="809"/>
      <c r="D39" s="809"/>
      <c r="E39" s="809"/>
      <c r="F39" s="809"/>
      <c r="G39" s="809"/>
      <c r="H39" s="809"/>
      <c r="I39" s="809"/>
      <c r="J39" s="809"/>
      <c r="K39" s="809"/>
      <c r="L39" s="817" t="s">
        <v>1288</v>
      </c>
      <c r="M39" s="829" t="s">
        <v>343</v>
      </c>
      <c r="N39" s="777" t="s">
        <v>328</v>
      </c>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6"/>
    </row>
    <row r="40" spans="1:39">
      <c r="A40" s="815" t="s">
        <v>18</v>
      </c>
      <c r="B40" s="809"/>
      <c r="C40" s="809"/>
      <c r="D40" s="809"/>
      <c r="E40" s="809"/>
      <c r="F40" s="809"/>
      <c r="G40" s="809"/>
      <c r="H40" s="809"/>
      <c r="I40" s="809"/>
      <c r="J40" s="809"/>
      <c r="K40" s="809"/>
      <c r="L40" s="817" t="s">
        <v>1289</v>
      </c>
      <c r="M40" s="829" t="s">
        <v>344</v>
      </c>
      <c r="N40" s="777" t="s">
        <v>328</v>
      </c>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806"/>
    </row>
    <row r="41" spans="1:39">
      <c r="A41" s="815" t="s">
        <v>18</v>
      </c>
      <c r="B41" s="809" t="s">
        <v>1160</v>
      </c>
      <c r="C41" s="809"/>
      <c r="D41" s="809"/>
      <c r="E41" s="809"/>
      <c r="F41" s="809"/>
      <c r="G41" s="809"/>
      <c r="H41" s="809"/>
      <c r="I41" s="809"/>
      <c r="J41" s="809"/>
      <c r="K41" s="809"/>
      <c r="L41" s="817" t="s">
        <v>1290</v>
      </c>
      <c r="M41" s="800" t="s">
        <v>345</v>
      </c>
      <c r="N41" s="777" t="s">
        <v>328</v>
      </c>
      <c r="O41" s="826">
        <v>0</v>
      </c>
      <c r="P41" s="826">
        <v>0</v>
      </c>
      <c r="Q41" s="826">
        <v>0</v>
      </c>
      <c r="R41" s="826">
        <v>0</v>
      </c>
      <c r="S41" s="826">
        <v>0</v>
      </c>
      <c r="T41" s="826">
        <v>0</v>
      </c>
      <c r="U41" s="826">
        <v>0</v>
      </c>
      <c r="V41" s="826">
        <v>0</v>
      </c>
      <c r="W41" s="826">
        <v>0</v>
      </c>
      <c r="X41" s="826">
        <v>0</v>
      </c>
      <c r="Y41" s="826">
        <v>0</v>
      </c>
      <c r="Z41" s="826">
        <v>0</v>
      </c>
      <c r="AA41" s="826">
        <v>0</v>
      </c>
      <c r="AB41" s="826">
        <v>0</v>
      </c>
      <c r="AC41" s="826">
        <v>0</v>
      </c>
      <c r="AD41" s="826">
        <v>0</v>
      </c>
      <c r="AE41" s="826">
        <v>0</v>
      </c>
      <c r="AF41" s="826">
        <v>0</v>
      </c>
      <c r="AG41" s="826">
        <v>0</v>
      </c>
      <c r="AH41" s="826">
        <v>0</v>
      </c>
      <c r="AI41" s="826">
        <v>0</v>
      </c>
      <c r="AJ41" s="826">
        <v>0</v>
      </c>
      <c r="AK41" s="826">
        <v>0</v>
      </c>
      <c r="AL41" s="826">
        <v>0</v>
      </c>
      <c r="AM41" s="806"/>
    </row>
    <row r="42" spans="1:39">
      <c r="A42" s="815" t="s">
        <v>18</v>
      </c>
      <c r="B42" s="809"/>
      <c r="C42" s="809"/>
      <c r="D42" s="809"/>
      <c r="E42" s="809"/>
      <c r="F42" s="809"/>
      <c r="G42" s="809"/>
      <c r="H42" s="809"/>
      <c r="I42" s="809"/>
      <c r="J42" s="809"/>
      <c r="K42" s="809"/>
      <c r="L42" s="817" t="s">
        <v>1291</v>
      </c>
      <c r="M42" s="829" t="s">
        <v>346</v>
      </c>
      <c r="N42" s="777" t="s">
        <v>328</v>
      </c>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6"/>
    </row>
    <row r="43" spans="1:39">
      <c r="A43" s="815" t="s">
        <v>18</v>
      </c>
      <c r="B43" s="809"/>
      <c r="C43" s="809"/>
      <c r="D43" s="809"/>
      <c r="E43" s="809"/>
      <c r="F43" s="809"/>
      <c r="G43" s="809"/>
      <c r="H43" s="809"/>
      <c r="I43" s="809"/>
      <c r="J43" s="809"/>
      <c r="K43" s="809"/>
      <c r="L43" s="817" t="s">
        <v>1292</v>
      </c>
      <c r="M43" s="829" t="s">
        <v>347</v>
      </c>
      <c r="N43" s="777" t="s">
        <v>328</v>
      </c>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6"/>
    </row>
    <row r="44" spans="1:39">
      <c r="A44" s="815" t="s">
        <v>18</v>
      </c>
      <c r="B44" s="809" t="s">
        <v>1160</v>
      </c>
      <c r="C44" s="809"/>
      <c r="D44" s="809"/>
      <c r="E44" s="809"/>
      <c r="F44" s="809"/>
      <c r="G44" s="809"/>
      <c r="H44" s="809"/>
      <c r="I44" s="809"/>
      <c r="J44" s="809"/>
      <c r="K44" s="809"/>
      <c r="L44" s="817" t="s">
        <v>1293</v>
      </c>
      <c r="M44" s="800" t="s">
        <v>1184</v>
      </c>
      <c r="N44" s="777" t="s">
        <v>328</v>
      </c>
      <c r="O44" s="826">
        <v>0</v>
      </c>
      <c r="P44" s="826">
        <v>18</v>
      </c>
      <c r="Q44" s="826">
        <v>18</v>
      </c>
      <c r="R44" s="826">
        <v>0</v>
      </c>
      <c r="S44" s="826">
        <v>15</v>
      </c>
      <c r="T44" s="826">
        <v>15</v>
      </c>
      <c r="U44" s="826">
        <v>15</v>
      </c>
      <c r="V44" s="826">
        <v>15</v>
      </c>
      <c r="W44" s="826">
        <v>15</v>
      </c>
      <c r="X44" s="826">
        <v>0</v>
      </c>
      <c r="Y44" s="826">
        <v>0</v>
      </c>
      <c r="Z44" s="826">
        <v>0</v>
      </c>
      <c r="AA44" s="826">
        <v>0</v>
      </c>
      <c r="AB44" s="826">
        <v>0</v>
      </c>
      <c r="AC44" s="826">
        <v>15</v>
      </c>
      <c r="AD44" s="826">
        <v>15</v>
      </c>
      <c r="AE44" s="826">
        <v>15</v>
      </c>
      <c r="AF44" s="826">
        <v>15</v>
      </c>
      <c r="AG44" s="826">
        <v>15</v>
      </c>
      <c r="AH44" s="826">
        <v>0</v>
      </c>
      <c r="AI44" s="826">
        <v>0</v>
      </c>
      <c r="AJ44" s="826">
        <v>0</v>
      </c>
      <c r="AK44" s="826">
        <v>0</v>
      </c>
      <c r="AL44" s="826">
        <v>0</v>
      </c>
      <c r="AM44" s="806"/>
    </row>
    <row r="45" spans="1:39">
      <c r="A45" s="815" t="s">
        <v>18</v>
      </c>
      <c r="B45" s="809"/>
      <c r="C45" s="809"/>
      <c r="D45" s="809"/>
      <c r="E45" s="809"/>
      <c r="F45" s="809"/>
      <c r="G45" s="809"/>
      <c r="H45" s="809"/>
      <c r="I45" s="809"/>
      <c r="J45" s="809"/>
      <c r="K45" s="809"/>
      <c r="L45" s="817" t="s">
        <v>1294</v>
      </c>
      <c r="M45" s="829" t="s">
        <v>348</v>
      </c>
      <c r="N45" s="777" t="s">
        <v>328</v>
      </c>
      <c r="O45" s="826">
        <v>0</v>
      </c>
      <c r="P45" s="826">
        <v>0</v>
      </c>
      <c r="Q45" s="826">
        <v>0</v>
      </c>
      <c r="R45" s="826">
        <v>0</v>
      </c>
      <c r="S45" s="826">
        <v>0</v>
      </c>
      <c r="T45" s="826">
        <v>0</v>
      </c>
      <c r="U45" s="826">
        <v>0</v>
      </c>
      <c r="V45" s="826">
        <v>0</v>
      </c>
      <c r="W45" s="826">
        <v>0</v>
      </c>
      <c r="X45" s="826">
        <v>0</v>
      </c>
      <c r="Y45" s="826">
        <v>0</v>
      </c>
      <c r="Z45" s="826">
        <v>0</v>
      </c>
      <c r="AA45" s="826">
        <v>0</v>
      </c>
      <c r="AB45" s="826">
        <v>0</v>
      </c>
      <c r="AC45" s="826">
        <v>0</v>
      </c>
      <c r="AD45" s="826">
        <v>0</v>
      </c>
      <c r="AE45" s="826">
        <v>0</v>
      </c>
      <c r="AF45" s="826">
        <v>0</v>
      </c>
      <c r="AG45" s="826">
        <v>0</v>
      </c>
      <c r="AH45" s="826">
        <v>0</v>
      </c>
      <c r="AI45" s="826">
        <v>0</v>
      </c>
      <c r="AJ45" s="826">
        <v>0</v>
      </c>
      <c r="AK45" s="826">
        <v>0</v>
      </c>
      <c r="AL45" s="826">
        <v>0</v>
      </c>
      <c r="AM45" s="806"/>
    </row>
    <row r="46" spans="1:39">
      <c r="A46" s="815" t="s">
        <v>18</v>
      </c>
      <c r="B46" s="809"/>
      <c r="C46" s="809"/>
      <c r="D46" s="809"/>
      <c r="E46" s="809"/>
      <c r="F46" s="809"/>
      <c r="G46" s="809"/>
      <c r="H46" s="809"/>
      <c r="I46" s="809"/>
      <c r="J46" s="809"/>
      <c r="K46" s="809"/>
      <c r="L46" s="817" t="s">
        <v>1295</v>
      </c>
      <c r="M46" s="830" t="s">
        <v>346</v>
      </c>
      <c r="N46" s="777" t="s">
        <v>328</v>
      </c>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6"/>
    </row>
    <row r="47" spans="1:39">
      <c r="A47" s="815" t="s">
        <v>18</v>
      </c>
      <c r="B47" s="809"/>
      <c r="C47" s="809"/>
      <c r="D47" s="809"/>
      <c r="E47" s="809"/>
      <c r="F47" s="809"/>
      <c r="G47" s="809"/>
      <c r="H47" s="809"/>
      <c r="I47" s="809"/>
      <c r="J47" s="809"/>
      <c r="K47" s="809"/>
      <c r="L47" s="817" t="s">
        <v>1296</v>
      </c>
      <c r="M47" s="830" t="s">
        <v>347</v>
      </c>
      <c r="N47" s="777" t="s">
        <v>328</v>
      </c>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6"/>
    </row>
    <row r="48" spans="1:39">
      <c r="A48" s="815" t="s">
        <v>18</v>
      </c>
      <c r="B48" s="809" t="s">
        <v>1161</v>
      </c>
      <c r="C48" s="809"/>
      <c r="D48" s="809"/>
      <c r="E48" s="809"/>
      <c r="F48" s="809"/>
      <c r="G48" s="809"/>
      <c r="H48" s="809"/>
      <c r="I48" s="809"/>
      <c r="J48" s="809"/>
      <c r="K48" s="809"/>
      <c r="L48" s="817" t="s">
        <v>1297</v>
      </c>
      <c r="M48" s="829" t="s">
        <v>349</v>
      </c>
      <c r="N48" s="777" t="s">
        <v>328</v>
      </c>
      <c r="O48" s="826">
        <v>0</v>
      </c>
      <c r="P48" s="826">
        <v>18</v>
      </c>
      <c r="Q48" s="826">
        <v>18</v>
      </c>
      <c r="R48" s="826">
        <v>0</v>
      </c>
      <c r="S48" s="826">
        <v>9</v>
      </c>
      <c r="T48" s="826">
        <v>9</v>
      </c>
      <c r="U48" s="826">
        <v>9</v>
      </c>
      <c r="V48" s="826">
        <v>9</v>
      </c>
      <c r="W48" s="826">
        <v>9</v>
      </c>
      <c r="X48" s="826">
        <v>0</v>
      </c>
      <c r="Y48" s="826">
        <v>0</v>
      </c>
      <c r="Z48" s="826">
        <v>0</v>
      </c>
      <c r="AA48" s="826">
        <v>0</v>
      </c>
      <c r="AB48" s="826">
        <v>0</v>
      </c>
      <c r="AC48" s="826">
        <v>9</v>
      </c>
      <c r="AD48" s="826">
        <v>9</v>
      </c>
      <c r="AE48" s="826">
        <v>9</v>
      </c>
      <c r="AF48" s="826">
        <v>9</v>
      </c>
      <c r="AG48" s="826">
        <v>9</v>
      </c>
      <c r="AH48" s="826">
        <v>0</v>
      </c>
      <c r="AI48" s="826">
        <v>0</v>
      </c>
      <c r="AJ48" s="826">
        <v>0</v>
      </c>
      <c r="AK48" s="826">
        <v>0</v>
      </c>
      <c r="AL48" s="826">
        <v>0</v>
      </c>
      <c r="AM48" s="806"/>
    </row>
    <row r="49" spans="1:39">
      <c r="A49" s="815" t="s">
        <v>18</v>
      </c>
      <c r="B49" s="809"/>
      <c r="C49" s="809"/>
      <c r="D49" s="809"/>
      <c r="E49" s="809"/>
      <c r="F49" s="809"/>
      <c r="G49" s="809"/>
      <c r="H49" s="809"/>
      <c r="I49" s="809"/>
      <c r="J49" s="809"/>
      <c r="K49" s="809"/>
      <c r="L49" s="817" t="s">
        <v>1298</v>
      </c>
      <c r="M49" s="830" t="s">
        <v>346</v>
      </c>
      <c r="N49" s="777" t="s">
        <v>328</v>
      </c>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6"/>
    </row>
    <row r="50" spans="1:39">
      <c r="A50" s="815" t="s">
        <v>18</v>
      </c>
      <c r="B50" s="809"/>
      <c r="C50" s="809"/>
      <c r="D50" s="809"/>
      <c r="E50" s="809"/>
      <c r="F50" s="809"/>
      <c r="G50" s="809"/>
      <c r="H50" s="809"/>
      <c r="I50" s="809"/>
      <c r="J50" s="809"/>
      <c r="K50" s="809"/>
      <c r="L50" s="817" t="s">
        <v>1299</v>
      </c>
      <c r="M50" s="830" t="s">
        <v>347</v>
      </c>
      <c r="N50" s="777" t="s">
        <v>328</v>
      </c>
      <c r="O50" s="805"/>
      <c r="P50" s="805">
        <v>18</v>
      </c>
      <c r="Q50" s="805">
        <v>18</v>
      </c>
      <c r="R50" s="805"/>
      <c r="S50" s="805">
        <v>9</v>
      </c>
      <c r="T50" s="805">
        <v>9</v>
      </c>
      <c r="U50" s="805">
        <v>9</v>
      </c>
      <c r="V50" s="805">
        <v>9</v>
      </c>
      <c r="W50" s="805">
        <v>9</v>
      </c>
      <c r="X50" s="805"/>
      <c r="Y50" s="805"/>
      <c r="Z50" s="805"/>
      <c r="AA50" s="805"/>
      <c r="AB50" s="805"/>
      <c r="AC50" s="805">
        <v>9</v>
      </c>
      <c r="AD50" s="805">
        <v>9</v>
      </c>
      <c r="AE50" s="805">
        <v>9</v>
      </c>
      <c r="AF50" s="805">
        <v>9</v>
      </c>
      <c r="AG50" s="805">
        <v>9</v>
      </c>
      <c r="AH50" s="805"/>
      <c r="AI50" s="805"/>
      <c r="AJ50" s="805"/>
      <c r="AK50" s="805"/>
      <c r="AL50" s="805"/>
      <c r="AM50" s="806"/>
    </row>
    <row r="51" spans="1:39">
      <c r="A51" s="815" t="s">
        <v>18</v>
      </c>
      <c r="B51" s="809"/>
      <c r="C51" s="809"/>
      <c r="D51" s="809"/>
      <c r="E51" s="809"/>
      <c r="F51" s="809"/>
      <c r="G51" s="809"/>
      <c r="H51" s="809"/>
      <c r="I51" s="809"/>
      <c r="J51" s="809"/>
      <c r="K51" s="809"/>
      <c r="L51" s="817" t="s">
        <v>1300</v>
      </c>
      <c r="M51" s="829" t="s">
        <v>350</v>
      </c>
      <c r="N51" s="777" t="s">
        <v>328</v>
      </c>
      <c r="O51" s="826">
        <v>0</v>
      </c>
      <c r="P51" s="826">
        <v>0</v>
      </c>
      <c r="Q51" s="826">
        <v>0</v>
      </c>
      <c r="R51" s="826">
        <v>0</v>
      </c>
      <c r="S51" s="826">
        <v>6</v>
      </c>
      <c r="T51" s="826">
        <v>6</v>
      </c>
      <c r="U51" s="826">
        <v>6</v>
      </c>
      <c r="V51" s="826">
        <v>6</v>
      </c>
      <c r="W51" s="826">
        <v>6</v>
      </c>
      <c r="X51" s="826">
        <v>0</v>
      </c>
      <c r="Y51" s="826">
        <v>0</v>
      </c>
      <c r="Z51" s="826">
        <v>0</v>
      </c>
      <c r="AA51" s="826">
        <v>0</v>
      </c>
      <c r="AB51" s="826">
        <v>0</v>
      </c>
      <c r="AC51" s="826">
        <v>6</v>
      </c>
      <c r="AD51" s="826">
        <v>6</v>
      </c>
      <c r="AE51" s="826">
        <v>6</v>
      </c>
      <c r="AF51" s="826">
        <v>6</v>
      </c>
      <c r="AG51" s="826">
        <v>6</v>
      </c>
      <c r="AH51" s="826">
        <v>0</v>
      </c>
      <c r="AI51" s="826">
        <v>0</v>
      </c>
      <c r="AJ51" s="826">
        <v>0</v>
      </c>
      <c r="AK51" s="826">
        <v>0</v>
      </c>
      <c r="AL51" s="826">
        <v>0</v>
      </c>
      <c r="AM51" s="806"/>
    </row>
    <row r="52" spans="1:39">
      <c r="A52" s="815" t="s">
        <v>18</v>
      </c>
      <c r="B52" s="809"/>
      <c r="C52" s="809"/>
      <c r="D52" s="809"/>
      <c r="E52" s="809"/>
      <c r="F52" s="809"/>
      <c r="G52" s="809"/>
      <c r="H52" s="809"/>
      <c r="I52" s="809"/>
      <c r="J52" s="809"/>
      <c r="K52" s="809"/>
      <c r="L52" s="817" t="s">
        <v>1301</v>
      </c>
      <c r="M52" s="830" t="s">
        <v>346</v>
      </c>
      <c r="N52" s="777" t="s">
        <v>328</v>
      </c>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6"/>
    </row>
    <row r="53" spans="1:39">
      <c r="A53" s="815" t="s">
        <v>18</v>
      </c>
      <c r="B53" s="809"/>
      <c r="C53" s="809"/>
      <c r="D53" s="809"/>
      <c r="E53" s="809"/>
      <c r="F53" s="809"/>
      <c r="G53" s="809"/>
      <c r="H53" s="809"/>
      <c r="I53" s="809"/>
      <c r="J53" s="809"/>
      <c r="K53" s="809"/>
      <c r="L53" s="817" t="s">
        <v>1302</v>
      </c>
      <c r="M53" s="830" t="s">
        <v>347</v>
      </c>
      <c r="N53" s="777" t="s">
        <v>328</v>
      </c>
      <c r="O53" s="805"/>
      <c r="P53" s="805"/>
      <c r="Q53" s="805"/>
      <c r="R53" s="805"/>
      <c r="S53" s="805">
        <v>6</v>
      </c>
      <c r="T53" s="805">
        <v>6</v>
      </c>
      <c r="U53" s="805">
        <v>6</v>
      </c>
      <c r="V53" s="805">
        <v>6</v>
      </c>
      <c r="W53" s="805">
        <v>6</v>
      </c>
      <c r="X53" s="805"/>
      <c r="Y53" s="805"/>
      <c r="Z53" s="805"/>
      <c r="AA53" s="805"/>
      <c r="AB53" s="805"/>
      <c r="AC53" s="805">
        <v>6</v>
      </c>
      <c r="AD53" s="805">
        <v>6</v>
      </c>
      <c r="AE53" s="805">
        <v>6</v>
      </c>
      <c r="AF53" s="805">
        <v>6</v>
      </c>
      <c r="AG53" s="805">
        <v>6</v>
      </c>
      <c r="AH53" s="805"/>
      <c r="AI53" s="805"/>
      <c r="AJ53" s="805"/>
      <c r="AK53" s="805"/>
      <c r="AL53" s="805"/>
      <c r="AM53" s="822"/>
    </row>
    <row r="54" spans="1:39" ht="22.8">
      <c r="A54" s="815" t="s">
        <v>18</v>
      </c>
      <c r="B54" s="809"/>
      <c r="C54" s="809"/>
      <c r="D54" s="809"/>
      <c r="E54" s="809"/>
      <c r="F54" s="809"/>
      <c r="G54" s="809"/>
      <c r="H54" s="809"/>
      <c r="I54" s="809"/>
      <c r="J54" s="809"/>
      <c r="K54" s="809"/>
      <c r="L54" s="817" t="s">
        <v>1303</v>
      </c>
      <c r="M54" s="831" t="s">
        <v>1146</v>
      </c>
      <c r="N54" s="777" t="s">
        <v>328</v>
      </c>
      <c r="O54" s="824"/>
      <c r="P54" s="824"/>
      <c r="Q54" s="824"/>
      <c r="R54" s="824"/>
      <c r="S54" s="824"/>
      <c r="T54" s="824"/>
      <c r="U54" s="824"/>
      <c r="V54" s="824"/>
      <c r="W54" s="824"/>
      <c r="X54" s="824"/>
      <c r="Y54" s="824"/>
      <c r="Z54" s="824"/>
      <c r="AA54" s="824"/>
      <c r="AB54" s="824"/>
      <c r="AC54" s="824"/>
      <c r="AD54" s="824"/>
      <c r="AE54" s="824"/>
      <c r="AF54" s="824"/>
      <c r="AG54" s="824"/>
      <c r="AH54" s="824"/>
      <c r="AI54" s="824"/>
      <c r="AJ54" s="824"/>
      <c r="AK54" s="824"/>
      <c r="AL54" s="824"/>
      <c r="AM54" s="822"/>
    </row>
    <row r="55" spans="1:39" s="90" customFormat="1">
      <c r="A55" s="779"/>
      <c r="B55" s="779"/>
      <c r="C55" s="779"/>
      <c r="D55" s="779"/>
      <c r="E55" s="779"/>
      <c r="F55" s="779"/>
      <c r="G55" s="810" t="b">
        <v>1</v>
      </c>
      <c r="H55" s="779"/>
      <c r="I55" s="779"/>
      <c r="J55" s="779"/>
      <c r="K55" s="779"/>
      <c r="L55" s="832"/>
      <c r="M55" s="832"/>
      <c r="N55" s="832"/>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4"/>
    </row>
    <row r="56" spans="1:39" s="89" customFormat="1" ht="15" hidden="1" customHeight="1">
      <c r="A56" s="810"/>
      <c r="B56" s="810"/>
      <c r="C56" s="810"/>
      <c r="D56" s="810"/>
      <c r="E56" s="810"/>
      <c r="F56" s="810"/>
      <c r="G56" s="810" t="b">
        <v>0</v>
      </c>
      <c r="H56" s="810"/>
      <c r="I56" s="810"/>
      <c r="J56" s="810"/>
      <c r="K56" s="810"/>
      <c r="L56" s="1201" t="s">
        <v>1283</v>
      </c>
      <c r="M56" s="1203"/>
      <c r="N56" s="1201"/>
      <c r="O56" s="1201"/>
      <c r="P56" s="1201"/>
      <c r="Q56" s="1201"/>
      <c r="R56" s="1201"/>
      <c r="S56" s="1201"/>
      <c r="T56" s="1201"/>
      <c r="U56" s="1201"/>
      <c r="V56" s="1201"/>
      <c r="W56" s="1201"/>
      <c r="X56" s="1201"/>
      <c r="Y56" s="1201"/>
      <c r="Z56" s="1201"/>
      <c r="AA56" s="1201"/>
      <c r="AB56" s="1201"/>
      <c r="AC56" s="1201"/>
      <c r="AD56" s="1201"/>
      <c r="AE56" s="1201"/>
      <c r="AF56" s="1201"/>
      <c r="AG56" s="1201"/>
      <c r="AH56" s="1201"/>
      <c r="AI56" s="1201"/>
      <c r="AJ56" s="1201"/>
      <c r="AK56" s="1201"/>
      <c r="AL56" s="1201"/>
      <c r="AM56" s="1201"/>
    </row>
    <row r="57" spans="1:39" s="90" customFormat="1" ht="15" hidden="1" customHeight="1">
      <c r="A57" s="779"/>
      <c r="B57" s="779"/>
      <c r="C57" s="779"/>
      <c r="D57" s="779"/>
      <c r="E57" s="779"/>
      <c r="F57" s="779"/>
      <c r="G57" s="810" t="b">
        <v>0</v>
      </c>
      <c r="H57" s="779"/>
      <c r="I57" s="779"/>
      <c r="J57" s="779"/>
      <c r="K57" s="779"/>
      <c r="L57" s="1210" t="s">
        <v>16</v>
      </c>
      <c r="M57" s="1211" t="s">
        <v>121</v>
      </c>
      <c r="N57" s="1204" t="s">
        <v>143</v>
      </c>
      <c r="O57" s="811" t="s">
        <v>2607</v>
      </c>
      <c r="P57" s="811" t="s">
        <v>2607</v>
      </c>
      <c r="Q57" s="811" t="s">
        <v>2607</v>
      </c>
      <c r="R57" s="812" t="s">
        <v>2608</v>
      </c>
      <c r="S57" s="813" t="s">
        <v>2609</v>
      </c>
      <c r="T57" s="813" t="s">
        <v>2638</v>
      </c>
      <c r="U57" s="813" t="s">
        <v>2639</v>
      </c>
      <c r="V57" s="813" t="s">
        <v>2640</v>
      </c>
      <c r="W57" s="813" t="s">
        <v>2641</v>
      </c>
      <c r="X57" s="813" t="s">
        <v>2642</v>
      </c>
      <c r="Y57" s="813" t="s">
        <v>2643</v>
      </c>
      <c r="Z57" s="813" t="s">
        <v>2644</v>
      </c>
      <c r="AA57" s="813" t="s">
        <v>2645</v>
      </c>
      <c r="AB57" s="813" t="s">
        <v>2646</v>
      </c>
      <c r="AC57" s="813" t="s">
        <v>2609</v>
      </c>
      <c r="AD57" s="813" t="s">
        <v>2638</v>
      </c>
      <c r="AE57" s="813" t="s">
        <v>2639</v>
      </c>
      <c r="AF57" s="813" t="s">
        <v>2640</v>
      </c>
      <c r="AG57" s="813" t="s">
        <v>2641</v>
      </c>
      <c r="AH57" s="813" t="s">
        <v>2642</v>
      </c>
      <c r="AI57" s="813" t="s">
        <v>2643</v>
      </c>
      <c r="AJ57" s="813" t="s">
        <v>2644</v>
      </c>
      <c r="AK57" s="813" t="s">
        <v>2645</v>
      </c>
      <c r="AL57" s="813" t="s">
        <v>2646</v>
      </c>
      <c r="AM57" s="1202" t="s">
        <v>322</v>
      </c>
    </row>
    <row r="58" spans="1:39" s="90" customFormat="1" ht="69.900000000000006" hidden="1" customHeight="1">
      <c r="A58" s="779"/>
      <c r="B58" s="779"/>
      <c r="C58" s="779"/>
      <c r="D58" s="779"/>
      <c r="E58" s="779"/>
      <c r="F58" s="779"/>
      <c r="G58" s="810" t="b">
        <v>0</v>
      </c>
      <c r="H58" s="779"/>
      <c r="I58" s="779"/>
      <c r="J58" s="779"/>
      <c r="K58" s="779"/>
      <c r="L58" s="1210"/>
      <c r="M58" s="1211"/>
      <c r="N58" s="1204"/>
      <c r="O58" s="813" t="s">
        <v>285</v>
      </c>
      <c r="P58" s="813" t="s">
        <v>323</v>
      </c>
      <c r="Q58" s="813" t="s">
        <v>303</v>
      </c>
      <c r="R58" s="813" t="s">
        <v>285</v>
      </c>
      <c r="S58" s="814" t="s">
        <v>286</v>
      </c>
      <c r="T58" s="814" t="s">
        <v>286</v>
      </c>
      <c r="U58" s="814" t="s">
        <v>286</v>
      </c>
      <c r="V58" s="814" t="s">
        <v>286</v>
      </c>
      <c r="W58" s="814" t="s">
        <v>286</v>
      </c>
      <c r="X58" s="814" t="s">
        <v>286</v>
      </c>
      <c r="Y58" s="814" t="s">
        <v>286</v>
      </c>
      <c r="Z58" s="814" t="s">
        <v>286</v>
      </c>
      <c r="AA58" s="814" t="s">
        <v>286</v>
      </c>
      <c r="AB58" s="814" t="s">
        <v>286</v>
      </c>
      <c r="AC58" s="814" t="s">
        <v>285</v>
      </c>
      <c r="AD58" s="814" t="s">
        <v>285</v>
      </c>
      <c r="AE58" s="814" t="s">
        <v>285</v>
      </c>
      <c r="AF58" s="814" t="s">
        <v>285</v>
      </c>
      <c r="AG58" s="814" t="s">
        <v>285</v>
      </c>
      <c r="AH58" s="814" t="s">
        <v>285</v>
      </c>
      <c r="AI58" s="814" t="s">
        <v>285</v>
      </c>
      <c r="AJ58" s="814" t="s">
        <v>285</v>
      </c>
      <c r="AK58" s="814" t="s">
        <v>285</v>
      </c>
      <c r="AL58" s="814" t="s">
        <v>285</v>
      </c>
      <c r="AM58" s="1202"/>
    </row>
    <row r="59" spans="1:39" ht="15" hidden="1" customHeight="1">
      <c r="A59" s="809"/>
      <c r="B59" s="809"/>
      <c r="C59" s="809"/>
      <c r="D59" s="809"/>
      <c r="E59" s="809"/>
      <c r="F59" s="809"/>
      <c r="G59" s="810" t="b">
        <v>0</v>
      </c>
      <c r="H59" s="809"/>
      <c r="I59" s="809"/>
      <c r="J59" s="809"/>
      <c r="K59" s="809"/>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row>
    <row r="60" spans="1:39" s="89" customFormat="1" ht="15" hidden="1" customHeight="1">
      <c r="A60" s="810"/>
      <c r="B60" s="810"/>
      <c r="C60" s="810"/>
      <c r="D60" s="810"/>
      <c r="E60" s="810"/>
      <c r="F60" s="810"/>
      <c r="G60" s="810" t="b">
        <v>0</v>
      </c>
      <c r="H60" s="810"/>
      <c r="I60" s="810"/>
      <c r="J60" s="810"/>
      <c r="K60" s="810"/>
      <c r="L60" s="1201" t="s">
        <v>1284</v>
      </c>
      <c r="M60" s="1201"/>
      <c r="N60" s="1201"/>
      <c r="O60" s="1201"/>
      <c r="P60" s="1201"/>
      <c r="Q60" s="1201"/>
      <c r="R60" s="1201"/>
      <c r="S60" s="1201"/>
      <c r="T60" s="1201"/>
      <c r="U60" s="1201"/>
      <c r="V60" s="1201"/>
      <c r="W60" s="1201"/>
      <c r="X60" s="1201"/>
      <c r="Y60" s="1201"/>
      <c r="Z60" s="1201"/>
      <c r="AA60" s="1201"/>
      <c r="AB60" s="1201"/>
      <c r="AC60" s="1201"/>
      <c r="AD60" s="1201"/>
      <c r="AE60" s="1201"/>
      <c r="AF60" s="1201"/>
      <c r="AG60" s="1201"/>
      <c r="AH60" s="1201"/>
      <c r="AI60" s="1201"/>
      <c r="AJ60" s="1201"/>
      <c r="AK60" s="1201"/>
      <c r="AL60" s="1201"/>
      <c r="AM60" s="1201"/>
    </row>
    <row r="61" spans="1:39" s="90" customFormat="1" ht="15" hidden="1" customHeight="1">
      <c r="A61" s="779"/>
      <c r="B61" s="779"/>
      <c r="C61" s="779"/>
      <c r="D61" s="779"/>
      <c r="E61" s="779"/>
      <c r="F61" s="779"/>
      <c r="G61" s="810" t="b">
        <v>0</v>
      </c>
      <c r="H61" s="779"/>
      <c r="I61" s="779"/>
      <c r="J61" s="779"/>
      <c r="K61" s="779"/>
      <c r="L61" s="1198" t="s">
        <v>16</v>
      </c>
      <c r="M61" s="1199" t="s">
        <v>121</v>
      </c>
      <c r="N61" s="1197" t="s">
        <v>143</v>
      </c>
      <c r="O61" s="811" t="s">
        <v>2607</v>
      </c>
      <c r="P61" s="811" t="s">
        <v>2607</v>
      </c>
      <c r="Q61" s="811" t="s">
        <v>2607</v>
      </c>
      <c r="R61" s="812" t="s">
        <v>2608</v>
      </c>
      <c r="S61" s="813" t="s">
        <v>2609</v>
      </c>
      <c r="T61" s="813" t="s">
        <v>2638</v>
      </c>
      <c r="U61" s="813" t="s">
        <v>2639</v>
      </c>
      <c r="V61" s="813" t="s">
        <v>2640</v>
      </c>
      <c r="W61" s="813" t="s">
        <v>2641</v>
      </c>
      <c r="X61" s="813" t="s">
        <v>2642</v>
      </c>
      <c r="Y61" s="813" t="s">
        <v>2643</v>
      </c>
      <c r="Z61" s="813" t="s">
        <v>2644</v>
      </c>
      <c r="AA61" s="813" t="s">
        <v>2645</v>
      </c>
      <c r="AB61" s="813" t="s">
        <v>2646</v>
      </c>
      <c r="AC61" s="813" t="s">
        <v>2609</v>
      </c>
      <c r="AD61" s="813" t="s">
        <v>2638</v>
      </c>
      <c r="AE61" s="813" t="s">
        <v>2639</v>
      </c>
      <c r="AF61" s="813" t="s">
        <v>2640</v>
      </c>
      <c r="AG61" s="813" t="s">
        <v>2641</v>
      </c>
      <c r="AH61" s="813" t="s">
        <v>2642</v>
      </c>
      <c r="AI61" s="813" t="s">
        <v>2643</v>
      </c>
      <c r="AJ61" s="813" t="s">
        <v>2644</v>
      </c>
      <c r="AK61" s="813" t="s">
        <v>2645</v>
      </c>
      <c r="AL61" s="813" t="s">
        <v>2646</v>
      </c>
      <c r="AM61" s="1202" t="s">
        <v>322</v>
      </c>
    </row>
    <row r="62" spans="1:39" s="90" customFormat="1" ht="69.900000000000006" hidden="1" customHeight="1">
      <c r="A62" s="779"/>
      <c r="B62" s="779"/>
      <c r="C62" s="779"/>
      <c r="D62" s="779"/>
      <c r="E62" s="779"/>
      <c r="F62" s="779"/>
      <c r="G62" s="810" t="b">
        <v>0</v>
      </c>
      <c r="H62" s="779"/>
      <c r="I62" s="779"/>
      <c r="J62" s="779"/>
      <c r="K62" s="779"/>
      <c r="L62" s="1198"/>
      <c r="M62" s="1200"/>
      <c r="N62" s="1197"/>
      <c r="O62" s="813" t="s">
        <v>285</v>
      </c>
      <c r="P62" s="813" t="s">
        <v>323</v>
      </c>
      <c r="Q62" s="813" t="s">
        <v>303</v>
      </c>
      <c r="R62" s="813" t="s">
        <v>285</v>
      </c>
      <c r="S62" s="814" t="s">
        <v>286</v>
      </c>
      <c r="T62" s="814" t="s">
        <v>286</v>
      </c>
      <c r="U62" s="814" t="s">
        <v>286</v>
      </c>
      <c r="V62" s="814" t="s">
        <v>286</v>
      </c>
      <c r="W62" s="814" t="s">
        <v>286</v>
      </c>
      <c r="X62" s="814" t="s">
        <v>286</v>
      </c>
      <c r="Y62" s="814" t="s">
        <v>286</v>
      </c>
      <c r="Z62" s="814" t="s">
        <v>286</v>
      </c>
      <c r="AA62" s="814" t="s">
        <v>286</v>
      </c>
      <c r="AB62" s="814" t="s">
        <v>286</v>
      </c>
      <c r="AC62" s="814" t="s">
        <v>285</v>
      </c>
      <c r="AD62" s="814" t="s">
        <v>285</v>
      </c>
      <c r="AE62" s="814" t="s">
        <v>285</v>
      </c>
      <c r="AF62" s="814" t="s">
        <v>285</v>
      </c>
      <c r="AG62" s="814" t="s">
        <v>285</v>
      </c>
      <c r="AH62" s="814" t="s">
        <v>285</v>
      </c>
      <c r="AI62" s="814" t="s">
        <v>285</v>
      </c>
      <c r="AJ62" s="814" t="s">
        <v>285</v>
      </c>
      <c r="AK62" s="814" t="s">
        <v>285</v>
      </c>
      <c r="AL62" s="814" t="s">
        <v>285</v>
      </c>
      <c r="AM62" s="1202"/>
    </row>
    <row r="63" spans="1:39" ht="15" hidden="1" customHeight="1">
      <c r="A63" s="809"/>
      <c r="B63" s="809"/>
      <c r="C63" s="809"/>
      <c r="D63" s="809"/>
      <c r="E63" s="809"/>
      <c r="F63" s="809"/>
      <c r="G63" s="810" t="b">
        <v>0</v>
      </c>
      <c r="H63" s="809"/>
      <c r="I63" s="809"/>
      <c r="J63" s="809"/>
      <c r="K63" s="809"/>
      <c r="L63" s="779"/>
      <c r="M63" s="779"/>
      <c r="N63" s="77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779"/>
    </row>
    <row r="64" spans="1:39" s="89" customFormat="1" ht="15" hidden="1" customHeight="1">
      <c r="A64" s="810"/>
      <c r="B64" s="810"/>
      <c r="C64" s="810"/>
      <c r="D64" s="810"/>
      <c r="E64" s="810"/>
      <c r="F64" s="810"/>
      <c r="G64" s="810" t="b">
        <v>0</v>
      </c>
      <c r="H64" s="810"/>
      <c r="I64" s="810"/>
      <c r="J64" s="810"/>
      <c r="K64" s="810"/>
      <c r="L64" s="1212" t="s">
        <v>1285</v>
      </c>
      <c r="M64" s="1212"/>
      <c r="N64" s="1212"/>
      <c r="O64" s="1212"/>
      <c r="P64" s="1212"/>
      <c r="Q64" s="1212"/>
      <c r="R64" s="1212"/>
      <c r="S64" s="1212"/>
      <c r="T64" s="1212"/>
      <c r="U64" s="1212"/>
      <c r="V64" s="1212"/>
      <c r="W64" s="1212"/>
      <c r="X64" s="1212"/>
      <c r="Y64" s="1212"/>
      <c r="Z64" s="1212"/>
      <c r="AA64" s="1212"/>
      <c r="AB64" s="1212"/>
      <c r="AC64" s="1212"/>
      <c r="AD64" s="1212"/>
      <c r="AE64" s="1212"/>
      <c r="AF64" s="1212"/>
      <c r="AG64" s="1212"/>
      <c r="AH64" s="1212"/>
      <c r="AI64" s="1212"/>
      <c r="AJ64" s="1212"/>
      <c r="AK64" s="1212"/>
      <c r="AL64" s="1212"/>
      <c r="AM64" s="1212"/>
    </row>
    <row r="65" spans="1:39" s="90" customFormat="1" ht="15" hidden="1" customHeight="1">
      <c r="A65" s="779"/>
      <c r="B65" s="779"/>
      <c r="C65" s="779"/>
      <c r="D65" s="779"/>
      <c r="E65" s="779"/>
      <c r="F65" s="779"/>
      <c r="G65" s="810" t="b">
        <v>0</v>
      </c>
      <c r="H65" s="779"/>
      <c r="I65" s="779"/>
      <c r="J65" s="779"/>
      <c r="K65" s="779"/>
      <c r="L65" s="1198" t="s">
        <v>16</v>
      </c>
      <c r="M65" s="1199" t="s">
        <v>121</v>
      </c>
      <c r="N65" s="1197" t="s">
        <v>143</v>
      </c>
      <c r="O65" s="811" t="s">
        <v>2607</v>
      </c>
      <c r="P65" s="811" t="s">
        <v>2607</v>
      </c>
      <c r="Q65" s="811" t="s">
        <v>2607</v>
      </c>
      <c r="R65" s="812" t="s">
        <v>2608</v>
      </c>
      <c r="S65" s="813" t="s">
        <v>2609</v>
      </c>
      <c r="T65" s="813" t="s">
        <v>2638</v>
      </c>
      <c r="U65" s="813" t="s">
        <v>2639</v>
      </c>
      <c r="V65" s="813" t="s">
        <v>2640</v>
      </c>
      <c r="W65" s="813" t="s">
        <v>2641</v>
      </c>
      <c r="X65" s="813" t="s">
        <v>2642</v>
      </c>
      <c r="Y65" s="813" t="s">
        <v>2643</v>
      </c>
      <c r="Z65" s="813" t="s">
        <v>2644</v>
      </c>
      <c r="AA65" s="813" t="s">
        <v>2645</v>
      </c>
      <c r="AB65" s="813" t="s">
        <v>2646</v>
      </c>
      <c r="AC65" s="813" t="s">
        <v>2609</v>
      </c>
      <c r="AD65" s="813" t="s">
        <v>2638</v>
      </c>
      <c r="AE65" s="813" t="s">
        <v>2639</v>
      </c>
      <c r="AF65" s="813" t="s">
        <v>2640</v>
      </c>
      <c r="AG65" s="813" t="s">
        <v>2641</v>
      </c>
      <c r="AH65" s="813" t="s">
        <v>2642</v>
      </c>
      <c r="AI65" s="813" t="s">
        <v>2643</v>
      </c>
      <c r="AJ65" s="813" t="s">
        <v>2644</v>
      </c>
      <c r="AK65" s="813" t="s">
        <v>2645</v>
      </c>
      <c r="AL65" s="813" t="s">
        <v>2646</v>
      </c>
      <c r="AM65" s="1202" t="s">
        <v>322</v>
      </c>
    </row>
    <row r="66" spans="1:39" s="90" customFormat="1" ht="69.900000000000006" hidden="1" customHeight="1">
      <c r="A66" s="779"/>
      <c r="B66" s="779"/>
      <c r="C66" s="779"/>
      <c r="D66" s="779"/>
      <c r="E66" s="779"/>
      <c r="F66" s="779"/>
      <c r="G66" s="810" t="b">
        <v>0</v>
      </c>
      <c r="H66" s="779"/>
      <c r="I66" s="779"/>
      <c r="J66" s="779"/>
      <c r="K66" s="779"/>
      <c r="L66" s="1198"/>
      <c r="M66" s="1200"/>
      <c r="N66" s="1197"/>
      <c r="O66" s="813" t="s">
        <v>285</v>
      </c>
      <c r="P66" s="813" t="s">
        <v>323</v>
      </c>
      <c r="Q66" s="813" t="s">
        <v>303</v>
      </c>
      <c r="R66" s="813" t="s">
        <v>285</v>
      </c>
      <c r="S66" s="814" t="s">
        <v>286</v>
      </c>
      <c r="T66" s="814" t="s">
        <v>286</v>
      </c>
      <c r="U66" s="814" t="s">
        <v>286</v>
      </c>
      <c r="V66" s="814" t="s">
        <v>286</v>
      </c>
      <c r="W66" s="814" t="s">
        <v>286</v>
      </c>
      <c r="X66" s="814" t="s">
        <v>286</v>
      </c>
      <c r="Y66" s="814" t="s">
        <v>286</v>
      </c>
      <c r="Z66" s="814" t="s">
        <v>286</v>
      </c>
      <c r="AA66" s="814" t="s">
        <v>286</v>
      </c>
      <c r="AB66" s="814" t="s">
        <v>286</v>
      </c>
      <c r="AC66" s="814" t="s">
        <v>285</v>
      </c>
      <c r="AD66" s="814" t="s">
        <v>285</v>
      </c>
      <c r="AE66" s="814" t="s">
        <v>285</v>
      </c>
      <c r="AF66" s="814" t="s">
        <v>285</v>
      </c>
      <c r="AG66" s="814" t="s">
        <v>285</v>
      </c>
      <c r="AH66" s="814" t="s">
        <v>285</v>
      </c>
      <c r="AI66" s="814" t="s">
        <v>285</v>
      </c>
      <c r="AJ66" s="814" t="s">
        <v>285</v>
      </c>
      <c r="AK66" s="814" t="s">
        <v>285</v>
      </c>
      <c r="AL66" s="814" t="s">
        <v>285</v>
      </c>
      <c r="AM66" s="1202"/>
    </row>
    <row r="67" spans="1:39" hidden="1">
      <c r="A67" s="809"/>
      <c r="B67" s="809"/>
      <c r="C67" s="809"/>
      <c r="D67" s="809"/>
      <c r="E67" s="809"/>
      <c r="F67" s="809"/>
      <c r="G67" s="810" t="b">
        <v>0</v>
      </c>
      <c r="H67" s="809"/>
      <c r="I67" s="809"/>
      <c r="J67" s="809"/>
      <c r="K67" s="809"/>
      <c r="L67" s="779"/>
      <c r="M67" s="779"/>
      <c r="N67" s="77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779"/>
    </row>
    <row r="68" spans="1:39" ht="15" customHeight="1">
      <c r="A68" s="809"/>
      <c r="B68" s="809"/>
      <c r="C68" s="809"/>
      <c r="D68" s="809"/>
      <c r="E68" s="809"/>
      <c r="F68" s="809"/>
      <c r="G68" s="810"/>
      <c r="H68" s="809"/>
      <c r="I68" s="809"/>
      <c r="J68" s="809"/>
      <c r="K68" s="809"/>
      <c r="L68" s="1205" t="s">
        <v>1469</v>
      </c>
      <c r="M68" s="1205"/>
      <c r="N68" s="1205"/>
      <c r="O68" s="1206"/>
      <c r="P68" s="1206"/>
      <c r="Q68" s="1206"/>
      <c r="R68" s="1206"/>
      <c r="S68" s="1206"/>
      <c r="T68" s="1206"/>
      <c r="U68" s="1206"/>
      <c r="V68" s="1206"/>
      <c r="W68" s="1206"/>
      <c r="X68" s="1206"/>
      <c r="Y68" s="1206"/>
      <c r="Z68" s="1206"/>
      <c r="AA68" s="1206"/>
      <c r="AB68" s="1206"/>
      <c r="AC68" s="1206"/>
      <c r="AD68" s="1206"/>
      <c r="AE68" s="1206"/>
      <c r="AF68" s="1206"/>
      <c r="AG68" s="1206"/>
      <c r="AH68" s="1206"/>
      <c r="AI68" s="1206"/>
      <c r="AJ68" s="1206"/>
      <c r="AK68" s="1206"/>
      <c r="AL68" s="1206"/>
      <c r="AM68" s="1206"/>
    </row>
    <row r="69" spans="1:39" ht="15" customHeight="1">
      <c r="A69" s="809"/>
      <c r="B69" s="809"/>
      <c r="C69" s="809"/>
      <c r="D69" s="809"/>
      <c r="E69" s="809"/>
      <c r="F69" s="809"/>
      <c r="G69" s="810"/>
      <c r="H69" s="809"/>
      <c r="I69" s="809"/>
      <c r="J69" s="809"/>
      <c r="K69" s="706"/>
      <c r="L69" s="1207"/>
      <c r="M69" s="1208"/>
      <c r="N69" s="1208"/>
      <c r="O69" s="1208"/>
      <c r="P69" s="1208"/>
      <c r="Q69" s="1208"/>
      <c r="R69" s="1208"/>
      <c r="S69" s="1208"/>
      <c r="T69" s="1208"/>
      <c r="U69" s="1208"/>
      <c r="V69" s="1208"/>
      <c r="W69" s="1208"/>
      <c r="X69" s="1208"/>
      <c r="Y69" s="1208"/>
      <c r="Z69" s="1208"/>
      <c r="AA69" s="1208"/>
      <c r="AB69" s="1208"/>
      <c r="AC69" s="1208"/>
      <c r="AD69" s="1208"/>
      <c r="AE69" s="1208"/>
      <c r="AF69" s="1208"/>
      <c r="AG69" s="1208"/>
      <c r="AH69" s="1208"/>
      <c r="AI69" s="1208"/>
      <c r="AJ69" s="1208"/>
      <c r="AK69" s="1208"/>
      <c r="AL69" s="1208"/>
      <c r="AM69" s="1209"/>
    </row>
  </sheetData>
  <sheetProtection formatColumns="0" formatRows="0" autoFilter="0"/>
  <mergeCells count="22">
    <mergeCell ref="L69:AM69"/>
    <mergeCell ref="AM65:AM66"/>
    <mergeCell ref="AM57:AM58"/>
    <mergeCell ref="L57:L58"/>
    <mergeCell ref="M57:M58"/>
    <mergeCell ref="L64:AM64"/>
    <mergeCell ref="N65:N66"/>
    <mergeCell ref="L60:AM60"/>
    <mergeCell ref="AM61:AM62"/>
    <mergeCell ref="N61:N62"/>
    <mergeCell ref="L65:L66"/>
    <mergeCell ref="M65:M66"/>
    <mergeCell ref="L56:AM56"/>
    <mergeCell ref="N57:N58"/>
    <mergeCell ref="L68:AM68"/>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5"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23" width="13.25" style="88" customWidth="1"/>
    <col min="24" max="28" width="13.25" style="88" hidden="1" customWidth="1"/>
    <col min="29" max="33" width="13.25" style="88" customWidth="1"/>
    <col min="34" max="38" width="13.25" style="88" hidden="1" customWidth="1"/>
    <col min="39" max="39" width="20.75" style="88" customWidth="1"/>
    <col min="40" max="16384" width="9.125" style="88"/>
  </cols>
  <sheetData>
    <row r="1" spans="1:39" hidden="1">
      <c r="A1" s="809"/>
      <c r="B1" s="809"/>
      <c r="C1" s="809"/>
      <c r="D1" s="809"/>
      <c r="E1" s="809"/>
      <c r="F1" s="809"/>
      <c r="G1" s="809"/>
      <c r="H1" s="809"/>
      <c r="I1" s="809"/>
      <c r="J1" s="809"/>
      <c r="K1" s="809"/>
      <c r="L1" s="809"/>
      <c r="M1" s="809"/>
      <c r="N1" s="809"/>
      <c r="O1" s="809"/>
      <c r="P1" s="809"/>
      <c r="Q1" s="809"/>
      <c r="R1" s="809"/>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09"/>
    </row>
    <row r="2" spans="1:39" hidden="1">
      <c r="A2" s="80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row>
    <row r="3" spans="1:39" hidden="1">
      <c r="A3" s="809"/>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row>
    <row r="4" spans="1:39" hidden="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row>
    <row r="5" spans="1:39" hidden="1">
      <c r="A5" s="809"/>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row>
    <row r="6" spans="1:39" hidden="1">
      <c r="A6" s="809"/>
      <c r="B6" s="809"/>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row>
    <row r="7" spans="1:39" hidden="1">
      <c r="A7" s="809"/>
      <c r="B7" s="809"/>
      <c r="C7" s="809"/>
      <c r="D7" s="809"/>
      <c r="E7" s="809"/>
      <c r="F7" s="809"/>
      <c r="G7" s="809"/>
      <c r="H7" s="809"/>
      <c r="I7" s="809"/>
      <c r="J7" s="809"/>
      <c r="K7" s="809"/>
      <c r="L7" s="809"/>
      <c r="M7" s="809"/>
      <c r="N7" s="809"/>
      <c r="O7" s="809"/>
      <c r="P7" s="809"/>
      <c r="Q7" s="809"/>
      <c r="R7" s="809"/>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09"/>
    </row>
    <row r="8" spans="1:39" hidden="1">
      <c r="A8" s="809"/>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row>
    <row r="9" spans="1:39" hidden="1">
      <c r="A9" s="809"/>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row>
    <row r="10" spans="1:39" hidden="1">
      <c r="A10" s="809"/>
      <c r="B10" s="80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row>
    <row r="11" spans="1:39" ht="15" hidden="1" customHeight="1">
      <c r="A11" s="809"/>
      <c r="B11" s="809"/>
      <c r="C11" s="809"/>
      <c r="D11" s="809"/>
      <c r="E11" s="809"/>
      <c r="F11" s="809"/>
      <c r="G11" s="809"/>
      <c r="H11" s="809"/>
      <c r="I11" s="809"/>
      <c r="J11" s="809"/>
      <c r="K11" s="809"/>
      <c r="L11" s="809"/>
      <c r="M11" s="768"/>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row>
    <row r="12" spans="1:39" s="89" customFormat="1" ht="15" customHeight="1">
      <c r="A12" s="810"/>
      <c r="B12" s="810"/>
      <c r="C12" s="810"/>
      <c r="D12" s="810"/>
      <c r="E12" s="810"/>
      <c r="F12" s="810"/>
      <c r="G12" s="810"/>
      <c r="H12" s="810"/>
      <c r="I12" s="810"/>
      <c r="J12" s="810"/>
      <c r="K12" s="810"/>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9"/>
      <c r="B14" s="779"/>
      <c r="C14" s="779"/>
      <c r="D14" s="779"/>
      <c r="E14" s="779"/>
      <c r="F14" s="779"/>
      <c r="G14" s="779"/>
      <c r="H14" s="779"/>
      <c r="I14" s="779"/>
      <c r="J14" s="779"/>
      <c r="K14" s="779"/>
      <c r="L14" s="1216" t="s">
        <v>16</v>
      </c>
      <c r="M14" s="1216" t="s">
        <v>121</v>
      </c>
      <c r="N14" s="1216" t="s">
        <v>143</v>
      </c>
      <c r="O14" s="811" t="s">
        <v>2607</v>
      </c>
      <c r="P14" s="811" t="s">
        <v>2607</v>
      </c>
      <c r="Q14" s="811" t="s">
        <v>2607</v>
      </c>
      <c r="R14" s="812" t="s">
        <v>2608</v>
      </c>
      <c r="S14" s="813" t="s">
        <v>2609</v>
      </c>
      <c r="T14" s="813" t="s">
        <v>2638</v>
      </c>
      <c r="U14" s="813" t="s">
        <v>2639</v>
      </c>
      <c r="V14" s="813" t="s">
        <v>2640</v>
      </c>
      <c r="W14" s="813" t="s">
        <v>2641</v>
      </c>
      <c r="X14" s="813" t="s">
        <v>2642</v>
      </c>
      <c r="Y14" s="813" t="s">
        <v>2643</v>
      </c>
      <c r="Z14" s="813" t="s">
        <v>2644</v>
      </c>
      <c r="AA14" s="813" t="s">
        <v>2645</v>
      </c>
      <c r="AB14" s="813" t="s">
        <v>2646</v>
      </c>
      <c r="AC14" s="813" t="s">
        <v>2609</v>
      </c>
      <c r="AD14" s="813" t="s">
        <v>2638</v>
      </c>
      <c r="AE14" s="813" t="s">
        <v>2639</v>
      </c>
      <c r="AF14" s="813" t="s">
        <v>2640</v>
      </c>
      <c r="AG14" s="813" t="s">
        <v>2641</v>
      </c>
      <c r="AH14" s="813" t="s">
        <v>2642</v>
      </c>
      <c r="AI14" s="813" t="s">
        <v>2643</v>
      </c>
      <c r="AJ14" s="813" t="s">
        <v>2644</v>
      </c>
      <c r="AK14" s="813" t="s">
        <v>2645</v>
      </c>
      <c r="AL14" s="813" t="s">
        <v>2646</v>
      </c>
      <c r="AM14" s="1202" t="s">
        <v>322</v>
      </c>
    </row>
    <row r="15" spans="1:39" s="90" customFormat="1" ht="50.1" customHeight="1">
      <c r="A15" s="779" t="s">
        <v>1151</v>
      </c>
      <c r="B15" s="779"/>
      <c r="C15" s="779"/>
      <c r="D15" s="779"/>
      <c r="E15" s="779"/>
      <c r="F15" s="779"/>
      <c r="G15" s="779"/>
      <c r="H15" s="779"/>
      <c r="I15" s="779"/>
      <c r="J15" s="779"/>
      <c r="K15" s="779"/>
      <c r="L15" s="1216"/>
      <c r="M15" s="1216"/>
      <c r="N15" s="1216"/>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02"/>
    </row>
    <row r="16" spans="1:39" s="90" customFormat="1">
      <c r="A16" s="815" t="s">
        <v>18</v>
      </c>
      <c r="B16" s="779"/>
      <c r="C16" s="779"/>
      <c r="D16" s="779"/>
      <c r="E16" s="779"/>
      <c r="F16" s="779"/>
      <c r="G16" s="779"/>
      <c r="H16" s="779"/>
      <c r="I16" s="779"/>
      <c r="J16" s="779"/>
      <c r="K16" s="779"/>
      <c r="L16" s="743" t="s">
        <v>2605</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row>
    <row r="17" spans="1:39" s="92" customFormat="1">
      <c r="A17" s="835" t="s">
        <v>18</v>
      </c>
      <c r="B17" s="836"/>
      <c r="C17" s="836"/>
      <c r="D17" s="836"/>
      <c r="E17" s="836"/>
      <c r="F17" s="836"/>
      <c r="G17" s="836"/>
      <c r="H17" s="836"/>
      <c r="I17" s="836"/>
      <c r="J17" s="836"/>
      <c r="K17" s="836"/>
      <c r="L17" s="837"/>
      <c r="M17" s="191" t="s">
        <v>1052</v>
      </c>
      <c r="N17" s="173" t="s">
        <v>369</v>
      </c>
      <c r="O17" s="838">
        <v>0</v>
      </c>
      <c r="P17" s="838">
        <v>0</v>
      </c>
      <c r="Q17" s="838">
        <v>0</v>
      </c>
      <c r="R17" s="838">
        <v>0</v>
      </c>
      <c r="S17" s="838">
        <v>0</v>
      </c>
      <c r="T17" s="838">
        <v>0</v>
      </c>
      <c r="U17" s="838">
        <v>0</v>
      </c>
      <c r="V17" s="838">
        <v>0</v>
      </c>
      <c r="W17" s="838">
        <v>0</v>
      </c>
      <c r="X17" s="838">
        <v>0</v>
      </c>
      <c r="Y17" s="838">
        <v>0</v>
      </c>
      <c r="Z17" s="838">
        <v>0</v>
      </c>
      <c r="AA17" s="838">
        <v>0</v>
      </c>
      <c r="AB17" s="838">
        <v>0</v>
      </c>
      <c r="AC17" s="838">
        <v>0</v>
      </c>
      <c r="AD17" s="838">
        <v>0</v>
      </c>
      <c r="AE17" s="838">
        <v>0</v>
      </c>
      <c r="AF17" s="838">
        <v>0</v>
      </c>
      <c r="AG17" s="838">
        <v>0</v>
      </c>
      <c r="AH17" s="838">
        <v>0</v>
      </c>
      <c r="AI17" s="838">
        <v>0</v>
      </c>
      <c r="AJ17" s="838">
        <v>0</v>
      </c>
      <c r="AK17" s="838">
        <v>0</v>
      </c>
      <c r="AL17" s="838">
        <v>0</v>
      </c>
      <c r="AM17" s="822"/>
    </row>
    <row r="18" spans="1:39" s="92" customFormat="1" ht="0.15" customHeight="1">
      <c r="A18" s="835" t="s">
        <v>18</v>
      </c>
      <c r="B18" s="836"/>
      <c r="C18" s="836"/>
      <c r="D18" s="836"/>
      <c r="E18" s="836"/>
      <c r="F18" s="836"/>
      <c r="G18" s="836"/>
      <c r="H18" s="836"/>
      <c r="I18" s="836"/>
      <c r="J18" s="836"/>
      <c r="K18" s="836"/>
      <c r="L18" s="837"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c r="A19" s="809"/>
      <c r="B19" s="809"/>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c r="AH19" s="809"/>
      <c r="AI19" s="809"/>
      <c r="AJ19" s="809"/>
      <c r="AK19" s="809"/>
      <c r="AL19" s="809"/>
      <c r="AM19" s="809"/>
    </row>
    <row r="20" spans="1:39" ht="15" customHeight="1">
      <c r="A20" s="809"/>
      <c r="B20" s="809"/>
      <c r="C20" s="809"/>
      <c r="D20" s="809"/>
      <c r="E20" s="809"/>
      <c r="F20" s="809"/>
      <c r="G20" s="809"/>
      <c r="H20" s="809"/>
      <c r="I20" s="809"/>
      <c r="J20" s="809"/>
      <c r="K20" s="809"/>
      <c r="L20" s="1211" t="s">
        <v>1469</v>
      </c>
      <c r="M20" s="1211"/>
      <c r="N20" s="1211"/>
      <c r="O20" s="1211"/>
      <c r="P20" s="1211"/>
      <c r="Q20" s="1211"/>
      <c r="R20" s="1211"/>
      <c r="S20" s="1213"/>
      <c r="T20" s="1213"/>
      <c r="U20" s="1213"/>
      <c r="V20" s="1213"/>
      <c r="W20" s="1213"/>
      <c r="X20" s="1213"/>
      <c r="Y20" s="1213"/>
      <c r="Z20" s="1213"/>
      <c r="AA20" s="1213"/>
      <c r="AB20" s="1213"/>
      <c r="AC20" s="1213"/>
      <c r="AD20" s="1213"/>
      <c r="AE20" s="1213"/>
      <c r="AF20" s="1213"/>
      <c r="AG20" s="1213"/>
      <c r="AH20" s="1213"/>
      <c r="AI20" s="1213"/>
      <c r="AJ20" s="1213"/>
      <c r="AK20" s="1213"/>
      <c r="AL20" s="1213"/>
      <c r="AM20" s="1213"/>
    </row>
    <row r="21" spans="1:39" ht="15" customHeight="1">
      <c r="A21" s="809"/>
      <c r="B21" s="809"/>
      <c r="C21" s="809"/>
      <c r="D21" s="809"/>
      <c r="E21" s="809"/>
      <c r="F21" s="809"/>
      <c r="G21" s="809"/>
      <c r="H21" s="809"/>
      <c r="I21" s="809"/>
      <c r="J21" s="809"/>
      <c r="K21" s="706"/>
      <c r="L21" s="1214"/>
      <c r="M21" s="1214"/>
      <c r="N21" s="1214"/>
      <c r="O21" s="1214"/>
      <c r="P21" s="1214"/>
      <c r="Q21" s="1214"/>
      <c r="R21" s="1214"/>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30"/>
  <sheetViews>
    <sheetView showGridLines="0" view="pageBreakPreview" zoomScale="80" zoomScaleNormal="100" zoomScaleSheetLayoutView="80" workbookViewId="0">
      <pane xSplit="14" ySplit="15" topLeftCell="O22" activePane="bottomRight" state="frozen"/>
      <selection activeCell="M11" sqref="M11"/>
      <selection pane="topRight" activeCell="M11" sqref="M11"/>
      <selection pane="bottomLeft" activeCell="M11" sqref="M11"/>
      <selection pane="bottomRight" activeCell="P37" sqref="P37"/>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23" width="13.25" style="88" customWidth="1"/>
    <col min="24" max="28" width="13.25" style="88" hidden="1" customWidth="1"/>
    <col min="29" max="33" width="13.25" style="88" customWidth="1"/>
    <col min="34" max="38" width="13.25" style="88" hidden="1" customWidth="1"/>
    <col min="39" max="39" width="20.75" style="88" customWidth="1"/>
    <col min="40" max="40" width="13.125" style="88" customWidth="1"/>
    <col min="41" max="16384" width="9.125" style="88"/>
  </cols>
  <sheetData>
    <row r="1" spans="1:39" hidden="1">
      <c r="A1" s="809"/>
      <c r="B1" s="809"/>
      <c r="C1" s="809"/>
      <c r="D1" s="809"/>
      <c r="E1" s="809"/>
      <c r="F1" s="809"/>
      <c r="G1" s="809"/>
      <c r="H1" s="809"/>
      <c r="I1" s="809"/>
      <c r="J1" s="809"/>
      <c r="K1" s="809"/>
      <c r="L1" s="809"/>
      <c r="M1" s="809"/>
      <c r="N1" s="809"/>
      <c r="O1" s="809">
        <v>2022</v>
      </c>
      <c r="P1" s="809">
        <v>2022</v>
      </c>
      <c r="Q1" s="809">
        <v>2022</v>
      </c>
      <c r="R1" s="809">
        <v>2023</v>
      </c>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09"/>
    </row>
    <row r="2" spans="1:39" hidden="1">
      <c r="A2" s="809"/>
      <c r="B2" s="809"/>
      <c r="C2" s="809"/>
      <c r="D2" s="809"/>
      <c r="E2" s="809"/>
      <c r="F2" s="809"/>
      <c r="G2" s="809"/>
      <c r="H2" s="809"/>
      <c r="I2" s="809"/>
      <c r="J2" s="809"/>
      <c r="K2" s="809"/>
      <c r="L2" s="809"/>
      <c r="M2" s="809"/>
      <c r="N2" s="809"/>
      <c r="O2" s="809" t="s">
        <v>285</v>
      </c>
      <c r="P2" s="809" t="s">
        <v>323</v>
      </c>
      <c r="Q2" s="809" t="s">
        <v>303</v>
      </c>
      <c r="R2" s="809" t="s">
        <v>285</v>
      </c>
      <c r="S2" s="809" t="s">
        <v>286</v>
      </c>
      <c r="T2" s="809" t="s">
        <v>286</v>
      </c>
      <c r="U2" s="809" t="s">
        <v>286</v>
      </c>
      <c r="V2" s="809" t="s">
        <v>286</v>
      </c>
      <c r="W2" s="809" t="s">
        <v>286</v>
      </c>
      <c r="X2" s="809" t="s">
        <v>286</v>
      </c>
      <c r="Y2" s="809" t="s">
        <v>286</v>
      </c>
      <c r="Z2" s="809" t="s">
        <v>286</v>
      </c>
      <c r="AA2" s="809" t="s">
        <v>286</v>
      </c>
      <c r="AB2" s="809" t="s">
        <v>286</v>
      </c>
      <c r="AC2" s="809" t="s">
        <v>285</v>
      </c>
      <c r="AD2" s="809" t="s">
        <v>285</v>
      </c>
      <c r="AE2" s="809" t="s">
        <v>285</v>
      </c>
      <c r="AF2" s="809" t="s">
        <v>285</v>
      </c>
      <c r="AG2" s="809" t="s">
        <v>285</v>
      </c>
      <c r="AH2" s="809" t="s">
        <v>285</v>
      </c>
      <c r="AI2" s="809" t="s">
        <v>285</v>
      </c>
      <c r="AJ2" s="809" t="s">
        <v>285</v>
      </c>
      <c r="AK2" s="809" t="s">
        <v>285</v>
      </c>
      <c r="AL2" s="809" t="s">
        <v>285</v>
      </c>
      <c r="AM2" s="809"/>
    </row>
    <row r="3" spans="1:39" hidden="1">
      <c r="A3" s="809"/>
      <c r="B3" s="809"/>
      <c r="C3" s="809"/>
      <c r="D3" s="809"/>
      <c r="E3" s="809"/>
      <c r="F3" s="809"/>
      <c r="G3" s="809"/>
      <c r="H3" s="809"/>
      <c r="I3" s="809"/>
      <c r="J3" s="809"/>
      <c r="K3" s="809"/>
      <c r="L3" s="809"/>
      <c r="M3" s="809"/>
      <c r="N3" s="809"/>
      <c r="O3" s="809" t="s">
        <v>2610</v>
      </c>
      <c r="P3" s="809" t="s">
        <v>2611</v>
      </c>
      <c r="Q3" s="809" t="s">
        <v>2612</v>
      </c>
      <c r="R3" s="809" t="s">
        <v>2614</v>
      </c>
      <c r="S3" s="809" t="s">
        <v>2615</v>
      </c>
      <c r="T3" s="809" t="s">
        <v>2620</v>
      </c>
      <c r="U3" s="809" t="s">
        <v>2622</v>
      </c>
      <c r="V3" s="809" t="s">
        <v>2624</v>
      </c>
      <c r="W3" s="809" t="s">
        <v>2626</v>
      </c>
      <c r="X3" s="809" t="s">
        <v>2628</v>
      </c>
      <c r="Y3" s="809" t="s">
        <v>2630</v>
      </c>
      <c r="Z3" s="809" t="s">
        <v>2632</v>
      </c>
      <c r="AA3" s="809" t="s">
        <v>2634</v>
      </c>
      <c r="AB3" s="809" t="s">
        <v>2636</v>
      </c>
      <c r="AC3" s="809" t="s">
        <v>2616</v>
      </c>
      <c r="AD3" s="809" t="s">
        <v>2621</v>
      </c>
      <c r="AE3" s="809" t="s">
        <v>2623</v>
      </c>
      <c r="AF3" s="809" t="s">
        <v>2625</v>
      </c>
      <c r="AG3" s="809" t="s">
        <v>2627</v>
      </c>
      <c r="AH3" s="809" t="s">
        <v>2629</v>
      </c>
      <c r="AI3" s="809" t="s">
        <v>2631</v>
      </c>
      <c r="AJ3" s="809" t="s">
        <v>2633</v>
      </c>
      <c r="AK3" s="809" t="s">
        <v>2635</v>
      </c>
      <c r="AL3" s="809" t="s">
        <v>2637</v>
      </c>
      <c r="AM3" s="809"/>
    </row>
    <row r="4" spans="1:39" hidden="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row>
    <row r="5" spans="1:39" hidden="1">
      <c r="A5" s="809"/>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row>
    <row r="6" spans="1:39" hidden="1">
      <c r="A6" s="809"/>
      <c r="B6" s="809"/>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row>
    <row r="7" spans="1:39" hidden="1">
      <c r="A7" s="809"/>
      <c r="B7" s="809"/>
      <c r="C7" s="809"/>
      <c r="D7" s="809"/>
      <c r="E7" s="809"/>
      <c r="F7" s="809"/>
      <c r="G7" s="809"/>
      <c r="H7" s="809"/>
      <c r="I7" s="809"/>
      <c r="J7" s="809"/>
      <c r="K7" s="809"/>
      <c r="L7" s="809"/>
      <c r="M7" s="809"/>
      <c r="N7" s="809"/>
      <c r="O7" s="809"/>
      <c r="P7" s="809"/>
      <c r="Q7" s="809"/>
      <c r="R7" s="809"/>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09"/>
    </row>
    <row r="8" spans="1:39" hidden="1">
      <c r="A8" s="809"/>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row>
    <row r="9" spans="1:39" hidden="1">
      <c r="A9" s="809"/>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row>
    <row r="10" spans="1:39" hidden="1">
      <c r="A10" s="809"/>
      <c r="B10" s="80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row>
    <row r="11" spans="1:39" ht="15" hidden="1" customHeight="1">
      <c r="A11" s="809"/>
      <c r="B11" s="809"/>
      <c r="C11" s="809"/>
      <c r="D11" s="809"/>
      <c r="E11" s="809"/>
      <c r="F11" s="809"/>
      <c r="G11" s="809"/>
      <c r="H11" s="809"/>
      <c r="I11" s="809"/>
      <c r="J11" s="809"/>
      <c r="K11" s="809"/>
      <c r="L11" s="809"/>
      <c r="M11" s="768"/>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row>
    <row r="12" spans="1:39" s="89" customFormat="1" ht="20.100000000000001" customHeight="1">
      <c r="A12" s="810"/>
      <c r="B12" s="810"/>
      <c r="C12" s="810"/>
      <c r="D12" s="810"/>
      <c r="E12" s="810"/>
      <c r="F12" s="810"/>
      <c r="G12" s="810"/>
      <c r="H12" s="810"/>
      <c r="I12" s="810"/>
      <c r="J12" s="810"/>
      <c r="K12" s="810"/>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9"/>
      <c r="B14" s="779"/>
      <c r="C14" s="779"/>
      <c r="D14" s="779"/>
      <c r="E14" s="779"/>
      <c r="F14" s="779"/>
      <c r="G14" s="779"/>
      <c r="H14" s="779"/>
      <c r="I14" s="779"/>
      <c r="J14" s="779"/>
      <c r="K14" s="779"/>
      <c r="L14" s="1216" t="s">
        <v>16</v>
      </c>
      <c r="M14" s="1216" t="s">
        <v>121</v>
      </c>
      <c r="N14" s="1216" t="s">
        <v>143</v>
      </c>
      <c r="O14" s="811" t="s">
        <v>2607</v>
      </c>
      <c r="P14" s="811" t="s">
        <v>2607</v>
      </c>
      <c r="Q14" s="811" t="s">
        <v>2607</v>
      </c>
      <c r="R14" s="812" t="s">
        <v>2608</v>
      </c>
      <c r="S14" s="813" t="s">
        <v>2609</v>
      </c>
      <c r="T14" s="813" t="s">
        <v>2638</v>
      </c>
      <c r="U14" s="813" t="s">
        <v>2639</v>
      </c>
      <c r="V14" s="813" t="s">
        <v>2640</v>
      </c>
      <c r="W14" s="813" t="s">
        <v>2641</v>
      </c>
      <c r="X14" s="813" t="s">
        <v>2642</v>
      </c>
      <c r="Y14" s="813" t="s">
        <v>2643</v>
      </c>
      <c r="Z14" s="813" t="s">
        <v>2644</v>
      </c>
      <c r="AA14" s="813" t="s">
        <v>2645</v>
      </c>
      <c r="AB14" s="813" t="s">
        <v>2646</v>
      </c>
      <c r="AC14" s="813" t="s">
        <v>2609</v>
      </c>
      <c r="AD14" s="813" t="s">
        <v>2638</v>
      </c>
      <c r="AE14" s="813" t="s">
        <v>2639</v>
      </c>
      <c r="AF14" s="813" t="s">
        <v>2640</v>
      </c>
      <c r="AG14" s="813" t="s">
        <v>2641</v>
      </c>
      <c r="AH14" s="813" t="s">
        <v>2642</v>
      </c>
      <c r="AI14" s="813" t="s">
        <v>2643</v>
      </c>
      <c r="AJ14" s="813" t="s">
        <v>2644</v>
      </c>
      <c r="AK14" s="813" t="s">
        <v>2645</v>
      </c>
      <c r="AL14" s="813" t="s">
        <v>2646</v>
      </c>
      <c r="AM14" s="1202" t="s">
        <v>322</v>
      </c>
    </row>
    <row r="15" spans="1:39" s="90" customFormat="1" ht="50.1" customHeight="1">
      <c r="A15" s="779"/>
      <c r="B15" s="779"/>
      <c r="C15" s="779"/>
      <c r="D15" s="779"/>
      <c r="E15" s="779"/>
      <c r="F15" s="779"/>
      <c r="G15" s="779"/>
      <c r="H15" s="779"/>
      <c r="I15" s="779"/>
      <c r="J15" s="779"/>
      <c r="K15" s="779"/>
      <c r="L15" s="1216"/>
      <c r="M15" s="1216"/>
      <c r="N15" s="1216"/>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02"/>
    </row>
    <row r="16" spans="1:39" s="90" customFormat="1">
      <c r="A16" s="815" t="s">
        <v>18</v>
      </c>
      <c r="B16" s="779"/>
      <c r="C16" s="779"/>
      <c r="D16" s="779"/>
      <c r="E16" s="779"/>
      <c r="F16" s="779"/>
      <c r="G16" s="779"/>
      <c r="H16" s="779"/>
      <c r="I16" s="779"/>
      <c r="J16" s="779"/>
      <c r="K16" s="779"/>
      <c r="L16" s="743" t="s">
        <v>2605</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80"/>
    </row>
    <row r="17" spans="1:39" s="92" customFormat="1">
      <c r="A17" s="839">
        <v>1</v>
      </c>
      <c r="B17" s="836"/>
      <c r="C17" s="836"/>
      <c r="D17" s="836"/>
      <c r="E17" s="836"/>
      <c r="F17" s="836"/>
      <c r="G17" s="836"/>
      <c r="H17" s="836"/>
      <c r="I17" s="836"/>
      <c r="J17" s="836"/>
      <c r="K17" s="836"/>
      <c r="L17" s="837" t="s">
        <v>18</v>
      </c>
      <c r="M17" s="191" t="s">
        <v>1052</v>
      </c>
      <c r="N17" s="828" t="s">
        <v>369</v>
      </c>
      <c r="O17" s="193">
        <v>0</v>
      </c>
      <c r="P17" s="193">
        <v>164.22</v>
      </c>
      <c r="Q17" s="193">
        <v>237.119</v>
      </c>
      <c r="R17" s="193">
        <v>0</v>
      </c>
      <c r="S17" s="193">
        <v>225</v>
      </c>
      <c r="T17" s="193">
        <v>243.2</v>
      </c>
      <c r="U17" s="193">
        <v>246.4</v>
      </c>
      <c r="V17" s="193">
        <v>249.6</v>
      </c>
      <c r="W17" s="193">
        <v>256</v>
      </c>
      <c r="X17" s="193">
        <v>0</v>
      </c>
      <c r="Y17" s="193">
        <v>0</v>
      </c>
      <c r="Z17" s="193">
        <v>0</v>
      </c>
      <c r="AA17" s="193">
        <v>0</v>
      </c>
      <c r="AB17" s="193">
        <v>0</v>
      </c>
      <c r="AC17" s="193">
        <v>225</v>
      </c>
      <c r="AD17" s="193">
        <v>236.03</v>
      </c>
      <c r="AE17" s="193">
        <v>238.39</v>
      </c>
      <c r="AF17" s="193">
        <v>245.54</v>
      </c>
      <c r="AG17" s="193">
        <v>252.9</v>
      </c>
      <c r="AH17" s="193">
        <v>0</v>
      </c>
      <c r="AI17" s="193">
        <v>0</v>
      </c>
      <c r="AJ17" s="193">
        <v>0</v>
      </c>
      <c r="AK17" s="193">
        <v>0</v>
      </c>
      <c r="AL17" s="193">
        <v>0</v>
      </c>
      <c r="AM17" s="822"/>
    </row>
    <row r="18" spans="1:39" s="92" customFormat="1" ht="22.8">
      <c r="A18" s="839">
        <v>1</v>
      </c>
      <c r="B18" s="836"/>
      <c r="C18" s="836"/>
      <c r="D18" s="836"/>
      <c r="E18" s="836"/>
      <c r="F18" s="836"/>
      <c r="G18" s="836"/>
      <c r="H18" s="836"/>
      <c r="I18" s="836"/>
      <c r="J18" s="836"/>
      <c r="K18" s="836"/>
      <c r="L18" s="837" t="s">
        <v>102</v>
      </c>
      <c r="M18" s="191" t="s">
        <v>1167</v>
      </c>
      <c r="N18" s="813" t="s">
        <v>1239</v>
      </c>
      <c r="O18" s="193">
        <v>0</v>
      </c>
      <c r="P18" s="193">
        <v>27.6</v>
      </c>
      <c r="Q18" s="193">
        <v>27.54</v>
      </c>
      <c r="R18" s="193">
        <v>0</v>
      </c>
      <c r="S18" s="193">
        <v>30</v>
      </c>
      <c r="T18" s="193">
        <v>32</v>
      </c>
      <c r="U18" s="193">
        <v>32</v>
      </c>
      <c r="V18" s="193">
        <v>32</v>
      </c>
      <c r="W18" s="193">
        <v>32</v>
      </c>
      <c r="X18" s="193">
        <v>0</v>
      </c>
      <c r="Y18" s="193">
        <v>0</v>
      </c>
      <c r="Z18" s="193">
        <v>0</v>
      </c>
      <c r="AA18" s="193">
        <v>0</v>
      </c>
      <c r="AB18" s="193">
        <v>0</v>
      </c>
      <c r="AC18" s="193">
        <v>22.95</v>
      </c>
      <c r="AD18" s="193">
        <v>22.95</v>
      </c>
      <c r="AE18" s="193">
        <v>22.95</v>
      </c>
      <c r="AF18" s="193">
        <v>22.95</v>
      </c>
      <c r="AG18" s="193">
        <v>22.95</v>
      </c>
      <c r="AH18" s="193">
        <v>0</v>
      </c>
      <c r="AI18" s="193">
        <v>0</v>
      </c>
      <c r="AJ18" s="193">
        <v>0</v>
      </c>
      <c r="AK18" s="193">
        <v>0</v>
      </c>
      <c r="AL18" s="193">
        <v>0</v>
      </c>
      <c r="AM18" s="822"/>
    </row>
    <row r="19" spans="1:39" s="92" customFormat="1">
      <c r="A19" s="839">
        <v>1</v>
      </c>
      <c r="B19" s="836"/>
      <c r="C19" s="836"/>
      <c r="D19" s="836"/>
      <c r="E19" s="836"/>
      <c r="F19" s="836"/>
      <c r="G19" s="836"/>
      <c r="H19" s="836"/>
      <c r="I19" s="836"/>
      <c r="J19" s="836"/>
      <c r="K19" s="836"/>
      <c r="L19" s="837" t="s">
        <v>103</v>
      </c>
      <c r="M19" s="191" t="s">
        <v>1168</v>
      </c>
      <c r="N19" s="813" t="s">
        <v>371</v>
      </c>
      <c r="O19" s="840"/>
      <c r="P19" s="840">
        <v>18</v>
      </c>
      <c r="Q19" s="840">
        <v>18</v>
      </c>
      <c r="R19" s="840"/>
      <c r="S19" s="840">
        <v>15</v>
      </c>
      <c r="T19" s="840">
        <v>15</v>
      </c>
      <c r="U19" s="840">
        <v>15</v>
      </c>
      <c r="V19" s="840">
        <v>15</v>
      </c>
      <c r="W19" s="840">
        <v>15</v>
      </c>
      <c r="X19" s="840"/>
      <c r="Y19" s="840"/>
      <c r="Z19" s="840"/>
      <c r="AA19" s="840"/>
      <c r="AB19" s="840"/>
      <c r="AC19" s="840">
        <v>15</v>
      </c>
      <c r="AD19" s="840">
        <v>15</v>
      </c>
      <c r="AE19" s="840">
        <v>15</v>
      </c>
      <c r="AF19" s="840">
        <v>15</v>
      </c>
      <c r="AG19" s="840">
        <v>15</v>
      </c>
      <c r="AH19" s="840"/>
      <c r="AI19" s="840"/>
      <c r="AJ19" s="840"/>
      <c r="AK19" s="840"/>
      <c r="AL19" s="840"/>
      <c r="AM19" s="822"/>
    </row>
    <row r="20" spans="1:39" s="92" customFormat="1">
      <c r="A20" s="839">
        <v>1</v>
      </c>
      <c r="B20" s="836"/>
      <c r="C20" s="836"/>
      <c r="D20" s="836"/>
      <c r="E20" s="836"/>
      <c r="F20" s="836"/>
      <c r="G20" s="836"/>
      <c r="H20" s="836"/>
      <c r="I20" s="836"/>
      <c r="J20" s="836"/>
      <c r="K20" s="836"/>
      <c r="L20" s="837" t="s">
        <v>104</v>
      </c>
      <c r="M20" s="191" t="s">
        <v>372</v>
      </c>
      <c r="N20" s="813" t="s">
        <v>506</v>
      </c>
      <c r="O20" s="193">
        <v>0</v>
      </c>
      <c r="P20" s="193">
        <v>5.9499999999999993</v>
      </c>
      <c r="Q20" s="193">
        <v>8.6099854756717509</v>
      </c>
      <c r="R20" s="193">
        <v>0</v>
      </c>
      <c r="S20" s="193">
        <v>7.5</v>
      </c>
      <c r="T20" s="193">
        <v>7.6</v>
      </c>
      <c r="U20" s="193">
        <v>7.7</v>
      </c>
      <c r="V20" s="193">
        <v>7.8</v>
      </c>
      <c r="W20" s="193">
        <v>8</v>
      </c>
      <c r="X20" s="193">
        <v>0</v>
      </c>
      <c r="Y20" s="193">
        <v>0</v>
      </c>
      <c r="Z20" s="193">
        <v>0</v>
      </c>
      <c r="AA20" s="193">
        <v>0</v>
      </c>
      <c r="AB20" s="193">
        <v>0</v>
      </c>
      <c r="AC20" s="193">
        <v>9.8039215686274517</v>
      </c>
      <c r="AD20" s="193">
        <v>10.284531590413943</v>
      </c>
      <c r="AE20" s="193">
        <v>10.387363834422658</v>
      </c>
      <c r="AF20" s="193">
        <v>10.698910675381264</v>
      </c>
      <c r="AG20" s="193">
        <v>11.019607843137255</v>
      </c>
      <c r="AH20" s="193">
        <v>0</v>
      </c>
      <c r="AI20" s="193">
        <v>0</v>
      </c>
      <c r="AJ20" s="193">
        <v>0</v>
      </c>
      <c r="AK20" s="193">
        <v>0</v>
      </c>
      <c r="AL20" s="193">
        <v>0</v>
      </c>
      <c r="AM20" s="822"/>
    </row>
    <row r="21" spans="1:39" s="92" customFormat="1">
      <c r="A21" s="839">
        <v>1</v>
      </c>
      <c r="B21" s="836"/>
      <c r="C21" s="836"/>
      <c r="D21" s="836"/>
      <c r="E21" s="836"/>
      <c r="F21" s="836"/>
      <c r="G21" s="836"/>
      <c r="H21" s="836"/>
      <c r="I21" s="836"/>
      <c r="J21" s="836"/>
      <c r="K21" s="836"/>
      <c r="L21" s="837" t="s">
        <v>120</v>
      </c>
      <c r="M21" s="191" t="s">
        <v>373</v>
      </c>
      <c r="N21" s="813" t="s">
        <v>502</v>
      </c>
      <c r="O21" s="841">
        <v>0</v>
      </c>
      <c r="P21" s="841">
        <v>1.5333333333333334</v>
      </c>
      <c r="Q21" s="841">
        <v>1.53</v>
      </c>
      <c r="R21" s="841">
        <v>0</v>
      </c>
      <c r="S21" s="841">
        <v>2</v>
      </c>
      <c r="T21" s="841">
        <v>2.1333333333333333</v>
      </c>
      <c r="U21" s="841">
        <v>2.1333333333333333</v>
      </c>
      <c r="V21" s="841">
        <v>2.1333333333333333</v>
      </c>
      <c r="W21" s="841">
        <v>2.1333333333333333</v>
      </c>
      <c r="X21" s="841">
        <v>0</v>
      </c>
      <c r="Y21" s="841">
        <v>0</v>
      </c>
      <c r="Z21" s="841">
        <v>0</v>
      </c>
      <c r="AA21" s="841">
        <v>0</v>
      </c>
      <c r="AB21" s="841">
        <v>0</v>
      </c>
      <c r="AC21" s="841">
        <v>1.53</v>
      </c>
      <c r="AD21" s="841">
        <v>1.53</v>
      </c>
      <c r="AE21" s="841">
        <v>1.53</v>
      </c>
      <c r="AF21" s="841">
        <v>1.53</v>
      </c>
      <c r="AG21" s="841">
        <v>1.53</v>
      </c>
      <c r="AH21" s="841">
        <v>0</v>
      </c>
      <c r="AI21" s="841">
        <v>0</v>
      </c>
      <c r="AJ21" s="841">
        <v>0</v>
      </c>
      <c r="AK21" s="841">
        <v>0</v>
      </c>
      <c r="AL21" s="841">
        <v>0</v>
      </c>
      <c r="AM21" s="822"/>
    </row>
    <row r="22" spans="1:39" s="92" customFormat="1" ht="22.8">
      <c r="A22" s="839">
        <v>1</v>
      </c>
      <c r="B22" s="836"/>
      <c r="C22" s="836"/>
      <c r="D22" s="836"/>
      <c r="E22" s="836"/>
      <c r="F22" s="836"/>
      <c r="G22" s="836"/>
      <c r="H22" s="836"/>
      <c r="I22" s="836"/>
      <c r="J22" s="842" t="s">
        <v>1056</v>
      </c>
      <c r="K22" s="836"/>
      <c r="L22" s="843"/>
      <c r="M22" s="844" t="s">
        <v>1153</v>
      </c>
      <c r="N22" s="845"/>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7"/>
    </row>
    <row r="23" spans="1:39" s="92" customFormat="1" ht="13.8">
      <c r="A23" s="729">
        <v>1</v>
      </c>
      <c r="B23" s="836"/>
      <c r="C23" s="836"/>
      <c r="D23" s="836"/>
      <c r="E23" s="836"/>
      <c r="F23" s="836"/>
      <c r="G23" s="836"/>
      <c r="H23" s="836"/>
      <c r="I23" s="836"/>
      <c r="J23" s="1217" t="s">
        <v>195</v>
      </c>
      <c r="K23" s="706"/>
      <c r="L23" s="837" t="s">
        <v>195</v>
      </c>
      <c r="M23" s="848" t="s">
        <v>1221</v>
      </c>
      <c r="N23" s="828" t="s">
        <v>369</v>
      </c>
      <c r="O23" s="849"/>
      <c r="P23" s="849">
        <v>164.22</v>
      </c>
      <c r="Q23" s="849">
        <v>237.119</v>
      </c>
      <c r="R23" s="849"/>
      <c r="S23" s="849">
        <v>225</v>
      </c>
      <c r="T23" s="849">
        <v>243.2</v>
      </c>
      <c r="U23" s="849">
        <v>246.4</v>
      </c>
      <c r="V23" s="849">
        <v>249.6</v>
      </c>
      <c r="W23" s="849">
        <v>256</v>
      </c>
      <c r="X23" s="849"/>
      <c r="Y23" s="849"/>
      <c r="Z23" s="849"/>
      <c r="AA23" s="849"/>
      <c r="AB23" s="849"/>
      <c r="AC23" s="849">
        <v>225</v>
      </c>
      <c r="AD23" s="849">
        <v>236.03</v>
      </c>
      <c r="AE23" s="849">
        <v>238.39</v>
      </c>
      <c r="AF23" s="849">
        <v>245.54</v>
      </c>
      <c r="AG23" s="849">
        <v>252.9</v>
      </c>
      <c r="AH23" s="849"/>
      <c r="AI23" s="849"/>
      <c r="AJ23" s="849"/>
      <c r="AK23" s="849"/>
      <c r="AL23" s="849"/>
      <c r="AM23" s="822"/>
    </row>
    <row r="24" spans="1:39" s="92" customFormat="1">
      <c r="A24" s="729">
        <v>1</v>
      </c>
      <c r="B24" s="836"/>
      <c r="C24" s="836"/>
      <c r="D24" s="836"/>
      <c r="E24" s="836"/>
      <c r="F24" s="836"/>
      <c r="G24" s="836"/>
      <c r="H24" s="836"/>
      <c r="I24" s="836"/>
      <c r="J24" s="1217"/>
      <c r="K24" s="836"/>
      <c r="L24" s="850" t="s">
        <v>1304</v>
      </c>
      <c r="M24" s="210" t="s">
        <v>1057</v>
      </c>
      <c r="N24" s="813" t="s">
        <v>506</v>
      </c>
      <c r="O24" s="838">
        <v>0</v>
      </c>
      <c r="P24" s="838">
        <v>5.9499999999999993</v>
      </c>
      <c r="Q24" s="838">
        <v>8.6099854756717509</v>
      </c>
      <c r="R24" s="838">
        <v>0</v>
      </c>
      <c r="S24" s="838">
        <v>7.5</v>
      </c>
      <c r="T24" s="838">
        <v>7.6</v>
      </c>
      <c r="U24" s="838">
        <v>7.7</v>
      </c>
      <c r="V24" s="838">
        <v>7.8</v>
      </c>
      <c r="W24" s="838">
        <v>8</v>
      </c>
      <c r="X24" s="838">
        <v>0</v>
      </c>
      <c r="Y24" s="838">
        <v>0</v>
      </c>
      <c r="Z24" s="838">
        <v>0</v>
      </c>
      <c r="AA24" s="838">
        <v>0</v>
      </c>
      <c r="AB24" s="838">
        <v>0</v>
      </c>
      <c r="AC24" s="838">
        <v>9.8039215686274517</v>
      </c>
      <c r="AD24" s="838">
        <v>10.284531590413943</v>
      </c>
      <c r="AE24" s="838">
        <v>10.387363834422658</v>
      </c>
      <c r="AF24" s="838">
        <v>10.698910675381264</v>
      </c>
      <c r="AG24" s="838">
        <v>11.019607843137255</v>
      </c>
      <c r="AH24" s="838">
        <v>0</v>
      </c>
      <c r="AI24" s="838">
        <v>0</v>
      </c>
      <c r="AJ24" s="838">
        <v>0</v>
      </c>
      <c r="AK24" s="838">
        <v>0</v>
      </c>
      <c r="AL24" s="838">
        <v>0</v>
      </c>
      <c r="AM24" s="822"/>
    </row>
    <row r="25" spans="1:39" s="92" customFormat="1">
      <c r="A25" s="729">
        <v>1</v>
      </c>
      <c r="B25" s="836"/>
      <c r="C25" s="836"/>
      <c r="D25" s="836"/>
      <c r="E25" s="836"/>
      <c r="F25" s="836"/>
      <c r="G25" s="836"/>
      <c r="H25" s="836"/>
      <c r="I25" s="836"/>
      <c r="J25" s="1217"/>
      <c r="K25" s="836"/>
      <c r="L25" s="850" t="s">
        <v>1305</v>
      </c>
      <c r="M25" s="210" t="s">
        <v>1169</v>
      </c>
      <c r="N25" s="813" t="s">
        <v>1239</v>
      </c>
      <c r="O25" s="849"/>
      <c r="P25" s="849">
        <v>27.6</v>
      </c>
      <c r="Q25" s="849">
        <v>27.54</v>
      </c>
      <c r="R25" s="849"/>
      <c r="S25" s="849">
        <v>30</v>
      </c>
      <c r="T25" s="849">
        <v>32</v>
      </c>
      <c r="U25" s="849">
        <v>32</v>
      </c>
      <c r="V25" s="849">
        <v>32</v>
      </c>
      <c r="W25" s="849">
        <v>32</v>
      </c>
      <c r="X25" s="849"/>
      <c r="Y25" s="849"/>
      <c r="Z25" s="849"/>
      <c r="AA25" s="849"/>
      <c r="AB25" s="849"/>
      <c r="AC25" s="849">
        <v>22.95</v>
      </c>
      <c r="AD25" s="849">
        <v>22.95</v>
      </c>
      <c r="AE25" s="849">
        <v>22.95</v>
      </c>
      <c r="AF25" s="849">
        <v>22.95</v>
      </c>
      <c r="AG25" s="849">
        <v>22.95</v>
      </c>
      <c r="AH25" s="849"/>
      <c r="AI25" s="849"/>
      <c r="AJ25" s="849"/>
      <c r="AK25" s="849"/>
      <c r="AL25" s="849"/>
      <c r="AM25" s="822"/>
    </row>
    <row r="26" spans="1:39" s="92" customFormat="1" ht="22.8">
      <c r="A26" s="839">
        <v>1</v>
      </c>
      <c r="B26" s="836"/>
      <c r="C26" s="836"/>
      <c r="D26" s="836"/>
      <c r="E26" s="836"/>
      <c r="F26" s="836"/>
      <c r="G26" s="836"/>
      <c r="H26" s="836"/>
      <c r="I26" s="836"/>
      <c r="J26" s="842" t="s">
        <v>1137</v>
      </c>
      <c r="K26" s="836"/>
      <c r="L26" s="843"/>
      <c r="M26" s="844" t="s">
        <v>1154</v>
      </c>
      <c r="N26" s="845"/>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7"/>
    </row>
    <row r="27" spans="1:39">
      <c r="A27" s="809"/>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row>
    <row r="28" spans="1:39">
      <c r="A28" s="809"/>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row>
    <row r="29" spans="1:39" ht="15" customHeight="1">
      <c r="A29" s="809"/>
      <c r="B29" s="809"/>
      <c r="C29" s="809"/>
      <c r="D29" s="809"/>
      <c r="E29" s="809"/>
      <c r="F29" s="809"/>
      <c r="G29" s="809"/>
      <c r="H29" s="809"/>
      <c r="I29" s="809"/>
      <c r="J29" s="809"/>
      <c r="K29" s="809"/>
      <c r="L29" s="1211" t="s">
        <v>1469</v>
      </c>
      <c r="M29" s="1211"/>
      <c r="N29" s="1211"/>
      <c r="O29" s="1211"/>
      <c r="P29" s="1211"/>
      <c r="Q29" s="1211"/>
      <c r="R29" s="1211"/>
      <c r="S29" s="1213"/>
      <c r="T29" s="1213"/>
      <c r="U29" s="1213"/>
      <c r="V29" s="1213"/>
      <c r="W29" s="1213"/>
      <c r="X29" s="1213"/>
      <c r="Y29" s="1213"/>
      <c r="Z29" s="1213"/>
      <c r="AA29" s="1213"/>
      <c r="AB29" s="1213"/>
      <c r="AC29" s="1213"/>
      <c r="AD29" s="1213"/>
      <c r="AE29" s="1213"/>
      <c r="AF29" s="1213"/>
      <c r="AG29" s="1213"/>
      <c r="AH29" s="1213"/>
      <c r="AI29" s="1213"/>
      <c r="AJ29" s="1213"/>
      <c r="AK29" s="1213"/>
      <c r="AL29" s="1213"/>
      <c r="AM29" s="1213"/>
    </row>
    <row r="30" spans="1:39" ht="64.8" customHeight="1">
      <c r="A30" s="809"/>
      <c r="B30" s="809"/>
      <c r="C30" s="809"/>
      <c r="D30" s="809"/>
      <c r="E30" s="809"/>
      <c r="F30" s="809"/>
      <c r="G30" s="809"/>
      <c r="H30" s="809"/>
      <c r="I30" s="809"/>
      <c r="J30" s="809"/>
      <c r="K30" s="706"/>
      <c r="L30" s="1218" t="s">
        <v>2587</v>
      </c>
      <c r="M30" s="1214"/>
      <c r="N30" s="1214"/>
      <c r="O30" s="1214"/>
      <c r="P30" s="1214"/>
      <c r="Q30" s="1214"/>
      <c r="R30" s="1214"/>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75"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23" width="13.25" style="94" customWidth="1"/>
    <col min="24" max="28" width="13.25" style="94" hidden="1" customWidth="1"/>
    <col min="29" max="33" width="13.25" style="94" customWidth="1"/>
    <col min="34" max="38" width="13.25" style="94" hidden="1" customWidth="1"/>
    <col min="39" max="39" width="20.75" style="93" customWidth="1"/>
    <col min="40" max="16384" width="8.75" style="93"/>
  </cols>
  <sheetData>
    <row r="1" spans="1:39" hidden="1">
      <c r="A1" s="851"/>
      <c r="B1" s="851"/>
      <c r="C1" s="851"/>
      <c r="D1" s="851"/>
      <c r="E1" s="851"/>
      <c r="F1" s="851"/>
      <c r="G1" s="851"/>
      <c r="H1" s="851"/>
      <c r="I1" s="851"/>
      <c r="J1" s="851"/>
      <c r="K1" s="851"/>
      <c r="L1" s="851"/>
      <c r="M1" s="851"/>
      <c r="N1" s="852"/>
      <c r="O1" s="852"/>
      <c r="P1" s="852"/>
      <c r="Q1" s="852"/>
      <c r="R1" s="852"/>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51"/>
    </row>
    <row r="2" spans="1:39" hidden="1">
      <c r="A2" s="851"/>
      <c r="B2" s="851"/>
      <c r="C2" s="851"/>
      <c r="D2" s="851"/>
      <c r="E2" s="851"/>
      <c r="F2" s="851"/>
      <c r="G2" s="851"/>
      <c r="H2" s="851"/>
      <c r="I2" s="851"/>
      <c r="J2" s="851"/>
      <c r="K2" s="851"/>
      <c r="L2" s="851"/>
      <c r="M2" s="851"/>
      <c r="N2" s="852"/>
      <c r="O2" s="852"/>
      <c r="P2" s="852"/>
      <c r="Q2" s="852"/>
      <c r="R2" s="852"/>
      <c r="S2" s="809"/>
      <c r="T2" s="809"/>
      <c r="U2" s="809"/>
      <c r="V2" s="809"/>
      <c r="W2" s="809"/>
      <c r="X2" s="809"/>
      <c r="Y2" s="809"/>
      <c r="Z2" s="809"/>
      <c r="AA2" s="809"/>
      <c r="AB2" s="809"/>
      <c r="AC2" s="809"/>
      <c r="AD2" s="809"/>
      <c r="AE2" s="809"/>
      <c r="AF2" s="809"/>
      <c r="AG2" s="809"/>
      <c r="AH2" s="809"/>
      <c r="AI2" s="809"/>
      <c r="AJ2" s="809"/>
      <c r="AK2" s="809"/>
      <c r="AL2" s="809"/>
      <c r="AM2" s="851"/>
    </row>
    <row r="3" spans="1:39" hidden="1">
      <c r="A3" s="851"/>
      <c r="B3" s="851"/>
      <c r="C3" s="851"/>
      <c r="D3" s="851"/>
      <c r="E3" s="851"/>
      <c r="F3" s="851"/>
      <c r="G3" s="851"/>
      <c r="H3" s="851"/>
      <c r="I3" s="851"/>
      <c r="J3" s="851"/>
      <c r="K3" s="851"/>
      <c r="L3" s="851"/>
      <c r="M3" s="851"/>
      <c r="N3" s="852"/>
      <c r="O3" s="852"/>
      <c r="P3" s="852"/>
      <c r="Q3" s="852"/>
      <c r="R3" s="852"/>
      <c r="S3" s="809"/>
      <c r="T3" s="809"/>
      <c r="U3" s="809"/>
      <c r="V3" s="809"/>
      <c r="W3" s="809"/>
      <c r="X3" s="809"/>
      <c r="Y3" s="809"/>
      <c r="Z3" s="809"/>
      <c r="AA3" s="809"/>
      <c r="AB3" s="809"/>
      <c r="AC3" s="809"/>
      <c r="AD3" s="809"/>
      <c r="AE3" s="809"/>
      <c r="AF3" s="809"/>
      <c r="AG3" s="809"/>
      <c r="AH3" s="809"/>
      <c r="AI3" s="809"/>
      <c r="AJ3" s="809"/>
      <c r="AK3" s="809"/>
      <c r="AL3" s="809"/>
      <c r="AM3" s="851"/>
    </row>
    <row r="4" spans="1:39" hidden="1">
      <c r="A4" s="851"/>
      <c r="B4" s="851"/>
      <c r="C4" s="851"/>
      <c r="D4" s="851"/>
      <c r="E4" s="851"/>
      <c r="F4" s="851"/>
      <c r="G4" s="851"/>
      <c r="H4" s="851"/>
      <c r="I4" s="851"/>
      <c r="J4" s="851"/>
      <c r="K4" s="851"/>
      <c r="L4" s="851"/>
      <c r="M4" s="851"/>
      <c r="N4" s="852"/>
      <c r="O4" s="852"/>
      <c r="P4" s="852"/>
      <c r="Q4" s="852"/>
      <c r="R4" s="852"/>
      <c r="S4" s="809"/>
      <c r="T4" s="809"/>
      <c r="U4" s="809"/>
      <c r="V4" s="809"/>
      <c r="W4" s="809"/>
      <c r="X4" s="809"/>
      <c r="Y4" s="809"/>
      <c r="Z4" s="809"/>
      <c r="AA4" s="809"/>
      <c r="AB4" s="809"/>
      <c r="AC4" s="809"/>
      <c r="AD4" s="809"/>
      <c r="AE4" s="809"/>
      <c r="AF4" s="809"/>
      <c r="AG4" s="809"/>
      <c r="AH4" s="809"/>
      <c r="AI4" s="809"/>
      <c r="AJ4" s="809"/>
      <c r="AK4" s="809"/>
      <c r="AL4" s="809"/>
      <c r="AM4" s="851"/>
    </row>
    <row r="5" spans="1:39" hidden="1">
      <c r="A5" s="851"/>
      <c r="B5" s="851"/>
      <c r="C5" s="851"/>
      <c r="D5" s="851"/>
      <c r="E5" s="851"/>
      <c r="F5" s="851"/>
      <c r="G5" s="851"/>
      <c r="H5" s="851"/>
      <c r="I5" s="851"/>
      <c r="J5" s="851"/>
      <c r="K5" s="851"/>
      <c r="L5" s="851"/>
      <c r="M5" s="851"/>
      <c r="N5" s="852"/>
      <c r="O5" s="852"/>
      <c r="P5" s="852"/>
      <c r="Q5" s="852"/>
      <c r="R5" s="852"/>
      <c r="S5" s="809"/>
      <c r="T5" s="809"/>
      <c r="U5" s="809"/>
      <c r="V5" s="809"/>
      <c r="W5" s="809"/>
      <c r="X5" s="809"/>
      <c r="Y5" s="809"/>
      <c r="Z5" s="809"/>
      <c r="AA5" s="809"/>
      <c r="AB5" s="809"/>
      <c r="AC5" s="809"/>
      <c r="AD5" s="809"/>
      <c r="AE5" s="809"/>
      <c r="AF5" s="809"/>
      <c r="AG5" s="809"/>
      <c r="AH5" s="809"/>
      <c r="AI5" s="809"/>
      <c r="AJ5" s="809"/>
      <c r="AK5" s="809"/>
      <c r="AL5" s="809"/>
      <c r="AM5" s="851"/>
    </row>
    <row r="6" spans="1:39" hidden="1">
      <c r="A6" s="851"/>
      <c r="B6" s="851"/>
      <c r="C6" s="851"/>
      <c r="D6" s="851"/>
      <c r="E6" s="851"/>
      <c r="F6" s="851"/>
      <c r="G6" s="851"/>
      <c r="H6" s="851"/>
      <c r="I6" s="851"/>
      <c r="J6" s="851"/>
      <c r="K6" s="851"/>
      <c r="L6" s="851"/>
      <c r="M6" s="851"/>
      <c r="N6" s="852"/>
      <c r="O6" s="852"/>
      <c r="P6" s="852"/>
      <c r="Q6" s="852"/>
      <c r="R6" s="852"/>
      <c r="S6" s="809"/>
      <c r="T6" s="809"/>
      <c r="U6" s="809"/>
      <c r="V6" s="809"/>
      <c r="W6" s="809"/>
      <c r="X6" s="809"/>
      <c r="Y6" s="809"/>
      <c r="Z6" s="809"/>
      <c r="AA6" s="809"/>
      <c r="AB6" s="809"/>
      <c r="AC6" s="809"/>
      <c r="AD6" s="809"/>
      <c r="AE6" s="809"/>
      <c r="AF6" s="809"/>
      <c r="AG6" s="809"/>
      <c r="AH6" s="809"/>
      <c r="AI6" s="809"/>
      <c r="AJ6" s="809"/>
      <c r="AK6" s="809"/>
      <c r="AL6" s="809"/>
      <c r="AM6" s="851"/>
    </row>
    <row r="7" spans="1:39" hidden="1">
      <c r="A7" s="851"/>
      <c r="B7" s="851"/>
      <c r="C7" s="851"/>
      <c r="D7" s="851"/>
      <c r="E7" s="851"/>
      <c r="F7" s="851"/>
      <c r="G7" s="851"/>
      <c r="H7" s="851"/>
      <c r="I7" s="851"/>
      <c r="J7" s="851"/>
      <c r="K7" s="851"/>
      <c r="L7" s="851"/>
      <c r="M7" s="851"/>
      <c r="N7" s="852"/>
      <c r="O7" s="852"/>
      <c r="P7" s="852"/>
      <c r="Q7" s="852"/>
      <c r="R7" s="852"/>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51"/>
    </row>
    <row r="8" spans="1:39" hidden="1">
      <c r="A8" s="851"/>
      <c r="B8" s="851"/>
      <c r="C8" s="851"/>
      <c r="D8" s="851"/>
      <c r="E8" s="851"/>
      <c r="F8" s="851"/>
      <c r="G8" s="851"/>
      <c r="H8" s="851"/>
      <c r="I8" s="851"/>
      <c r="J8" s="851"/>
      <c r="K8" s="851"/>
      <c r="L8" s="851"/>
      <c r="M8" s="851"/>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1"/>
    </row>
    <row r="9" spans="1:39" hidden="1">
      <c r="A9" s="851"/>
      <c r="B9" s="851"/>
      <c r="C9" s="851"/>
      <c r="D9" s="851"/>
      <c r="E9" s="851"/>
      <c r="F9" s="851"/>
      <c r="G9" s="851"/>
      <c r="H9" s="851"/>
      <c r="I9" s="851"/>
      <c r="J9" s="851"/>
      <c r="K9" s="851"/>
      <c r="L9" s="851"/>
      <c r="M9" s="851"/>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1"/>
    </row>
    <row r="10" spans="1:39" hidden="1">
      <c r="A10" s="851"/>
      <c r="B10" s="851"/>
      <c r="C10" s="851"/>
      <c r="D10" s="851"/>
      <c r="E10" s="851"/>
      <c r="F10" s="851"/>
      <c r="G10" s="851"/>
      <c r="H10" s="851"/>
      <c r="I10" s="851"/>
      <c r="J10" s="851"/>
      <c r="K10" s="851"/>
      <c r="L10" s="851"/>
      <c r="M10" s="851"/>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1"/>
    </row>
    <row r="11" spans="1:39" ht="15" hidden="1" customHeight="1">
      <c r="A11" s="851"/>
      <c r="B11" s="851"/>
      <c r="C11" s="851"/>
      <c r="D11" s="851"/>
      <c r="E11" s="851"/>
      <c r="F11" s="851"/>
      <c r="G11" s="851"/>
      <c r="H11" s="851"/>
      <c r="I11" s="851"/>
      <c r="J11" s="851"/>
      <c r="K11" s="851"/>
      <c r="L11" s="851"/>
      <c r="M11" s="853"/>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1"/>
    </row>
    <row r="12" spans="1:39" s="213" customFormat="1" ht="20.100000000000001" customHeight="1">
      <c r="A12" s="854"/>
      <c r="B12" s="854"/>
      <c r="C12" s="854"/>
      <c r="D12" s="854"/>
      <c r="E12" s="854"/>
      <c r="F12" s="854"/>
      <c r="G12" s="854"/>
      <c r="H12" s="854"/>
      <c r="I12" s="854"/>
      <c r="J12" s="854"/>
      <c r="K12" s="854"/>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854"/>
      <c r="B13" s="854"/>
      <c r="C13" s="854"/>
      <c r="D13" s="854"/>
      <c r="E13" s="854"/>
      <c r="F13" s="854"/>
      <c r="G13" s="854"/>
      <c r="H13" s="854"/>
      <c r="I13" s="854"/>
      <c r="J13" s="854"/>
      <c r="K13" s="854"/>
      <c r="L13" s="1219"/>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854"/>
    </row>
    <row r="14" spans="1:39" ht="15" customHeight="1">
      <c r="A14" s="851"/>
      <c r="B14" s="851"/>
      <c r="C14" s="851"/>
      <c r="D14" s="851"/>
      <c r="E14" s="851"/>
      <c r="F14" s="851"/>
      <c r="G14" s="851"/>
      <c r="H14" s="851"/>
      <c r="I14" s="851"/>
      <c r="J14" s="851"/>
      <c r="K14" s="851"/>
      <c r="L14" s="1220" t="s">
        <v>374</v>
      </c>
      <c r="M14" s="1221" t="s">
        <v>230</v>
      </c>
      <c r="N14" s="1220" t="s">
        <v>143</v>
      </c>
      <c r="O14" s="811" t="s">
        <v>2607</v>
      </c>
      <c r="P14" s="811" t="s">
        <v>2607</v>
      </c>
      <c r="Q14" s="811" t="s">
        <v>2607</v>
      </c>
      <c r="R14" s="812" t="s">
        <v>2608</v>
      </c>
      <c r="S14" s="813" t="s">
        <v>2609</v>
      </c>
      <c r="T14" s="813" t="s">
        <v>2638</v>
      </c>
      <c r="U14" s="813" t="s">
        <v>2639</v>
      </c>
      <c r="V14" s="813" t="s">
        <v>2640</v>
      </c>
      <c r="W14" s="813" t="s">
        <v>2641</v>
      </c>
      <c r="X14" s="813" t="s">
        <v>2642</v>
      </c>
      <c r="Y14" s="813" t="s">
        <v>2643</v>
      </c>
      <c r="Z14" s="813" t="s">
        <v>2644</v>
      </c>
      <c r="AA14" s="813" t="s">
        <v>2645</v>
      </c>
      <c r="AB14" s="813" t="s">
        <v>2646</v>
      </c>
      <c r="AC14" s="813" t="s">
        <v>2609</v>
      </c>
      <c r="AD14" s="813" t="s">
        <v>2638</v>
      </c>
      <c r="AE14" s="813" t="s">
        <v>2639</v>
      </c>
      <c r="AF14" s="813" t="s">
        <v>2640</v>
      </c>
      <c r="AG14" s="813" t="s">
        <v>2641</v>
      </c>
      <c r="AH14" s="813" t="s">
        <v>2642</v>
      </c>
      <c r="AI14" s="813" t="s">
        <v>2643</v>
      </c>
      <c r="AJ14" s="813" t="s">
        <v>2644</v>
      </c>
      <c r="AK14" s="813" t="s">
        <v>2645</v>
      </c>
      <c r="AL14" s="813" t="s">
        <v>2646</v>
      </c>
      <c r="AM14" s="1222" t="s">
        <v>322</v>
      </c>
    </row>
    <row r="15" spans="1:39" ht="50.1" customHeight="1">
      <c r="A15" s="851"/>
      <c r="B15" s="851"/>
      <c r="C15" s="851"/>
      <c r="D15" s="851"/>
      <c r="E15" s="851"/>
      <c r="F15" s="851"/>
      <c r="G15" s="851"/>
      <c r="H15" s="851"/>
      <c r="I15" s="851"/>
      <c r="J15" s="851"/>
      <c r="K15" s="851"/>
      <c r="L15" s="1220"/>
      <c r="M15" s="1221"/>
      <c r="N15" s="1220"/>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23"/>
    </row>
    <row r="16" spans="1:39">
      <c r="A16" s="815" t="s">
        <v>18</v>
      </c>
      <c r="B16" s="851"/>
      <c r="C16" s="851"/>
      <c r="D16" s="851"/>
      <c r="E16" s="851"/>
      <c r="F16" s="851"/>
      <c r="G16" s="851"/>
      <c r="H16" s="851"/>
      <c r="I16" s="851"/>
      <c r="J16" s="851"/>
      <c r="K16" s="851"/>
      <c r="L16" s="855" t="s">
        <v>2605</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856"/>
    </row>
    <row r="17" spans="1:39" s="95" customFormat="1" ht="22.8">
      <c r="A17" s="839">
        <v>1</v>
      </c>
      <c r="B17" s="857"/>
      <c r="C17" s="857"/>
      <c r="D17" s="857"/>
      <c r="E17" s="857"/>
      <c r="F17" s="857"/>
      <c r="G17" s="857"/>
      <c r="H17" s="857"/>
      <c r="I17" s="857"/>
      <c r="J17" s="857"/>
      <c r="K17" s="857"/>
      <c r="L17" s="858">
        <v>1</v>
      </c>
      <c r="M17" s="219" t="s">
        <v>375</v>
      </c>
      <c r="N17" s="828" t="s">
        <v>369</v>
      </c>
      <c r="O17" s="859">
        <v>0</v>
      </c>
      <c r="P17" s="859">
        <v>0</v>
      </c>
      <c r="Q17" s="859">
        <v>0</v>
      </c>
      <c r="R17" s="859">
        <v>0</v>
      </c>
      <c r="S17" s="859">
        <v>0</v>
      </c>
      <c r="T17" s="859">
        <v>0</v>
      </c>
      <c r="U17" s="859">
        <v>0</v>
      </c>
      <c r="V17" s="859">
        <v>0</v>
      </c>
      <c r="W17" s="859">
        <v>0</v>
      </c>
      <c r="X17" s="859">
        <v>0</v>
      </c>
      <c r="Y17" s="859">
        <v>0</v>
      </c>
      <c r="Z17" s="859">
        <v>0</v>
      </c>
      <c r="AA17" s="859">
        <v>0</v>
      </c>
      <c r="AB17" s="859">
        <v>0</v>
      </c>
      <c r="AC17" s="859">
        <v>0</v>
      </c>
      <c r="AD17" s="859">
        <v>0</v>
      </c>
      <c r="AE17" s="859">
        <v>0</v>
      </c>
      <c r="AF17" s="859">
        <v>0</v>
      </c>
      <c r="AG17" s="859">
        <v>0</v>
      </c>
      <c r="AH17" s="859">
        <v>0</v>
      </c>
      <c r="AI17" s="859">
        <v>0</v>
      </c>
      <c r="AJ17" s="859">
        <v>0</v>
      </c>
      <c r="AK17" s="859">
        <v>0</v>
      </c>
      <c r="AL17" s="859">
        <v>0</v>
      </c>
      <c r="AM17" s="822"/>
    </row>
    <row r="18" spans="1:39">
      <c r="A18" s="839">
        <v>1</v>
      </c>
      <c r="B18" s="851"/>
      <c r="C18" s="851"/>
      <c r="D18" s="851"/>
      <c r="E18" s="851"/>
      <c r="F18" s="851"/>
      <c r="G18" s="851"/>
      <c r="H18" s="851"/>
      <c r="I18" s="851"/>
      <c r="J18" s="851"/>
      <c r="K18" s="851"/>
      <c r="L18" s="860">
        <v>1.1000000000000001</v>
      </c>
      <c r="M18" s="223" t="s">
        <v>376</v>
      </c>
      <c r="N18" s="828" t="s">
        <v>369</v>
      </c>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22"/>
    </row>
    <row r="19" spans="1:39">
      <c r="A19" s="839">
        <v>1</v>
      </c>
      <c r="B19" s="851"/>
      <c r="C19" s="851"/>
      <c r="D19" s="851"/>
      <c r="E19" s="851"/>
      <c r="F19" s="851"/>
      <c r="G19" s="851"/>
      <c r="H19" s="851"/>
      <c r="I19" s="851"/>
      <c r="J19" s="851"/>
      <c r="K19" s="851"/>
      <c r="L19" s="860">
        <v>1.2</v>
      </c>
      <c r="M19" s="223" t="s">
        <v>377</v>
      </c>
      <c r="N19" s="828" t="s">
        <v>369</v>
      </c>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22"/>
    </row>
    <row r="20" spans="1:39">
      <c r="A20" s="839">
        <v>1</v>
      </c>
      <c r="B20" s="851"/>
      <c r="C20" s="851"/>
      <c r="D20" s="851"/>
      <c r="E20" s="851"/>
      <c r="F20" s="851"/>
      <c r="G20" s="851"/>
      <c r="H20" s="851"/>
      <c r="I20" s="851"/>
      <c r="J20" s="851"/>
      <c r="K20" s="851"/>
      <c r="L20" s="860">
        <v>1.3</v>
      </c>
      <c r="M20" s="223" t="s">
        <v>379</v>
      </c>
      <c r="N20" s="828" t="s">
        <v>369</v>
      </c>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22"/>
    </row>
    <row r="21" spans="1:39">
      <c r="A21" s="839">
        <v>1</v>
      </c>
      <c r="B21" s="851"/>
      <c r="C21" s="851"/>
      <c r="D21" s="851"/>
      <c r="E21" s="851"/>
      <c r="F21" s="851"/>
      <c r="G21" s="851"/>
      <c r="H21" s="851"/>
      <c r="I21" s="851"/>
      <c r="J21" s="851"/>
      <c r="K21" s="851"/>
      <c r="L21" s="860">
        <v>1.4</v>
      </c>
      <c r="M21" s="223" t="s">
        <v>381</v>
      </c>
      <c r="N21" s="828" t="s">
        <v>369</v>
      </c>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22"/>
    </row>
    <row r="22" spans="1:39">
      <c r="A22" s="839">
        <v>1</v>
      </c>
      <c r="B22" s="851"/>
      <c r="C22" s="851"/>
      <c r="D22" s="851"/>
      <c r="E22" s="851"/>
      <c r="F22" s="851"/>
      <c r="G22" s="851"/>
      <c r="H22" s="851"/>
      <c r="I22" s="851"/>
      <c r="J22" s="851"/>
      <c r="K22" s="851"/>
      <c r="L22" s="860">
        <v>1.5</v>
      </c>
      <c r="M22" s="223" t="s">
        <v>383</v>
      </c>
      <c r="N22" s="828" t="s">
        <v>369</v>
      </c>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22"/>
    </row>
    <row r="23" spans="1:39" s="95" customFormat="1">
      <c r="A23" s="839">
        <v>1</v>
      </c>
      <c r="B23" s="857"/>
      <c r="C23" s="857"/>
      <c r="D23" s="857"/>
      <c r="E23" s="857"/>
      <c r="F23" s="857"/>
      <c r="G23" s="857"/>
      <c r="H23" s="857"/>
      <c r="I23" s="857"/>
      <c r="J23" s="857"/>
      <c r="K23" s="857"/>
      <c r="L23" s="858">
        <v>2</v>
      </c>
      <c r="M23" s="219" t="s">
        <v>384</v>
      </c>
      <c r="N23" s="828"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859">
        <v>0</v>
      </c>
      <c r="AJ23" s="859">
        <v>0</v>
      </c>
      <c r="AK23" s="859">
        <v>0</v>
      </c>
      <c r="AL23" s="859">
        <v>0</v>
      </c>
      <c r="AM23" s="822"/>
    </row>
    <row r="24" spans="1:39">
      <c r="A24" s="839">
        <v>1</v>
      </c>
      <c r="B24" s="851"/>
      <c r="C24" s="851"/>
      <c r="D24" s="851"/>
      <c r="E24" s="851"/>
      <c r="F24" s="851"/>
      <c r="G24" s="851"/>
      <c r="H24" s="851"/>
      <c r="I24" s="851"/>
      <c r="J24" s="851"/>
      <c r="K24" s="851"/>
      <c r="L24" s="860">
        <v>2.1</v>
      </c>
      <c r="M24" s="223" t="s">
        <v>376</v>
      </c>
      <c r="N24" s="828" t="s">
        <v>369</v>
      </c>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22"/>
    </row>
    <row r="25" spans="1:39">
      <c r="A25" s="839">
        <v>1</v>
      </c>
      <c r="B25" s="851"/>
      <c r="C25" s="851"/>
      <c r="D25" s="851"/>
      <c r="E25" s="851"/>
      <c r="F25" s="851"/>
      <c r="G25" s="851"/>
      <c r="H25" s="851"/>
      <c r="I25" s="851"/>
      <c r="J25" s="851"/>
      <c r="K25" s="851"/>
      <c r="L25" s="860">
        <v>2.2000000000000002</v>
      </c>
      <c r="M25" s="223" t="s">
        <v>377</v>
      </c>
      <c r="N25" s="828" t="s">
        <v>369</v>
      </c>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22"/>
    </row>
    <row r="26" spans="1:39">
      <c r="A26" s="839">
        <v>1</v>
      </c>
      <c r="B26" s="851"/>
      <c r="C26" s="851"/>
      <c r="D26" s="851"/>
      <c r="E26" s="851"/>
      <c r="F26" s="851"/>
      <c r="G26" s="851"/>
      <c r="H26" s="851"/>
      <c r="I26" s="851"/>
      <c r="J26" s="851"/>
      <c r="K26" s="851"/>
      <c r="L26" s="860">
        <v>2.2999999999999998</v>
      </c>
      <c r="M26" s="223" t="s">
        <v>379</v>
      </c>
      <c r="N26" s="828" t="s">
        <v>369</v>
      </c>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22"/>
    </row>
    <row r="27" spans="1:39">
      <c r="A27" s="839">
        <v>1</v>
      </c>
      <c r="B27" s="851"/>
      <c r="C27" s="851"/>
      <c r="D27" s="851"/>
      <c r="E27" s="851"/>
      <c r="F27" s="851"/>
      <c r="G27" s="851"/>
      <c r="H27" s="851"/>
      <c r="I27" s="851"/>
      <c r="J27" s="851"/>
      <c r="K27" s="851"/>
      <c r="L27" s="860">
        <v>2.4</v>
      </c>
      <c r="M27" s="223" t="s">
        <v>381</v>
      </c>
      <c r="N27" s="828" t="s">
        <v>369</v>
      </c>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22"/>
    </row>
    <row r="28" spans="1:39">
      <c r="A28" s="839">
        <v>1</v>
      </c>
      <c r="B28" s="851"/>
      <c r="C28" s="851"/>
      <c r="D28" s="851"/>
      <c r="E28" s="851"/>
      <c r="F28" s="851"/>
      <c r="G28" s="851"/>
      <c r="H28" s="851"/>
      <c r="I28" s="851"/>
      <c r="J28" s="851"/>
      <c r="K28" s="851"/>
      <c r="L28" s="860">
        <v>2.5</v>
      </c>
      <c r="M28" s="223" t="s">
        <v>383</v>
      </c>
      <c r="N28" s="828" t="s">
        <v>369</v>
      </c>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22"/>
    </row>
    <row r="29" spans="1:39" s="95" customFormat="1">
      <c r="A29" s="839">
        <v>1</v>
      </c>
      <c r="B29" s="857"/>
      <c r="C29" s="857"/>
      <c r="D29" s="857"/>
      <c r="E29" s="857"/>
      <c r="F29" s="857"/>
      <c r="G29" s="857"/>
      <c r="H29" s="857"/>
      <c r="I29" s="857"/>
      <c r="J29" s="857"/>
      <c r="K29" s="857"/>
      <c r="L29" s="858">
        <v>3</v>
      </c>
      <c r="M29" s="219" t="s">
        <v>386</v>
      </c>
      <c r="N29" s="828" t="s">
        <v>369</v>
      </c>
      <c r="O29" s="859">
        <v>0</v>
      </c>
      <c r="P29" s="859">
        <v>0</v>
      </c>
      <c r="Q29" s="859">
        <v>0</v>
      </c>
      <c r="R29" s="859">
        <v>0</v>
      </c>
      <c r="S29" s="859">
        <v>0</v>
      </c>
      <c r="T29" s="859">
        <v>0</v>
      </c>
      <c r="U29" s="859">
        <v>0</v>
      </c>
      <c r="V29" s="859">
        <v>0</v>
      </c>
      <c r="W29" s="859">
        <v>0</v>
      </c>
      <c r="X29" s="859">
        <v>0</v>
      </c>
      <c r="Y29" s="859">
        <v>0</v>
      </c>
      <c r="Z29" s="859">
        <v>0</v>
      </c>
      <c r="AA29" s="859">
        <v>0</v>
      </c>
      <c r="AB29" s="859">
        <v>0</v>
      </c>
      <c r="AC29" s="859">
        <v>0</v>
      </c>
      <c r="AD29" s="859">
        <v>0</v>
      </c>
      <c r="AE29" s="859">
        <v>0</v>
      </c>
      <c r="AF29" s="859">
        <v>0</v>
      </c>
      <c r="AG29" s="859">
        <v>0</v>
      </c>
      <c r="AH29" s="859">
        <v>0</v>
      </c>
      <c r="AI29" s="859">
        <v>0</v>
      </c>
      <c r="AJ29" s="859">
        <v>0</v>
      </c>
      <c r="AK29" s="859">
        <v>0</v>
      </c>
      <c r="AL29" s="859">
        <v>0</v>
      </c>
      <c r="AM29" s="822"/>
    </row>
    <row r="30" spans="1:39">
      <c r="A30" s="839">
        <v>1</v>
      </c>
      <c r="B30" s="851"/>
      <c r="C30" s="851"/>
      <c r="D30" s="851"/>
      <c r="E30" s="851"/>
      <c r="F30" s="851"/>
      <c r="G30" s="851"/>
      <c r="H30" s="851"/>
      <c r="I30" s="851"/>
      <c r="J30" s="851"/>
      <c r="K30" s="851"/>
      <c r="L30" s="860">
        <v>3.1</v>
      </c>
      <c r="M30" s="223" t="s">
        <v>376</v>
      </c>
      <c r="N30" s="828" t="s">
        <v>369</v>
      </c>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22"/>
    </row>
    <row r="31" spans="1:39">
      <c r="A31" s="839">
        <v>1</v>
      </c>
      <c r="B31" s="851"/>
      <c r="C31" s="851"/>
      <c r="D31" s="851"/>
      <c r="E31" s="851"/>
      <c r="F31" s="851"/>
      <c r="G31" s="851"/>
      <c r="H31" s="851"/>
      <c r="I31" s="851"/>
      <c r="J31" s="851"/>
      <c r="K31" s="851"/>
      <c r="L31" s="860">
        <v>3.2</v>
      </c>
      <c r="M31" s="223" t="s">
        <v>377</v>
      </c>
      <c r="N31" s="828" t="s">
        <v>369</v>
      </c>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22"/>
    </row>
    <row r="32" spans="1:39">
      <c r="A32" s="839">
        <v>1</v>
      </c>
      <c r="B32" s="851"/>
      <c r="C32" s="851"/>
      <c r="D32" s="851"/>
      <c r="E32" s="851"/>
      <c r="F32" s="851"/>
      <c r="G32" s="851"/>
      <c r="H32" s="851"/>
      <c r="I32" s="851"/>
      <c r="J32" s="851"/>
      <c r="K32" s="851"/>
      <c r="L32" s="860">
        <v>3.3</v>
      </c>
      <c r="M32" s="223" t="s">
        <v>379</v>
      </c>
      <c r="N32" s="828" t="s">
        <v>369</v>
      </c>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22"/>
    </row>
    <row r="33" spans="1:39">
      <c r="A33" s="839">
        <v>1</v>
      </c>
      <c r="B33" s="851"/>
      <c r="C33" s="851"/>
      <c r="D33" s="851"/>
      <c r="E33" s="851"/>
      <c r="F33" s="851"/>
      <c r="G33" s="851"/>
      <c r="H33" s="851"/>
      <c r="I33" s="851"/>
      <c r="J33" s="851"/>
      <c r="K33" s="851"/>
      <c r="L33" s="860">
        <v>3.4</v>
      </c>
      <c r="M33" s="223" t="s">
        <v>381</v>
      </c>
      <c r="N33" s="828" t="s">
        <v>369</v>
      </c>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22"/>
    </row>
    <row r="34" spans="1:39">
      <c r="A34" s="839">
        <v>1</v>
      </c>
      <c r="B34" s="851"/>
      <c r="C34" s="851"/>
      <c r="D34" s="851"/>
      <c r="E34" s="851"/>
      <c r="F34" s="851"/>
      <c r="G34" s="851"/>
      <c r="H34" s="851"/>
      <c r="I34" s="851"/>
      <c r="J34" s="851"/>
      <c r="K34" s="851"/>
      <c r="L34" s="860">
        <v>3.5</v>
      </c>
      <c r="M34" s="223" t="s">
        <v>383</v>
      </c>
      <c r="N34" s="828" t="s">
        <v>369</v>
      </c>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22"/>
    </row>
    <row r="35" spans="1:39" s="95" customFormat="1" ht="22.8">
      <c r="A35" s="839">
        <v>1</v>
      </c>
      <c r="B35" s="857"/>
      <c r="C35" s="857"/>
      <c r="D35" s="857"/>
      <c r="E35" s="857"/>
      <c r="F35" s="857"/>
      <c r="G35" s="857"/>
      <c r="H35" s="857"/>
      <c r="I35" s="857"/>
      <c r="J35" s="857"/>
      <c r="K35" s="857"/>
      <c r="L35" s="858">
        <v>4</v>
      </c>
      <c r="M35" s="219" t="s">
        <v>390</v>
      </c>
      <c r="N35" s="828" t="s">
        <v>369</v>
      </c>
      <c r="O35" s="859">
        <v>0</v>
      </c>
      <c r="P35" s="859">
        <v>0</v>
      </c>
      <c r="Q35" s="859">
        <v>0</v>
      </c>
      <c r="R35" s="859">
        <v>0</v>
      </c>
      <c r="S35" s="859">
        <v>0</v>
      </c>
      <c r="T35" s="859">
        <v>0</v>
      </c>
      <c r="U35" s="859">
        <v>0</v>
      </c>
      <c r="V35" s="859">
        <v>0</v>
      </c>
      <c r="W35" s="859">
        <v>0</v>
      </c>
      <c r="X35" s="859">
        <v>0</v>
      </c>
      <c r="Y35" s="859">
        <v>0</v>
      </c>
      <c r="Z35" s="859">
        <v>0</v>
      </c>
      <c r="AA35" s="859">
        <v>0</v>
      </c>
      <c r="AB35" s="859">
        <v>0</v>
      </c>
      <c r="AC35" s="859">
        <v>0</v>
      </c>
      <c r="AD35" s="859">
        <v>0</v>
      </c>
      <c r="AE35" s="859">
        <v>0</v>
      </c>
      <c r="AF35" s="859">
        <v>0</v>
      </c>
      <c r="AG35" s="859">
        <v>0</v>
      </c>
      <c r="AH35" s="859">
        <v>0</v>
      </c>
      <c r="AI35" s="859">
        <v>0</v>
      </c>
      <c r="AJ35" s="859">
        <v>0</v>
      </c>
      <c r="AK35" s="859">
        <v>0</v>
      </c>
      <c r="AL35" s="859">
        <v>0</v>
      </c>
      <c r="AM35" s="822"/>
    </row>
    <row r="36" spans="1:39">
      <c r="A36" s="839">
        <v>1</v>
      </c>
      <c r="B36" s="851"/>
      <c r="C36" s="851"/>
      <c r="D36" s="851"/>
      <c r="E36" s="851"/>
      <c r="F36" s="851"/>
      <c r="G36" s="851"/>
      <c r="H36" s="851"/>
      <c r="I36" s="851"/>
      <c r="J36" s="851"/>
      <c r="K36" s="851"/>
      <c r="L36" s="860">
        <v>4.0999999999999996</v>
      </c>
      <c r="M36" s="223" t="s">
        <v>376</v>
      </c>
      <c r="N36" s="828" t="s">
        <v>369</v>
      </c>
      <c r="O36" s="861">
        <v>0</v>
      </c>
      <c r="P36" s="861">
        <v>0</v>
      </c>
      <c r="Q36" s="861">
        <v>0</v>
      </c>
      <c r="R36" s="861">
        <v>0</v>
      </c>
      <c r="S36" s="861">
        <v>0</v>
      </c>
      <c r="T36" s="861">
        <v>0</v>
      </c>
      <c r="U36" s="861">
        <v>0</v>
      </c>
      <c r="V36" s="861">
        <v>0</v>
      </c>
      <c r="W36" s="861">
        <v>0</v>
      </c>
      <c r="X36" s="861">
        <v>0</v>
      </c>
      <c r="Y36" s="861">
        <v>0</v>
      </c>
      <c r="Z36" s="861">
        <v>0</v>
      </c>
      <c r="AA36" s="861">
        <v>0</v>
      </c>
      <c r="AB36" s="861">
        <v>0</v>
      </c>
      <c r="AC36" s="861">
        <v>0</v>
      </c>
      <c r="AD36" s="861">
        <v>0</v>
      </c>
      <c r="AE36" s="861">
        <v>0</v>
      </c>
      <c r="AF36" s="861">
        <v>0</v>
      </c>
      <c r="AG36" s="861">
        <v>0</v>
      </c>
      <c r="AH36" s="861">
        <v>0</v>
      </c>
      <c r="AI36" s="861">
        <v>0</v>
      </c>
      <c r="AJ36" s="861">
        <v>0</v>
      </c>
      <c r="AK36" s="861">
        <v>0</v>
      </c>
      <c r="AL36" s="861">
        <v>0</v>
      </c>
      <c r="AM36" s="822"/>
    </row>
    <row r="37" spans="1:39">
      <c r="A37" s="839">
        <v>1</v>
      </c>
      <c r="B37" s="851"/>
      <c r="C37" s="851"/>
      <c r="D37" s="851"/>
      <c r="E37" s="851"/>
      <c r="F37" s="851"/>
      <c r="G37" s="851"/>
      <c r="H37" s="851"/>
      <c r="I37" s="851"/>
      <c r="J37" s="851"/>
      <c r="K37" s="851"/>
      <c r="L37" s="860">
        <v>4.2</v>
      </c>
      <c r="M37" s="223" t="s">
        <v>377</v>
      </c>
      <c r="N37" s="828" t="s">
        <v>369</v>
      </c>
      <c r="O37" s="861">
        <v>0</v>
      </c>
      <c r="P37" s="861">
        <v>0</v>
      </c>
      <c r="Q37" s="861">
        <v>0</v>
      </c>
      <c r="R37" s="861">
        <v>0</v>
      </c>
      <c r="S37" s="861">
        <v>0</v>
      </c>
      <c r="T37" s="861">
        <v>0</v>
      </c>
      <c r="U37" s="861">
        <v>0</v>
      </c>
      <c r="V37" s="861">
        <v>0</v>
      </c>
      <c r="W37" s="861">
        <v>0</v>
      </c>
      <c r="X37" s="861">
        <v>0</v>
      </c>
      <c r="Y37" s="861">
        <v>0</v>
      </c>
      <c r="Z37" s="861">
        <v>0</v>
      </c>
      <c r="AA37" s="861">
        <v>0</v>
      </c>
      <c r="AB37" s="861">
        <v>0</v>
      </c>
      <c r="AC37" s="861">
        <v>0</v>
      </c>
      <c r="AD37" s="861">
        <v>0</v>
      </c>
      <c r="AE37" s="861">
        <v>0</v>
      </c>
      <c r="AF37" s="861">
        <v>0</v>
      </c>
      <c r="AG37" s="861">
        <v>0</v>
      </c>
      <c r="AH37" s="861">
        <v>0</v>
      </c>
      <c r="AI37" s="861">
        <v>0</v>
      </c>
      <c r="AJ37" s="861">
        <v>0</v>
      </c>
      <c r="AK37" s="861">
        <v>0</v>
      </c>
      <c r="AL37" s="861">
        <v>0</v>
      </c>
      <c r="AM37" s="822"/>
    </row>
    <row r="38" spans="1:39">
      <c r="A38" s="839">
        <v>1</v>
      </c>
      <c r="B38" s="851"/>
      <c r="C38" s="851"/>
      <c r="D38" s="851"/>
      <c r="E38" s="851"/>
      <c r="F38" s="851"/>
      <c r="G38" s="851"/>
      <c r="H38" s="851"/>
      <c r="I38" s="851"/>
      <c r="J38" s="851"/>
      <c r="K38" s="851"/>
      <c r="L38" s="860">
        <v>4.3</v>
      </c>
      <c r="M38" s="223" t="s">
        <v>379</v>
      </c>
      <c r="N38" s="828" t="s">
        <v>369</v>
      </c>
      <c r="O38" s="861">
        <v>0</v>
      </c>
      <c r="P38" s="861">
        <v>0</v>
      </c>
      <c r="Q38" s="861">
        <v>0</v>
      </c>
      <c r="R38" s="861">
        <v>0</v>
      </c>
      <c r="S38" s="861">
        <v>0</v>
      </c>
      <c r="T38" s="861">
        <v>0</v>
      </c>
      <c r="U38" s="861">
        <v>0</v>
      </c>
      <c r="V38" s="861">
        <v>0</v>
      </c>
      <c r="W38" s="861">
        <v>0</v>
      </c>
      <c r="X38" s="861">
        <v>0</v>
      </c>
      <c r="Y38" s="861">
        <v>0</v>
      </c>
      <c r="Z38" s="861">
        <v>0</v>
      </c>
      <c r="AA38" s="861">
        <v>0</v>
      </c>
      <c r="AB38" s="861">
        <v>0</v>
      </c>
      <c r="AC38" s="861">
        <v>0</v>
      </c>
      <c r="AD38" s="861">
        <v>0</v>
      </c>
      <c r="AE38" s="861">
        <v>0</v>
      </c>
      <c r="AF38" s="861">
        <v>0</v>
      </c>
      <c r="AG38" s="861">
        <v>0</v>
      </c>
      <c r="AH38" s="861">
        <v>0</v>
      </c>
      <c r="AI38" s="861">
        <v>0</v>
      </c>
      <c r="AJ38" s="861">
        <v>0</v>
      </c>
      <c r="AK38" s="861">
        <v>0</v>
      </c>
      <c r="AL38" s="861">
        <v>0</v>
      </c>
      <c r="AM38" s="822"/>
    </row>
    <row r="39" spans="1:39">
      <c r="A39" s="839">
        <v>1</v>
      </c>
      <c r="B39" s="851"/>
      <c r="C39" s="851"/>
      <c r="D39" s="851"/>
      <c r="E39" s="851"/>
      <c r="F39" s="851"/>
      <c r="G39" s="851"/>
      <c r="H39" s="851"/>
      <c r="I39" s="851"/>
      <c r="J39" s="851"/>
      <c r="K39" s="851"/>
      <c r="L39" s="860">
        <v>4.4000000000000004</v>
      </c>
      <c r="M39" s="223" t="s">
        <v>381</v>
      </c>
      <c r="N39" s="828" t="s">
        <v>369</v>
      </c>
      <c r="O39" s="861">
        <v>0</v>
      </c>
      <c r="P39" s="861">
        <v>0</v>
      </c>
      <c r="Q39" s="861">
        <v>0</v>
      </c>
      <c r="R39" s="861">
        <v>0</v>
      </c>
      <c r="S39" s="861">
        <v>0</v>
      </c>
      <c r="T39" s="861">
        <v>0</v>
      </c>
      <c r="U39" s="861">
        <v>0</v>
      </c>
      <c r="V39" s="861">
        <v>0</v>
      </c>
      <c r="W39" s="861">
        <v>0</v>
      </c>
      <c r="X39" s="861">
        <v>0</v>
      </c>
      <c r="Y39" s="861">
        <v>0</v>
      </c>
      <c r="Z39" s="861">
        <v>0</v>
      </c>
      <c r="AA39" s="861">
        <v>0</v>
      </c>
      <c r="AB39" s="861">
        <v>0</v>
      </c>
      <c r="AC39" s="861">
        <v>0</v>
      </c>
      <c r="AD39" s="861">
        <v>0</v>
      </c>
      <c r="AE39" s="861">
        <v>0</v>
      </c>
      <c r="AF39" s="861">
        <v>0</v>
      </c>
      <c r="AG39" s="861">
        <v>0</v>
      </c>
      <c r="AH39" s="861">
        <v>0</v>
      </c>
      <c r="AI39" s="861">
        <v>0</v>
      </c>
      <c r="AJ39" s="861">
        <v>0</v>
      </c>
      <c r="AK39" s="861">
        <v>0</v>
      </c>
      <c r="AL39" s="861">
        <v>0</v>
      </c>
      <c r="AM39" s="822"/>
    </row>
    <row r="40" spans="1:39">
      <c r="A40" s="839">
        <v>1</v>
      </c>
      <c r="B40" s="851"/>
      <c r="C40" s="851"/>
      <c r="D40" s="851"/>
      <c r="E40" s="851"/>
      <c r="F40" s="851"/>
      <c r="G40" s="851"/>
      <c r="H40" s="851"/>
      <c r="I40" s="851"/>
      <c r="J40" s="851"/>
      <c r="K40" s="851"/>
      <c r="L40" s="860">
        <v>4.5</v>
      </c>
      <c r="M40" s="223" t="s">
        <v>383</v>
      </c>
      <c r="N40" s="828" t="s">
        <v>369</v>
      </c>
      <c r="O40" s="861">
        <v>0</v>
      </c>
      <c r="P40" s="861">
        <v>0</v>
      </c>
      <c r="Q40" s="861">
        <v>0</v>
      </c>
      <c r="R40" s="861">
        <v>0</v>
      </c>
      <c r="S40" s="861">
        <v>0</v>
      </c>
      <c r="T40" s="861">
        <v>0</v>
      </c>
      <c r="U40" s="861">
        <v>0</v>
      </c>
      <c r="V40" s="861">
        <v>0</v>
      </c>
      <c r="W40" s="861">
        <v>0</v>
      </c>
      <c r="X40" s="861">
        <v>0</v>
      </c>
      <c r="Y40" s="861">
        <v>0</v>
      </c>
      <c r="Z40" s="861">
        <v>0</v>
      </c>
      <c r="AA40" s="861">
        <v>0</v>
      </c>
      <c r="AB40" s="861">
        <v>0</v>
      </c>
      <c r="AC40" s="861">
        <v>0</v>
      </c>
      <c r="AD40" s="861">
        <v>0</v>
      </c>
      <c r="AE40" s="861">
        <v>0</v>
      </c>
      <c r="AF40" s="861">
        <v>0</v>
      </c>
      <c r="AG40" s="861">
        <v>0</v>
      </c>
      <c r="AH40" s="861">
        <v>0</v>
      </c>
      <c r="AI40" s="861">
        <v>0</v>
      </c>
      <c r="AJ40" s="861">
        <v>0</v>
      </c>
      <c r="AK40" s="861">
        <v>0</v>
      </c>
      <c r="AL40" s="861">
        <v>0</v>
      </c>
      <c r="AM40" s="822"/>
    </row>
    <row r="41" spans="1:39" s="95" customFormat="1">
      <c r="A41" s="839">
        <v>1</v>
      </c>
      <c r="B41" s="857"/>
      <c r="C41" s="857"/>
      <c r="D41" s="857"/>
      <c r="E41" s="857"/>
      <c r="F41" s="857"/>
      <c r="G41" s="857"/>
      <c r="H41" s="857"/>
      <c r="I41" s="857"/>
      <c r="J41" s="857"/>
      <c r="K41" s="857"/>
      <c r="L41" s="858">
        <v>5</v>
      </c>
      <c r="M41" s="219" t="s">
        <v>395</v>
      </c>
      <c r="N41" s="828" t="s">
        <v>369</v>
      </c>
      <c r="O41" s="859">
        <v>0</v>
      </c>
      <c r="P41" s="859">
        <v>0</v>
      </c>
      <c r="Q41" s="859">
        <v>0</v>
      </c>
      <c r="R41" s="859">
        <v>0</v>
      </c>
      <c r="S41" s="859">
        <v>0</v>
      </c>
      <c r="T41" s="859">
        <v>0</v>
      </c>
      <c r="U41" s="859">
        <v>0</v>
      </c>
      <c r="V41" s="859">
        <v>0</v>
      </c>
      <c r="W41" s="859">
        <v>0</v>
      </c>
      <c r="X41" s="859">
        <v>0</v>
      </c>
      <c r="Y41" s="859">
        <v>0</v>
      </c>
      <c r="Z41" s="859">
        <v>0</v>
      </c>
      <c r="AA41" s="859">
        <v>0</v>
      </c>
      <c r="AB41" s="859">
        <v>0</v>
      </c>
      <c r="AC41" s="859">
        <v>0</v>
      </c>
      <c r="AD41" s="859">
        <v>0</v>
      </c>
      <c r="AE41" s="859">
        <v>0</v>
      </c>
      <c r="AF41" s="859">
        <v>0</v>
      </c>
      <c r="AG41" s="859">
        <v>0</v>
      </c>
      <c r="AH41" s="859">
        <v>0</v>
      </c>
      <c r="AI41" s="859">
        <v>0</v>
      </c>
      <c r="AJ41" s="859">
        <v>0</v>
      </c>
      <c r="AK41" s="859">
        <v>0</v>
      </c>
      <c r="AL41" s="859">
        <v>0</v>
      </c>
      <c r="AM41" s="822"/>
    </row>
    <row r="42" spans="1:39">
      <c r="A42" s="839">
        <v>1</v>
      </c>
      <c r="B42" s="851"/>
      <c r="C42" s="851"/>
      <c r="D42" s="851"/>
      <c r="E42" s="851"/>
      <c r="F42" s="851"/>
      <c r="G42" s="851"/>
      <c r="H42" s="851"/>
      <c r="I42" s="851"/>
      <c r="J42" s="851"/>
      <c r="K42" s="851"/>
      <c r="L42" s="860">
        <v>5.0999999999999996</v>
      </c>
      <c r="M42" s="223" t="s">
        <v>376</v>
      </c>
      <c r="N42" s="828" t="s">
        <v>369</v>
      </c>
      <c r="O42" s="861">
        <v>0</v>
      </c>
      <c r="P42" s="861">
        <v>0</v>
      </c>
      <c r="Q42" s="861">
        <v>0</v>
      </c>
      <c r="R42" s="861">
        <v>0</v>
      </c>
      <c r="S42" s="861">
        <v>0</v>
      </c>
      <c r="T42" s="861">
        <v>0</v>
      </c>
      <c r="U42" s="861">
        <v>0</v>
      </c>
      <c r="V42" s="861">
        <v>0</v>
      </c>
      <c r="W42" s="861">
        <v>0</v>
      </c>
      <c r="X42" s="861">
        <v>0</v>
      </c>
      <c r="Y42" s="861">
        <v>0</v>
      </c>
      <c r="Z42" s="861">
        <v>0</v>
      </c>
      <c r="AA42" s="861">
        <v>0</v>
      </c>
      <c r="AB42" s="861">
        <v>0</v>
      </c>
      <c r="AC42" s="861">
        <v>0</v>
      </c>
      <c r="AD42" s="861">
        <v>0</v>
      </c>
      <c r="AE42" s="861">
        <v>0</v>
      </c>
      <c r="AF42" s="861">
        <v>0</v>
      </c>
      <c r="AG42" s="861">
        <v>0</v>
      </c>
      <c r="AH42" s="861">
        <v>0</v>
      </c>
      <c r="AI42" s="861">
        <v>0</v>
      </c>
      <c r="AJ42" s="861">
        <v>0</v>
      </c>
      <c r="AK42" s="861">
        <v>0</v>
      </c>
      <c r="AL42" s="861">
        <v>0</v>
      </c>
      <c r="AM42" s="822"/>
    </row>
    <row r="43" spans="1:39">
      <c r="A43" s="839">
        <v>1</v>
      </c>
      <c r="B43" s="851"/>
      <c r="C43" s="851"/>
      <c r="D43" s="851"/>
      <c r="E43" s="851"/>
      <c r="F43" s="851"/>
      <c r="G43" s="851"/>
      <c r="H43" s="851"/>
      <c r="I43" s="851"/>
      <c r="J43" s="851"/>
      <c r="K43" s="851"/>
      <c r="L43" s="860">
        <v>5.2</v>
      </c>
      <c r="M43" s="223" t="s">
        <v>377</v>
      </c>
      <c r="N43" s="828" t="s">
        <v>369</v>
      </c>
      <c r="O43" s="861">
        <v>0</v>
      </c>
      <c r="P43" s="861">
        <v>0</v>
      </c>
      <c r="Q43" s="861">
        <v>0</v>
      </c>
      <c r="R43" s="861">
        <v>0</v>
      </c>
      <c r="S43" s="861">
        <v>0</v>
      </c>
      <c r="T43" s="861">
        <v>0</v>
      </c>
      <c r="U43" s="861">
        <v>0</v>
      </c>
      <c r="V43" s="861">
        <v>0</v>
      </c>
      <c r="W43" s="861">
        <v>0</v>
      </c>
      <c r="X43" s="861">
        <v>0</v>
      </c>
      <c r="Y43" s="861">
        <v>0</v>
      </c>
      <c r="Z43" s="861">
        <v>0</v>
      </c>
      <c r="AA43" s="861">
        <v>0</v>
      </c>
      <c r="AB43" s="861">
        <v>0</v>
      </c>
      <c r="AC43" s="861">
        <v>0</v>
      </c>
      <c r="AD43" s="861">
        <v>0</v>
      </c>
      <c r="AE43" s="861">
        <v>0</v>
      </c>
      <c r="AF43" s="861">
        <v>0</v>
      </c>
      <c r="AG43" s="861">
        <v>0</v>
      </c>
      <c r="AH43" s="861">
        <v>0</v>
      </c>
      <c r="AI43" s="861">
        <v>0</v>
      </c>
      <c r="AJ43" s="861">
        <v>0</v>
      </c>
      <c r="AK43" s="861">
        <v>0</v>
      </c>
      <c r="AL43" s="861">
        <v>0</v>
      </c>
      <c r="AM43" s="822"/>
    </row>
    <row r="44" spans="1:39">
      <c r="A44" s="839">
        <v>1</v>
      </c>
      <c r="B44" s="851"/>
      <c r="C44" s="851"/>
      <c r="D44" s="851"/>
      <c r="E44" s="851"/>
      <c r="F44" s="851"/>
      <c r="G44" s="851"/>
      <c r="H44" s="851"/>
      <c r="I44" s="851"/>
      <c r="J44" s="851"/>
      <c r="K44" s="851"/>
      <c r="L44" s="860">
        <v>5.3</v>
      </c>
      <c r="M44" s="223" t="s">
        <v>379</v>
      </c>
      <c r="N44" s="828" t="s">
        <v>369</v>
      </c>
      <c r="O44" s="861">
        <v>0</v>
      </c>
      <c r="P44" s="861">
        <v>0</v>
      </c>
      <c r="Q44" s="861">
        <v>0</v>
      </c>
      <c r="R44" s="861">
        <v>0</v>
      </c>
      <c r="S44" s="861">
        <v>0</v>
      </c>
      <c r="T44" s="861">
        <v>0</v>
      </c>
      <c r="U44" s="861">
        <v>0</v>
      </c>
      <c r="V44" s="861">
        <v>0</v>
      </c>
      <c r="W44" s="861">
        <v>0</v>
      </c>
      <c r="X44" s="861">
        <v>0</v>
      </c>
      <c r="Y44" s="861">
        <v>0</v>
      </c>
      <c r="Z44" s="861">
        <v>0</v>
      </c>
      <c r="AA44" s="861">
        <v>0</v>
      </c>
      <c r="AB44" s="861">
        <v>0</v>
      </c>
      <c r="AC44" s="861">
        <v>0</v>
      </c>
      <c r="AD44" s="861">
        <v>0</v>
      </c>
      <c r="AE44" s="861">
        <v>0</v>
      </c>
      <c r="AF44" s="861">
        <v>0</v>
      </c>
      <c r="AG44" s="861">
        <v>0</v>
      </c>
      <c r="AH44" s="861">
        <v>0</v>
      </c>
      <c r="AI44" s="861">
        <v>0</v>
      </c>
      <c r="AJ44" s="861">
        <v>0</v>
      </c>
      <c r="AK44" s="861">
        <v>0</v>
      </c>
      <c r="AL44" s="861">
        <v>0</v>
      </c>
      <c r="AM44" s="822"/>
    </row>
    <row r="45" spans="1:39">
      <c r="A45" s="839">
        <v>1</v>
      </c>
      <c r="B45" s="851"/>
      <c r="C45" s="851"/>
      <c r="D45" s="851"/>
      <c r="E45" s="851"/>
      <c r="F45" s="851"/>
      <c r="G45" s="851"/>
      <c r="H45" s="851"/>
      <c r="I45" s="851"/>
      <c r="J45" s="851"/>
      <c r="K45" s="851"/>
      <c r="L45" s="860">
        <v>5.4</v>
      </c>
      <c r="M45" s="223" t="s">
        <v>381</v>
      </c>
      <c r="N45" s="828" t="s">
        <v>369</v>
      </c>
      <c r="O45" s="861">
        <v>0</v>
      </c>
      <c r="P45" s="861">
        <v>0</v>
      </c>
      <c r="Q45" s="861">
        <v>0</v>
      </c>
      <c r="R45" s="861">
        <v>0</v>
      </c>
      <c r="S45" s="861">
        <v>0</v>
      </c>
      <c r="T45" s="861">
        <v>0</v>
      </c>
      <c r="U45" s="861">
        <v>0</v>
      </c>
      <c r="V45" s="861">
        <v>0</v>
      </c>
      <c r="W45" s="861">
        <v>0</v>
      </c>
      <c r="X45" s="861">
        <v>0</v>
      </c>
      <c r="Y45" s="861">
        <v>0</v>
      </c>
      <c r="Z45" s="861">
        <v>0</v>
      </c>
      <c r="AA45" s="861">
        <v>0</v>
      </c>
      <c r="AB45" s="861">
        <v>0</v>
      </c>
      <c r="AC45" s="861">
        <v>0</v>
      </c>
      <c r="AD45" s="861">
        <v>0</v>
      </c>
      <c r="AE45" s="861">
        <v>0</v>
      </c>
      <c r="AF45" s="861">
        <v>0</v>
      </c>
      <c r="AG45" s="861">
        <v>0</v>
      </c>
      <c r="AH45" s="861">
        <v>0</v>
      </c>
      <c r="AI45" s="861">
        <v>0</v>
      </c>
      <c r="AJ45" s="861">
        <v>0</v>
      </c>
      <c r="AK45" s="861">
        <v>0</v>
      </c>
      <c r="AL45" s="861">
        <v>0</v>
      </c>
      <c r="AM45" s="822"/>
    </row>
    <row r="46" spans="1:39">
      <c r="A46" s="839">
        <v>1</v>
      </c>
      <c r="B46" s="851"/>
      <c r="C46" s="851"/>
      <c r="D46" s="851"/>
      <c r="E46" s="851"/>
      <c r="F46" s="851"/>
      <c r="G46" s="851"/>
      <c r="H46" s="851"/>
      <c r="I46" s="851"/>
      <c r="J46" s="851"/>
      <c r="K46" s="851"/>
      <c r="L46" s="860">
        <v>5.5</v>
      </c>
      <c r="M46" s="223" t="s">
        <v>383</v>
      </c>
      <c r="N46" s="828" t="s">
        <v>369</v>
      </c>
      <c r="O46" s="861">
        <v>0</v>
      </c>
      <c r="P46" s="861">
        <v>0</v>
      </c>
      <c r="Q46" s="861">
        <v>0</v>
      </c>
      <c r="R46" s="861">
        <v>0</v>
      </c>
      <c r="S46" s="861">
        <v>0</v>
      </c>
      <c r="T46" s="861">
        <v>0</v>
      </c>
      <c r="U46" s="861">
        <v>0</v>
      </c>
      <c r="V46" s="861">
        <v>0</v>
      </c>
      <c r="W46" s="861">
        <v>0</v>
      </c>
      <c r="X46" s="861">
        <v>0</v>
      </c>
      <c r="Y46" s="861">
        <v>0</v>
      </c>
      <c r="Z46" s="861">
        <v>0</v>
      </c>
      <c r="AA46" s="861">
        <v>0</v>
      </c>
      <c r="AB46" s="861">
        <v>0</v>
      </c>
      <c r="AC46" s="861">
        <v>0</v>
      </c>
      <c r="AD46" s="861">
        <v>0</v>
      </c>
      <c r="AE46" s="861">
        <v>0</v>
      </c>
      <c r="AF46" s="861">
        <v>0</v>
      </c>
      <c r="AG46" s="861">
        <v>0</v>
      </c>
      <c r="AH46" s="861">
        <v>0</v>
      </c>
      <c r="AI46" s="861">
        <v>0</v>
      </c>
      <c r="AJ46" s="861">
        <v>0</v>
      </c>
      <c r="AK46" s="861">
        <v>0</v>
      </c>
      <c r="AL46" s="861">
        <v>0</v>
      </c>
      <c r="AM46" s="822"/>
    </row>
    <row r="47" spans="1:39" s="95" customFormat="1" ht="22.8">
      <c r="A47" s="839">
        <v>1</v>
      </c>
      <c r="B47" s="857"/>
      <c r="C47" s="857"/>
      <c r="D47" s="857"/>
      <c r="E47" s="857"/>
      <c r="F47" s="857"/>
      <c r="G47" s="857"/>
      <c r="H47" s="857"/>
      <c r="I47" s="857"/>
      <c r="J47" s="857"/>
      <c r="K47" s="857"/>
      <c r="L47" s="858">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822"/>
    </row>
    <row r="48" spans="1:39">
      <c r="A48" s="839">
        <v>1</v>
      </c>
      <c r="B48" s="851"/>
      <c r="C48" s="851"/>
      <c r="D48" s="851"/>
      <c r="E48" s="851"/>
      <c r="F48" s="851"/>
      <c r="G48" s="851"/>
      <c r="H48" s="851"/>
      <c r="I48" s="851"/>
      <c r="J48" s="851"/>
      <c r="K48" s="851"/>
      <c r="L48" s="860">
        <v>6.1</v>
      </c>
      <c r="M48" s="223" t="s">
        <v>376</v>
      </c>
      <c r="N48" s="220" t="s">
        <v>145</v>
      </c>
      <c r="O48" s="861">
        <v>0</v>
      </c>
      <c r="P48" s="861">
        <v>0</v>
      </c>
      <c r="Q48" s="861">
        <v>0</v>
      </c>
      <c r="R48" s="861">
        <v>0</v>
      </c>
      <c r="S48" s="861">
        <v>0</v>
      </c>
      <c r="T48" s="861">
        <v>0</v>
      </c>
      <c r="U48" s="861">
        <v>0</v>
      </c>
      <c r="V48" s="861">
        <v>0</v>
      </c>
      <c r="W48" s="861">
        <v>0</v>
      </c>
      <c r="X48" s="861">
        <v>0</v>
      </c>
      <c r="Y48" s="861">
        <v>0</v>
      </c>
      <c r="Z48" s="861">
        <v>0</v>
      </c>
      <c r="AA48" s="861">
        <v>0</v>
      </c>
      <c r="AB48" s="861">
        <v>0</v>
      </c>
      <c r="AC48" s="861">
        <v>0</v>
      </c>
      <c r="AD48" s="861">
        <v>0</v>
      </c>
      <c r="AE48" s="861">
        <v>0</v>
      </c>
      <c r="AF48" s="861">
        <v>0</v>
      </c>
      <c r="AG48" s="861">
        <v>0</v>
      </c>
      <c r="AH48" s="861">
        <v>0</v>
      </c>
      <c r="AI48" s="861">
        <v>0</v>
      </c>
      <c r="AJ48" s="861">
        <v>0</v>
      </c>
      <c r="AK48" s="861">
        <v>0</v>
      </c>
      <c r="AL48" s="861">
        <v>0</v>
      </c>
      <c r="AM48" s="822"/>
    </row>
    <row r="49" spans="1:39">
      <c r="A49" s="839">
        <v>1</v>
      </c>
      <c r="B49" s="851"/>
      <c r="C49" s="851"/>
      <c r="D49" s="851"/>
      <c r="E49" s="851"/>
      <c r="F49" s="851"/>
      <c r="G49" s="851"/>
      <c r="H49" s="851"/>
      <c r="I49" s="851"/>
      <c r="J49" s="851"/>
      <c r="K49" s="851"/>
      <c r="L49" s="860">
        <v>6.2</v>
      </c>
      <c r="M49" s="223" t="s">
        <v>377</v>
      </c>
      <c r="N49" s="220" t="s">
        <v>145</v>
      </c>
      <c r="O49" s="861">
        <v>0</v>
      </c>
      <c r="P49" s="861">
        <v>0</v>
      </c>
      <c r="Q49" s="861">
        <v>0</v>
      </c>
      <c r="R49" s="861">
        <v>0</v>
      </c>
      <c r="S49" s="861">
        <v>0</v>
      </c>
      <c r="T49" s="861">
        <v>0</v>
      </c>
      <c r="U49" s="861">
        <v>0</v>
      </c>
      <c r="V49" s="861">
        <v>0</v>
      </c>
      <c r="W49" s="861">
        <v>0</v>
      </c>
      <c r="X49" s="861">
        <v>0</v>
      </c>
      <c r="Y49" s="861">
        <v>0</v>
      </c>
      <c r="Z49" s="861">
        <v>0</v>
      </c>
      <c r="AA49" s="861">
        <v>0</v>
      </c>
      <c r="AB49" s="861">
        <v>0</v>
      </c>
      <c r="AC49" s="861">
        <v>0</v>
      </c>
      <c r="AD49" s="861">
        <v>0</v>
      </c>
      <c r="AE49" s="861">
        <v>0</v>
      </c>
      <c r="AF49" s="861">
        <v>0</v>
      </c>
      <c r="AG49" s="861">
        <v>0</v>
      </c>
      <c r="AH49" s="861">
        <v>0</v>
      </c>
      <c r="AI49" s="861">
        <v>0</v>
      </c>
      <c r="AJ49" s="861">
        <v>0</v>
      </c>
      <c r="AK49" s="861">
        <v>0</v>
      </c>
      <c r="AL49" s="861">
        <v>0</v>
      </c>
      <c r="AM49" s="822"/>
    </row>
    <row r="50" spans="1:39">
      <c r="A50" s="839">
        <v>1</v>
      </c>
      <c r="B50" s="851"/>
      <c r="C50" s="851"/>
      <c r="D50" s="851"/>
      <c r="E50" s="851"/>
      <c r="F50" s="851"/>
      <c r="G50" s="851"/>
      <c r="H50" s="851"/>
      <c r="I50" s="851"/>
      <c r="J50" s="851"/>
      <c r="K50" s="851"/>
      <c r="L50" s="860">
        <v>6.3</v>
      </c>
      <c r="M50" s="223" t="s">
        <v>379</v>
      </c>
      <c r="N50" s="220" t="s">
        <v>145</v>
      </c>
      <c r="O50" s="861">
        <v>0</v>
      </c>
      <c r="P50" s="861">
        <v>0</v>
      </c>
      <c r="Q50" s="861">
        <v>0</v>
      </c>
      <c r="R50" s="861">
        <v>0</v>
      </c>
      <c r="S50" s="861">
        <v>0</v>
      </c>
      <c r="T50" s="861">
        <v>0</v>
      </c>
      <c r="U50" s="861">
        <v>0</v>
      </c>
      <c r="V50" s="861">
        <v>0</v>
      </c>
      <c r="W50" s="861">
        <v>0</v>
      </c>
      <c r="X50" s="861">
        <v>0</v>
      </c>
      <c r="Y50" s="861">
        <v>0</v>
      </c>
      <c r="Z50" s="861">
        <v>0</v>
      </c>
      <c r="AA50" s="861">
        <v>0</v>
      </c>
      <c r="AB50" s="861">
        <v>0</v>
      </c>
      <c r="AC50" s="861">
        <v>0</v>
      </c>
      <c r="AD50" s="861">
        <v>0</v>
      </c>
      <c r="AE50" s="861">
        <v>0</v>
      </c>
      <c r="AF50" s="861">
        <v>0</v>
      </c>
      <c r="AG50" s="861">
        <v>0</v>
      </c>
      <c r="AH50" s="861">
        <v>0</v>
      </c>
      <c r="AI50" s="861">
        <v>0</v>
      </c>
      <c r="AJ50" s="861">
        <v>0</v>
      </c>
      <c r="AK50" s="861">
        <v>0</v>
      </c>
      <c r="AL50" s="861">
        <v>0</v>
      </c>
      <c r="AM50" s="822"/>
    </row>
    <row r="51" spans="1:39">
      <c r="A51" s="839">
        <v>1</v>
      </c>
      <c r="B51" s="851"/>
      <c r="C51" s="851"/>
      <c r="D51" s="851"/>
      <c r="E51" s="851"/>
      <c r="F51" s="851"/>
      <c r="G51" s="851"/>
      <c r="H51" s="851"/>
      <c r="I51" s="851"/>
      <c r="J51" s="851"/>
      <c r="K51" s="851"/>
      <c r="L51" s="860">
        <v>6.4</v>
      </c>
      <c r="M51" s="223" t="s">
        <v>381</v>
      </c>
      <c r="N51" s="220" t="s">
        <v>145</v>
      </c>
      <c r="O51" s="861">
        <v>0</v>
      </c>
      <c r="P51" s="861">
        <v>0</v>
      </c>
      <c r="Q51" s="861">
        <v>0</v>
      </c>
      <c r="R51" s="861">
        <v>0</v>
      </c>
      <c r="S51" s="861">
        <v>0</v>
      </c>
      <c r="T51" s="861">
        <v>0</v>
      </c>
      <c r="U51" s="861">
        <v>0</v>
      </c>
      <c r="V51" s="861">
        <v>0</v>
      </c>
      <c r="W51" s="861">
        <v>0</v>
      </c>
      <c r="X51" s="861">
        <v>0</v>
      </c>
      <c r="Y51" s="861">
        <v>0</v>
      </c>
      <c r="Z51" s="861">
        <v>0</v>
      </c>
      <c r="AA51" s="861">
        <v>0</v>
      </c>
      <c r="AB51" s="861">
        <v>0</v>
      </c>
      <c r="AC51" s="861">
        <v>0</v>
      </c>
      <c r="AD51" s="861">
        <v>0</v>
      </c>
      <c r="AE51" s="861">
        <v>0</v>
      </c>
      <c r="AF51" s="861">
        <v>0</v>
      </c>
      <c r="AG51" s="861">
        <v>0</v>
      </c>
      <c r="AH51" s="861">
        <v>0</v>
      </c>
      <c r="AI51" s="861">
        <v>0</v>
      </c>
      <c r="AJ51" s="861">
        <v>0</v>
      </c>
      <c r="AK51" s="861">
        <v>0</v>
      </c>
      <c r="AL51" s="861">
        <v>0</v>
      </c>
      <c r="AM51" s="822"/>
    </row>
    <row r="52" spans="1:39">
      <c r="A52" s="839">
        <v>1</v>
      </c>
      <c r="B52" s="851"/>
      <c r="C52" s="851"/>
      <c r="D52" s="851"/>
      <c r="E52" s="851"/>
      <c r="F52" s="851"/>
      <c r="G52" s="851"/>
      <c r="H52" s="851"/>
      <c r="I52" s="851"/>
      <c r="J52" s="851"/>
      <c r="K52" s="851"/>
      <c r="L52" s="860">
        <v>6.5</v>
      </c>
      <c r="M52" s="223" t="s">
        <v>383</v>
      </c>
      <c r="N52" s="220" t="s">
        <v>145</v>
      </c>
      <c r="O52" s="861">
        <v>0</v>
      </c>
      <c r="P52" s="861">
        <v>0</v>
      </c>
      <c r="Q52" s="861">
        <v>0</v>
      </c>
      <c r="R52" s="861">
        <v>0</v>
      </c>
      <c r="S52" s="861">
        <v>0</v>
      </c>
      <c r="T52" s="861">
        <v>0</v>
      </c>
      <c r="U52" s="861">
        <v>0</v>
      </c>
      <c r="V52" s="861">
        <v>0</v>
      </c>
      <c r="W52" s="861">
        <v>0</v>
      </c>
      <c r="X52" s="861">
        <v>0</v>
      </c>
      <c r="Y52" s="861">
        <v>0</v>
      </c>
      <c r="Z52" s="861">
        <v>0</v>
      </c>
      <c r="AA52" s="861">
        <v>0</v>
      </c>
      <c r="AB52" s="861">
        <v>0</v>
      </c>
      <c r="AC52" s="861">
        <v>0</v>
      </c>
      <c r="AD52" s="861">
        <v>0</v>
      </c>
      <c r="AE52" s="861">
        <v>0</v>
      </c>
      <c r="AF52" s="861">
        <v>0</v>
      </c>
      <c r="AG52" s="861">
        <v>0</v>
      </c>
      <c r="AH52" s="861">
        <v>0</v>
      </c>
      <c r="AI52" s="861">
        <v>0</v>
      </c>
      <c r="AJ52" s="861">
        <v>0</v>
      </c>
      <c r="AK52" s="861">
        <v>0</v>
      </c>
      <c r="AL52" s="861">
        <v>0</v>
      </c>
      <c r="AM52" s="822"/>
    </row>
    <row r="53" spans="1:39" s="95" customFormat="1">
      <c r="A53" s="839">
        <v>1</v>
      </c>
      <c r="B53" s="857"/>
      <c r="C53" s="857"/>
      <c r="D53" s="857"/>
      <c r="E53" s="857"/>
      <c r="F53" s="857"/>
      <c r="G53" s="857"/>
      <c r="H53" s="857"/>
      <c r="I53" s="857"/>
      <c r="J53" s="857"/>
      <c r="K53" s="857"/>
      <c r="L53" s="858">
        <v>7</v>
      </c>
      <c r="M53" s="219" t="s">
        <v>403</v>
      </c>
      <c r="N53" s="828" t="s">
        <v>369</v>
      </c>
      <c r="O53" s="859">
        <v>0</v>
      </c>
      <c r="P53" s="859">
        <v>0</v>
      </c>
      <c r="Q53" s="859">
        <v>0</v>
      </c>
      <c r="R53" s="859">
        <v>0</v>
      </c>
      <c r="S53" s="859">
        <v>0</v>
      </c>
      <c r="T53" s="859">
        <v>0</v>
      </c>
      <c r="U53" s="859">
        <v>0</v>
      </c>
      <c r="V53" s="859">
        <v>0</v>
      </c>
      <c r="W53" s="859">
        <v>0</v>
      </c>
      <c r="X53" s="859">
        <v>0</v>
      </c>
      <c r="Y53" s="859">
        <v>0</v>
      </c>
      <c r="Z53" s="859">
        <v>0</v>
      </c>
      <c r="AA53" s="859">
        <v>0</v>
      </c>
      <c r="AB53" s="859">
        <v>0</v>
      </c>
      <c r="AC53" s="859">
        <v>0</v>
      </c>
      <c r="AD53" s="859">
        <v>0</v>
      </c>
      <c r="AE53" s="859">
        <v>0</v>
      </c>
      <c r="AF53" s="859">
        <v>0</v>
      </c>
      <c r="AG53" s="859">
        <v>0</v>
      </c>
      <c r="AH53" s="859">
        <v>0</v>
      </c>
      <c r="AI53" s="859">
        <v>0</v>
      </c>
      <c r="AJ53" s="859">
        <v>0</v>
      </c>
      <c r="AK53" s="859">
        <v>0</v>
      </c>
      <c r="AL53" s="859">
        <v>0</v>
      </c>
      <c r="AM53" s="822"/>
    </row>
    <row r="54" spans="1:39">
      <c r="A54" s="839">
        <v>1</v>
      </c>
      <c r="B54" s="851"/>
      <c r="C54" s="851"/>
      <c r="D54" s="851"/>
      <c r="E54" s="851"/>
      <c r="F54" s="851"/>
      <c r="G54" s="851"/>
      <c r="H54" s="851"/>
      <c r="I54" s="851"/>
      <c r="J54" s="851"/>
      <c r="K54" s="851"/>
      <c r="L54" s="860">
        <v>7.1</v>
      </c>
      <c r="M54" s="223" t="s">
        <v>376</v>
      </c>
      <c r="N54" s="828" t="s">
        <v>369</v>
      </c>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22"/>
    </row>
    <row r="55" spans="1:39">
      <c r="A55" s="839">
        <v>1</v>
      </c>
      <c r="B55" s="851"/>
      <c r="C55" s="851"/>
      <c r="D55" s="851"/>
      <c r="E55" s="851"/>
      <c r="F55" s="851"/>
      <c r="G55" s="851"/>
      <c r="H55" s="851"/>
      <c r="I55" s="851"/>
      <c r="J55" s="851"/>
      <c r="K55" s="851"/>
      <c r="L55" s="860">
        <v>7.2</v>
      </c>
      <c r="M55" s="223" t="s">
        <v>377</v>
      </c>
      <c r="N55" s="828" t="s">
        <v>369</v>
      </c>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22"/>
    </row>
    <row r="56" spans="1:39">
      <c r="A56" s="839">
        <v>1</v>
      </c>
      <c r="B56" s="851"/>
      <c r="C56" s="851"/>
      <c r="D56" s="851"/>
      <c r="E56" s="851"/>
      <c r="F56" s="851"/>
      <c r="G56" s="851"/>
      <c r="H56" s="851"/>
      <c r="I56" s="851"/>
      <c r="J56" s="851"/>
      <c r="K56" s="851"/>
      <c r="L56" s="860">
        <v>7.3</v>
      </c>
      <c r="M56" s="223" t="s">
        <v>379</v>
      </c>
      <c r="N56" s="828" t="s">
        <v>369</v>
      </c>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22"/>
    </row>
    <row r="57" spans="1:39">
      <c r="A57" s="839">
        <v>1</v>
      </c>
      <c r="B57" s="851"/>
      <c r="C57" s="851"/>
      <c r="D57" s="851"/>
      <c r="E57" s="851"/>
      <c r="F57" s="851"/>
      <c r="G57" s="851"/>
      <c r="H57" s="851"/>
      <c r="I57" s="851"/>
      <c r="J57" s="851"/>
      <c r="K57" s="851"/>
      <c r="L57" s="860">
        <v>7.4</v>
      </c>
      <c r="M57" s="223" t="s">
        <v>381</v>
      </c>
      <c r="N57" s="828" t="s">
        <v>369</v>
      </c>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22"/>
    </row>
    <row r="58" spans="1:39">
      <c r="A58" s="839">
        <v>1</v>
      </c>
      <c r="B58" s="851"/>
      <c r="C58" s="851"/>
      <c r="D58" s="851"/>
      <c r="E58" s="851"/>
      <c r="F58" s="851"/>
      <c r="G58" s="851"/>
      <c r="H58" s="851"/>
      <c r="I58" s="851"/>
      <c r="J58" s="851"/>
      <c r="K58" s="851"/>
      <c r="L58" s="860">
        <v>7.5</v>
      </c>
      <c r="M58" s="223" t="s">
        <v>383</v>
      </c>
      <c r="N58" s="828" t="s">
        <v>369</v>
      </c>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22"/>
    </row>
    <row r="59" spans="1:39" s="95" customFormat="1">
      <c r="A59" s="839">
        <v>1</v>
      </c>
      <c r="B59" s="857"/>
      <c r="C59" s="857"/>
      <c r="D59" s="857"/>
      <c r="E59" s="857"/>
      <c r="F59" s="857"/>
      <c r="G59" s="857"/>
      <c r="H59" s="857"/>
      <c r="I59" s="857"/>
      <c r="J59" s="857"/>
      <c r="K59" s="857"/>
      <c r="L59" s="858">
        <v>8</v>
      </c>
      <c r="M59" s="219" t="s">
        <v>407</v>
      </c>
      <c r="N59" s="828" t="s">
        <v>369</v>
      </c>
      <c r="O59" s="859">
        <v>0</v>
      </c>
      <c r="P59" s="859">
        <v>0</v>
      </c>
      <c r="Q59" s="859">
        <v>0</v>
      </c>
      <c r="R59" s="859">
        <v>0</v>
      </c>
      <c r="S59" s="859">
        <v>0</v>
      </c>
      <c r="T59" s="859">
        <v>0</v>
      </c>
      <c r="U59" s="859">
        <v>0</v>
      </c>
      <c r="V59" s="859">
        <v>0</v>
      </c>
      <c r="W59" s="859">
        <v>0</v>
      </c>
      <c r="X59" s="859">
        <v>0</v>
      </c>
      <c r="Y59" s="859">
        <v>0</v>
      </c>
      <c r="Z59" s="859">
        <v>0</v>
      </c>
      <c r="AA59" s="859">
        <v>0</v>
      </c>
      <c r="AB59" s="859">
        <v>0</v>
      </c>
      <c r="AC59" s="859">
        <v>0</v>
      </c>
      <c r="AD59" s="859">
        <v>0</v>
      </c>
      <c r="AE59" s="859">
        <v>0</v>
      </c>
      <c r="AF59" s="859">
        <v>0</v>
      </c>
      <c r="AG59" s="859">
        <v>0</v>
      </c>
      <c r="AH59" s="859">
        <v>0</v>
      </c>
      <c r="AI59" s="859">
        <v>0</v>
      </c>
      <c r="AJ59" s="859">
        <v>0</v>
      </c>
      <c r="AK59" s="859">
        <v>0</v>
      </c>
      <c r="AL59" s="859">
        <v>0</v>
      </c>
      <c r="AM59" s="822"/>
    </row>
    <row r="60" spans="1:39">
      <c r="A60" s="839">
        <v>1</v>
      </c>
      <c r="B60" s="851"/>
      <c r="C60" s="851"/>
      <c r="D60" s="851"/>
      <c r="E60" s="851"/>
      <c r="F60" s="851"/>
      <c r="G60" s="851"/>
      <c r="H60" s="851"/>
      <c r="I60" s="851"/>
      <c r="J60" s="851"/>
      <c r="K60" s="851"/>
      <c r="L60" s="860">
        <v>8.1</v>
      </c>
      <c r="M60" s="223" t="s">
        <v>376</v>
      </c>
      <c r="N60" s="828" t="s">
        <v>369</v>
      </c>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22"/>
    </row>
    <row r="61" spans="1:39">
      <c r="A61" s="839">
        <v>1</v>
      </c>
      <c r="B61" s="851"/>
      <c r="C61" s="851"/>
      <c r="D61" s="851"/>
      <c r="E61" s="851"/>
      <c r="F61" s="851"/>
      <c r="G61" s="851"/>
      <c r="H61" s="851"/>
      <c r="I61" s="851"/>
      <c r="J61" s="851"/>
      <c r="K61" s="851"/>
      <c r="L61" s="860">
        <v>8.1999999999999993</v>
      </c>
      <c r="M61" s="223" t="s">
        <v>377</v>
      </c>
      <c r="N61" s="828" t="s">
        <v>369</v>
      </c>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22"/>
    </row>
    <row r="62" spans="1:39">
      <c r="A62" s="839">
        <v>1</v>
      </c>
      <c r="B62" s="851"/>
      <c r="C62" s="851"/>
      <c r="D62" s="851"/>
      <c r="E62" s="851"/>
      <c r="F62" s="851"/>
      <c r="G62" s="851"/>
      <c r="H62" s="851"/>
      <c r="I62" s="851"/>
      <c r="J62" s="851"/>
      <c r="K62" s="851"/>
      <c r="L62" s="860">
        <v>8.3000000000000007</v>
      </c>
      <c r="M62" s="223" t="s">
        <v>379</v>
      </c>
      <c r="N62" s="828" t="s">
        <v>369</v>
      </c>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22"/>
    </row>
    <row r="63" spans="1:39">
      <c r="A63" s="839">
        <v>1</v>
      </c>
      <c r="B63" s="851"/>
      <c r="C63" s="851"/>
      <c r="D63" s="851"/>
      <c r="E63" s="851"/>
      <c r="F63" s="851"/>
      <c r="G63" s="851"/>
      <c r="H63" s="851"/>
      <c r="I63" s="851"/>
      <c r="J63" s="851"/>
      <c r="K63" s="851"/>
      <c r="L63" s="860">
        <v>8.4</v>
      </c>
      <c r="M63" s="223" t="s">
        <v>381</v>
      </c>
      <c r="N63" s="828" t="s">
        <v>369</v>
      </c>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22"/>
    </row>
    <row r="64" spans="1:39">
      <c r="A64" s="839">
        <v>1</v>
      </c>
      <c r="B64" s="851"/>
      <c r="C64" s="851"/>
      <c r="D64" s="851"/>
      <c r="E64" s="851"/>
      <c r="F64" s="851"/>
      <c r="G64" s="851"/>
      <c r="H64" s="851"/>
      <c r="I64" s="851"/>
      <c r="J64" s="851"/>
      <c r="K64" s="851"/>
      <c r="L64" s="860">
        <v>8.5</v>
      </c>
      <c r="M64" s="223" t="s">
        <v>383</v>
      </c>
      <c r="N64" s="828" t="s">
        <v>369</v>
      </c>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22"/>
    </row>
    <row r="65" spans="1:39">
      <c r="A65" s="851"/>
      <c r="B65" s="851"/>
      <c r="C65" s="851"/>
      <c r="D65" s="851"/>
      <c r="E65" s="851"/>
      <c r="F65" s="851"/>
      <c r="G65" s="851"/>
      <c r="H65" s="851"/>
      <c r="I65" s="851"/>
      <c r="J65" s="851"/>
      <c r="K65" s="851"/>
      <c r="L65" s="862"/>
      <c r="M65" s="863"/>
      <c r="N65" s="862"/>
      <c r="O65" s="864"/>
      <c r="P65" s="864"/>
      <c r="Q65" s="864"/>
      <c r="R65" s="864"/>
      <c r="S65" s="864"/>
      <c r="T65" s="864"/>
      <c r="U65" s="864"/>
      <c r="V65" s="864"/>
      <c r="W65" s="864"/>
      <c r="X65" s="864"/>
      <c r="Y65" s="864"/>
      <c r="Z65" s="864"/>
      <c r="AA65" s="864"/>
      <c r="AB65" s="864"/>
      <c r="AC65" s="852"/>
      <c r="AD65" s="852"/>
      <c r="AE65" s="852"/>
      <c r="AF65" s="852"/>
      <c r="AG65" s="852"/>
      <c r="AH65" s="852"/>
      <c r="AI65" s="852"/>
      <c r="AJ65" s="852"/>
      <c r="AK65" s="852"/>
      <c r="AL65" s="852"/>
      <c r="AM65" s="851"/>
    </row>
    <row r="66" spans="1:39" s="88" customFormat="1" ht="15" customHeight="1">
      <c r="A66" s="809"/>
      <c r="B66" s="809"/>
      <c r="C66" s="809"/>
      <c r="D66" s="809"/>
      <c r="E66" s="809"/>
      <c r="F66" s="809"/>
      <c r="G66" s="809"/>
      <c r="H66" s="809"/>
      <c r="I66" s="809"/>
      <c r="J66" s="809"/>
      <c r="K66" s="809"/>
      <c r="L66" s="1211" t="s">
        <v>1469</v>
      </c>
      <c r="M66" s="1211"/>
      <c r="N66" s="1211"/>
      <c r="O66" s="1211"/>
      <c r="P66" s="1211"/>
      <c r="Q66" s="1211"/>
      <c r="R66" s="1211"/>
      <c r="S66" s="1213"/>
      <c r="T66" s="1213"/>
      <c r="U66" s="1213"/>
      <c r="V66" s="1213"/>
      <c r="W66" s="1213"/>
      <c r="X66" s="1213"/>
      <c r="Y66" s="1213"/>
      <c r="Z66" s="1213"/>
      <c r="AA66" s="1213"/>
      <c r="AB66" s="1213"/>
      <c r="AC66" s="1213"/>
      <c r="AD66" s="1213"/>
      <c r="AE66" s="1213"/>
      <c r="AF66" s="1213"/>
      <c r="AG66" s="1213"/>
      <c r="AH66" s="1213"/>
      <c r="AI66" s="1213"/>
      <c r="AJ66" s="1213"/>
      <c r="AK66" s="1213"/>
      <c r="AL66" s="1213"/>
      <c r="AM66" s="1213"/>
    </row>
    <row r="67" spans="1:39" s="88" customFormat="1" ht="15" customHeight="1">
      <c r="A67" s="809"/>
      <c r="B67" s="809"/>
      <c r="C67" s="809"/>
      <c r="D67" s="809"/>
      <c r="E67" s="809"/>
      <c r="F67" s="809"/>
      <c r="G67" s="809"/>
      <c r="H67" s="809"/>
      <c r="I67" s="809"/>
      <c r="J67" s="809"/>
      <c r="K67" s="706"/>
      <c r="L67" s="1214"/>
      <c r="M67" s="1214"/>
      <c r="N67" s="1214"/>
      <c r="O67" s="1214"/>
      <c r="P67" s="1214"/>
      <c r="Q67" s="1214"/>
      <c r="R67" s="1214"/>
      <c r="S67" s="1215"/>
      <c r="T67" s="1215"/>
      <c r="U67" s="1215"/>
      <c r="V67" s="1215"/>
      <c r="W67" s="1215"/>
      <c r="X67" s="1215"/>
      <c r="Y67" s="1215"/>
      <c r="Z67" s="1215"/>
      <c r="AA67" s="1215"/>
      <c r="AB67" s="1215"/>
      <c r="AC67" s="1215"/>
      <c r="AD67" s="1215"/>
      <c r="AE67" s="1215"/>
      <c r="AF67" s="1215"/>
      <c r="AG67" s="1215"/>
      <c r="AH67" s="1215"/>
      <c r="AI67" s="1215"/>
      <c r="AJ67" s="1215"/>
      <c r="AK67" s="1215"/>
      <c r="AL67" s="1215"/>
      <c r="AM67" s="1215"/>
    </row>
    <row r="68" spans="1:39">
      <c r="A68" s="851"/>
      <c r="B68" s="851"/>
      <c r="C68" s="851"/>
      <c r="D68" s="851"/>
      <c r="E68" s="851"/>
      <c r="F68" s="851"/>
      <c r="G68" s="851"/>
      <c r="H68" s="851"/>
      <c r="I68" s="851"/>
      <c r="J68" s="851"/>
      <c r="K68" s="851"/>
      <c r="L68" s="851"/>
      <c r="M68" s="865"/>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1"/>
    </row>
    <row r="69" spans="1:39">
      <c r="A69" s="851"/>
      <c r="B69" s="851"/>
      <c r="C69" s="851"/>
      <c r="D69" s="851"/>
      <c r="E69" s="851"/>
      <c r="F69" s="851"/>
      <c r="G69" s="851"/>
      <c r="H69" s="851"/>
      <c r="I69" s="851"/>
      <c r="J69" s="851"/>
      <c r="K69" s="851"/>
      <c r="L69" s="851"/>
      <c r="M69" s="865"/>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1"/>
    </row>
    <row r="70" spans="1:39">
      <c r="A70" s="851"/>
      <c r="B70" s="851"/>
      <c r="C70" s="851"/>
      <c r="D70" s="851"/>
      <c r="E70" s="851"/>
      <c r="F70" s="851"/>
      <c r="G70" s="851"/>
      <c r="H70" s="851"/>
      <c r="I70" s="851"/>
      <c r="J70" s="851"/>
      <c r="K70" s="851"/>
      <c r="L70" s="851"/>
      <c r="M70" s="865"/>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1"/>
    </row>
    <row r="71" spans="1:39">
      <c r="A71" s="851"/>
      <c r="B71" s="851"/>
      <c r="C71" s="851"/>
      <c r="D71" s="851"/>
      <c r="E71" s="851"/>
      <c r="F71" s="851"/>
      <c r="G71" s="851"/>
      <c r="H71" s="851"/>
      <c r="I71" s="851"/>
      <c r="J71" s="851"/>
      <c r="K71" s="851"/>
      <c r="L71" s="851"/>
      <c r="M71" s="866"/>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1"/>
    </row>
    <row r="72" spans="1:39">
      <c r="A72" s="851"/>
      <c r="B72" s="851"/>
      <c r="C72" s="851"/>
      <c r="D72" s="851"/>
      <c r="E72" s="851"/>
      <c r="F72" s="851"/>
      <c r="G72" s="851"/>
      <c r="H72" s="851"/>
      <c r="I72" s="851"/>
      <c r="J72" s="851"/>
      <c r="K72" s="851"/>
      <c r="L72" s="851"/>
      <c r="M72" s="865"/>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1"/>
    </row>
    <row r="73" spans="1:39">
      <c r="A73" s="851"/>
      <c r="B73" s="851"/>
      <c r="C73" s="851"/>
      <c r="D73" s="851"/>
      <c r="E73" s="851"/>
      <c r="F73" s="851"/>
      <c r="G73" s="851"/>
      <c r="H73" s="851"/>
      <c r="I73" s="851"/>
      <c r="J73" s="851"/>
      <c r="K73" s="851"/>
      <c r="L73" s="851"/>
      <c r="M73" s="851"/>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1"/>
    </row>
    <row r="74" spans="1:39">
      <c r="A74" s="851"/>
      <c r="B74" s="851"/>
      <c r="C74" s="851"/>
      <c r="D74" s="851"/>
      <c r="E74" s="851"/>
      <c r="F74" s="851"/>
      <c r="G74" s="851"/>
      <c r="H74" s="851"/>
      <c r="I74" s="851"/>
      <c r="J74" s="851"/>
      <c r="K74" s="851"/>
      <c r="L74" s="851"/>
      <c r="M74" s="865"/>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1"/>
    </row>
    <row r="75" spans="1:39">
      <c r="A75" s="851"/>
      <c r="B75" s="851"/>
      <c r="C75" s="851"/>
      <c r="D75" s="851"/>
      <c r="E75" s="851"/>
      <c r="F75" s="851"/>
      <c r="G75" s="851"/>
      <c r="H75" s="851"/>
      <c r="I75" s="851"/>
      <c r="J75" s="851"/>
      <c r="K75" s="851"/>
      <c r="L75" s="851"/>
      <c r="M75" s="865"/>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1"/>
    </row>
    <row r="76" spans="1:39">
      <c r="A76" s="851"/>
      <c r="B76" s="851"/>
      <c r="C76" s="851"/>
      <c r="D76" s="851"/>
      <c r="E76" s="851"/>
      <c r="F76" s="851"/>
      <c r="G76" s="851"/>
      <c r="H76" s="851"/>
      <c r="I76" s="851"/>
      <c r="J76" s="851"/>
      <c r="K76" s="851"/>
      <c r="L76" s="851"/>
      <c r="M76" s="851"/>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1"/>
    </row>
    <row r="77" spans="1:39">
      <c r="A77" s="851"/>
      <c r="B77" s="851"/>
      <c r="C77" s="851"/>
      <c r="D77" s="851"/>
      <c r="E77" s="851"/>
      <c r="F77" s="851"/>
      <c r="G77" s="851"/>
      <c r="H77" s="851"/>
      <c r="I77" s="851"/>
      <c r="J77" s="851"/>
      <c r="K77" s="851"/>
      <c r="L77" s="851"/>
      <c r="M77" s="851"/>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1"/>
    </row>
    <row r="78" spans="1:39">
      <c r="A78" s="851"/>
      <c r="B78" s="851"/>
      <c r="C78" s="851"/>
      <c r="D78" s="851"/>
      <c r="E78" s="851"/>
      <c r="F78" s="851"/>
      <c r="G78" s="851"/>
      <c r="H78" s="851"/>
      <c r="I78" s="851"/>
      <c r="J78" s="851"/>
      <c r="K78" s="851"/>
      <c r="L78" s="851"/>
      <c r="M78" s="851"/>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1"/>
    </row>
    <row r="79" spans="1:39">
      <c r="A79" s="851"/>
      <c r="B79" s="851"/>
      <c r="C79" s="851"/>
      <c r="D79" s="851"/>
      <c r="E79" s="851"/>
      <c r="F79" s="851"/>
      <c r="G79" s="851"/>
      <c r="H79" s="851"/>
      <c r="I79" s="851"/>
      <c r="J79" s="851"/>
      <c r="K79" s="851"/>
      <c r="L79" s="851"/>
      <c r="M79" s="851"/>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1"/>
    </row>
    <row r="80" spans="1:39">
      <c r="A80" s="851"/>
      <c r="B80" s="851"/>
      <c r="C80" s="851"/>
      <c r="D80" s="851"/>
      <c r="E80" s="851"/>
      <c r="F80" s="851"/>
      <c r="G80" s="851"/>
      <c r="H80" s="851"/>
      <c r="I80" s="851"/>
      <c r="J80" s="851"/>
      <c r="K80" s="851"/>
      <c r="L80" s="851"/>
      <c r="M80" s="865"/>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1"/>
    </row>
    <row r="81" spans="1:39">
      <c r="A81" s="851"/>
      <c r="B81" s="851"/>
      <c r="C81" s="851"/>
      <c r="D81" s="851"/>
      <c r="E81" s="851"/>
      <c r="F81" s="851"/>
      <c r="G81" s="851"/>
      <c r="H81" s="851"/>
      <c r="I81" s="851"/>
      <c r="J81" s="851"/>
      <c r="K81" s="851"/>
      <c r="L81" s="851"/>
      <c r="M81" s="865"/>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1"/>
    </row>
    <row r="82" spans="1:39">
      <c r="A82" s="851"/>
      <c r="B82" s="851"/>
      <c r="C82" s="851"/>
      <c r="D82" s="851"/>
      <c r="E82" s="851"/>
      <c r="F82" s="851"/>
      <c r="G82" s="851"/>
      <c r="H82" s="851"/>
      <c r="I82" s="851"/>
      <c r="J82" s="851"/>
      <c r="K82" s="851"/>
      <c r="L82" s="851"/>
      <c r="M82" s="866"/>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1"/>
    </row>
    <row r="83" spans="1:39">
      <c r="A83" s="851"/>
      <c r="B83" s="851"/>
      <c r="C83" s="851"/>
      <c r="D83" s="851"/>
      <c r="E83" s="851"/>
      <c r="F83" s="851"/>
      <c r="G83" s="851"/>
      <c r="H83" s="851"/>
      <c r="I83" s="851"/>
      <c r="J83" s="851"/>
      <c r="K83" s="851"/>
      <c r="L83" s="851"/>
      <c r="M83" s="865"/>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1"/>
    </row>
    <row r="84" spans="1:39">
      <c r="A84" s="851"/>
      <c r="B84" s="851"/>
      <c r="C84" s="851"/>
      <c r="D84" s="851"/>
      <c r="E84" s="851"/>
      <c r="F84" s="851"/>
      <c r="G84" s="851"/>
      <c r="H84" s="851"/>
      <c r="I84" s="851"/>
      <c r="J84" s="851"/>
      <c r="K84" s="851"/>
      <c r="L84" s="851"/>
      <c r="M84" s="865"/>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1"/>
    </row>
    <row r="85" spans="1:39">
      <c r="A85" s="851"/>
      <c r="B85" s="851"/>
      <c r="C85" s="851"/>
      <c r="D85" s="851"/>
      <c r="E85" s="851"/>
      <c r="F85" s="851"/>
      <c r="G85" s="851"/>
      <c r="H85" s="851"/>
      <c r="I85" s="851"/>
      <c r="J85" s="851"/>
      <c r="K85" s="851"/>
      <c r="L85" s="851"/>
      <c r="M85" s="865"/>
      <c r="N85" s="852"/>
      <c r="O85" s="852"/>
      <c r="P85" s="852"/>
      <c r="Q85" s="852"/>
      <c r="R85" s="852"/>
      <c r="S85" s="852"/>
      <c r="T85" s="852"/>
      <c r="U85" s="852"/>
      <c r="V85" s="852"/>
      <c r="W85" s="852"/>
      <c r="X85" s="852"/>
      <c r="Y85" s="852"/>
      <c r="Z85" s="852"/>
      <c r="AA85" s="852"/>
      <c r="AB85" s="852"/>
      <c r="AC85" s="852"/>
      <c r="AD85" s="852"/>
      <c r="AE85" s="852"/>
      <c r="AF85" s="852"/>
      <c r="AG85" s="852"/>
      <c r="AH85" s="852"/>
      <c r="AI85" s="852"/>
      <c r="AJ85" s="852"/>
      <c r="AK85" s="852"/>
      <c r="AL85" s="852"/>
      <c r="AM85" s="851"/>
    </row>
    <row r="86" spans="1:39">
      <c r="A86" s="851"/>
      <c r="B86" s="851"/>
      <c r="C86" s="851"/>
      <c r="D86" s="851"/>
      <c r="E86" s="851"/>
      <c r="F86" s="851"/>
      <c r="G86" s="851"/>
      <c r="H86" s="851"/>
      <c r="I86" s="851"/>
      <c r="J86" s="851"/>
      <c r="K86" s="851"/>
      <c r="L86" s="851"/>
      <c r="M86" s="865"/>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1"/>
    </row>
    <row r="87" spans="1:39">
      <c r="A87" s="851"/>
      <c r="B87" s="851"/>
      <c r="C87" s="851"/>
      <c r="D87" s="851"/>
      <c r="E87" s="851"/>
      <c r="F87" s="851"/>
      <c r="G87" s="851"/>
      <c r="H87" s="851"/>
      <c r="I87" s="851"/>
      <c r="J87" s="851"/>
      <c r="K87" s="851"/>
      <c r="L87" s="851"/>
      <c r="M87" s="865"/>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1"/>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23" width="12.75" style="96" customWidth="1"/>
    <col min="24" max="28" width="12.75" style="96" hidden="1" customWidth="1"/>
    <col min="29" max="33" width="14.625" style="96" customWidth="1"/>
    <col min="34" max="38" width="14.625" style="96" hidden="1" customWidth="1"/>
    <col min="39" max="39" width="20.75" style="96" customWidth="1"/>
    <col min="40" max="16384" width="9.125" style="96"/>
  </cols>
  <sheetData>
    <row r="1" spans="1:39" hidden="1">
      <c r="A1" s="867"/>
      <c r="B1" s="867"/>
      <c r="C1" s="867"/>
      <c r="D1" s="867"/>
      <c r="E1" s="867"/>
      <c r="F1" s="867"/>
      <c r="G1" s="867"/>
      <c r="H1" s="867"/>
      <c r="I1" s="867"/>
      <c r="J1" s="867"/>
      <c r="K1" s="867"/>
      <c r="L1" s="867"/>
      <c r="M1" s="867"/>
      <c r="N1" s="867"/>
      <c r="O1" s="868"/>
      <c r="P1" s="867"/>
      <c r="Q1" s="867"/>
      <c r="R1" s="867"/>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67"/>
    </row>
    <row r="2" spans="1:39" hidden="1">
      <c r="A2" s="867"/>
      <c r="B2" s="867"/>
      <c r="C2" s="867"/>
      <c r="D2" s="867"/>
      <c r="E2" s="867"/>
      <c r="F2" s="867"/>
      <c r="G2" s="867"/>
      <c r="H2" s="867"/>
      <c r="I2" s="867"/>
      <c r="J2" s="867"/>
      <c r="K2" s="867"/>
      <c r="L2" s="867"/>
      <c r="M2" s="867"/>
      <c r="N2" s="867"/>
      <c r="O2" s="868"/>
      <c r="P2" s="867"/>
      <c r="Q2" s="867"/>
      <c r="R2" s="867"/>
      <c r="S2" s="809"/>
      <c r="T2" s="809"/>
      <c r="U2" s="809"/>
      <c r="V2" s="809"/>
      <c r="W2" s="809"/>
      <c r="X2" s="809"/>
      <c r="Y2" s="809"/>
      <c r="Z2" s="809"/>
      <c r="AA2" s="809"/>
      <c r="AB2" s="809"/>
      <c r="AC2" s="809"/>
      <c r="AD2" s="809"/>
      <c r="AE2" s="809"/>
      <c r="AF2" s="809"/>
      <c r="AG2" s="809"/>
      <c r="AH2" s="809"/>
      <c r="AI2" s="809"/>
      <c r="AJ2" s="809"/>
      <c r="AK2" s="809"/>
      <c r="AL2" s="809"/>
      <c r="AM2" s="867"/>
    </row>
    <row r="3" spans="1:39" hidden="1">
      <c r="A3" s="867"/>
      <c r="B3" s="867"/>
      <c r="C3" s="867"/>
      <c r="D3" s="867"/>
      <c r="E3" s="867"/>
      <c r="F3" s="867"/>
      <c r="G3" s="867"/>
      <c r="H3" s="867"/>
      <c r="I3" s="867"/>
      <c r="J3" s="867"/>
      <c r="K3" s="867"/>
      <c r="L3" s="867"/>
      <c r="M3" s="867"/>
      <c r="N3" s="867"/>
      <c r="O3" s="868"/>
      <c r="P3" s="867"/>
      <c r="Q3" s="867"/>
      <c r="R3" s="867"/>
      <c r="S3" s="809"/>
      <c r="T3" s="809"/>
      <c r="U3" s="809"/>
      <c r="V3" s="809"/>
      <c r="W3" s="809"/>
      <c r="X3" s="809"/>
      <c r="Y3" s="809"/>
      <c r="Z3" s="809"/>
      <c r="AA3" s="809"/>
      <c r="AB3" s="809"/>
      <c r="AC3" s="809"/>
      <c r="AD3" s="809"/>
      <c r="AE3" s="809"/>
      <c r="AF3" s="809"/>
      <c r="AG3" s="809"/>
      <c r="AH3" s="809"/>
      <c r="AI3" s="809"/>
      <c r="AJ3" s="809"/>
      <c r="AK3" s="809"/>
      <c r="AL3" s="809"/>
      <c r="AM3" s="867"/>
    </row>
    <row r="4" spans="1:39" hidden="1">
      <c r="A4" s="867"/>
      <c r="B4" s="867"/>
      <c r="C4" s="867"/>
      <c r="D4" s="867"/>
      <c r="E4" s="867"/>
      <c r="F4" s="867"/>
      <c r="G4" s="867"/>
      <c r="H4" s="867"/>
      <c r="I4" s="867"/>
      <c r="J4" s="867"/>
      <c r="K4" s="867"/>
      <c r="L4" s="867"/>
      <c r="M4" s="867"/>
      <c r="N4" s="867"/>
      <c r="O4" s="868"/>
      <c r="P4" s="867"/>
      <c r="Q4" s="867"/>
      <c r="R4" s="867"/>
      <c r="S4" s="809"/>
      <c r="T4" s="809"/>
      <c r="U4" s="809"/>
      <c r="V4" s="809"/>
      <c r="W4" s="809"/>
      <c r="X4" s="809"/>
      <c r="Y4" s="809"/>
      <c r="Z4" s="809"/>
      <c r="AA4" s="809"/>
      <c r="AB4" s="809"/>
      <c r="AC4" s="809"/>
      <c r="AD4" s="809"/>
      <c r="AE4" s="809"/>
      <c r="AF4" s="809"/>
      <c r="AG4" s="809"/>
      <c r="AH4" s="809"/>
      <c r="AI4" s="809"/>
      <c r="AJ4" s="809"/>
      <c r="AK4" s="809"/>
      <c r="AL4" s="809"/>
      <c r="AM4" s="867"/>
    </row>
    <row r="5" spans="1:39" hidden="1">
      <c r="A5" s="867"/>
      <c r="B5" s="867"/>
      <c r="C5" s="867"/>
      <c r="D5" s="867"/>
      <c r="E5" s="867"/>
      <c r="F5" s="867"/>
      <c r="G5" s="867"/>
      <c r="H5" s="867"/>
      <c r="I5" s="867"/>
      <c r="J5" s="867"/>
      <c r="K5" s="867"/>
      <c r="L5" s="867"/>
      <c r="M5" s="867"/>
      <c r="N5" s="867"/>
      <c r="O5" s="868"/>
      <c r="P5" s="867"/>
      <c r="Q5" s="867"/>
      <c r="R5" s="867"/>
      <c r="S5" s="809"/>
      <c r="T5" s="809"/>
      <c r="U5" s="809"/>
      <c r="V5" s="809"/>
      <c r="W5" s="809"/>
      <c r="X5" s="809"/>
      <c r="Y5" s="809"/>
      <c r="Z5" s="809"/>
      <c r="AA5" s="809"/>
      <c r="AB5" s="809"/>
      <c r="AC5" s="809"/>
      <c r="AD5" s="809"/>
      <c r="AE5" s="809"/>
      <c r="AF5" s="809"/>
      <c r="AG5" s="809"/>
      <c r="AH5" s="809"/>
      <c r="AI5" s="809"/>
      <c r="AJ5" s="809"/>
      <c r="AK5" s="809"/>
      <c r="AL5" s="809"/>
      <c r="AM5" s="867"/>
    </row>
    <row r="6" spans="1:39" hidden="1">
      <c r="A6" s="867"/>
      <c r="B6" s="867"/>
      <c r="C6" s="867"/>
      <c r="D6" s="867"/>
      <c r="E6" s="867"/>
      <c r="F6" s="867"/>
      <c r="G6" s="867"/>
      <c r="H6" s="867"/>
      <c r="I6" s="867"/>
      <c r="J6" s="867"/>
      <c r="K6" s="867"/>
      <c r="L6" s="867"/>
      <c r="M6" s="867"/>
      <c r="N6" s="867"/>
      <c r="O6" s="868"/>
      <c r="P6" s="867"/>
      <c r="Q6" s="867"/>
      <c r="R6" s="867"/>
      <c r="S6" s="809"/>
      <c r="T6" s="809"/>
      <c r="U6" s="809"/>
      <c r="V6" s="809"/>
      <c r="W6" s="809"/>
      <c r="X6" s="809"/>
      <c r="Y6" s="809"/>
      <c r="Z6" s="809"/>
      <c r="AA6" s="809"/>
      <c r="AB6" s="809"/>
      <c r="AC6" s="809"/>
      <c r="AD6" s="809"/>
      <c r="AE6" s="809"/>
      <c r="AF6" s="809"/>
      <c r="AG6" s="809"/>
      <c r="AH6" s="809"/>
      <c r="AI6" s="809"/>
      <c r="AJ6" s="809"/>
      <c r="AK6" s="809"/>
      <c r="AL6" s="809"/>
      <c r="AM6" s="867"/>
    </row>
    <row r="7" spans="1:39" hidden="1">
      <c r="A7" s="867"/>
      <c r="B7" s="867"/>
      <c r="C7" s="867"/>
      <c r="D7" s="867"/>
      <c r="E7" s="867"/>
      <c r="F7" s="867"/>
      <c r="G7" s="867"/>
      <c r="H7" s="867"/>
      <c r="I7" s="867"/>
      <c r="J7" s="867"/>
      <c r="K7" s="867"/>
      <c r="L7" s="867"/>
      <c r="M7" s="867"/>
      <c r="N7" s="867"/>
      <c r="O7" s="868"/>
      <c r="P7" s="867"/>
      <c r="Q7" s="867"/>
      <c r="R7" s="867"/>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67"/>
    </row>
    <row r="8" spans="1:39" hidden="1">
      <c r="A8" s="867"/>
      <c r="B8" s="867"/>
      <c r="C8" s="867"/>
      <c r="D8" s="867"/>
      <c r="E8" s="867"/>
      <c r="F8" s="867"/>
      <c r="G8" s="867"/>
      <c r="H8" s="867"/>
      <c r="I8" s="867"/>
      <c r="J8" s="867"/>
      <c r="K8" s="867"/>
      <c r="L8" s="867"/>
      <c r="M8" s="867"/>
      <c r="N8" s="867"/>
      <c r="O8" s="868"/>
      <c r="P8" s="867"/>
      <c r="Q8" s="867"/>
      <c r="R8" s="867"/>
      <c r="S8" s="867"/>
      <c r="T8" s="867"/>
      <c r="U8" s="867"/>
      <c r="V8" s="867"/>
      <c r="W8" s="867"/>
      <c r="X8" s="867"/>
      <c r="Y8" s="867"/>
      <c r="Z8" s="867"/>
      <c r="AA8" s="867"/>
      <c r="AB8" s="867"/>
      <c r="AC8" s="867"/>
      <c r="AD8" s="867"/>
      <c r="AE8" s="867"/>
      <c r="AF8" s="867"/>
      <c r="AG8" s="867"/>
      <c r="AH8" s="867"/>
      <c r="AI8" s="867"/>
      <c r="AJ8" s="867"/>
      <c r="AK8" s="867"/>
      <c r="AL8" s="867"/>
      <c r="AM8" s="867"/>
    </row>
    <row r="9" spans="1:39" hidden="1">
      <c r="A9" s="867"/>
      <c r="B9" s="867"/>
      <c r="C9" s="867"/>
      <c r="D9" s="867"/>
      <c r="E9" s="867"/>
      <c r="F9" s="867"/>
      <c r="G9" s="867"/>
      <c r="H9" s="867"/>
      <c r="I9" s="867"/>
      <c r="J9" s="867"/>
      <c r="K9" s="867"/>
      <c r="L9" s="867"/>
      <c r="M9" s="867"/>
      <c r="N9" s="867"/>
      <c r="O9" s="868"/>
      <c r="P9" s="867"/>
      <c r="Q9" s="867"/>
      <c r="R9" s="867"/>
      <c r="S9" s="867"/>
      <c r="T9" s="867"/>
      <c r="U9" s="867"/>
      <c r="V9" s="867"/>
      <c r="W9" s="867"/>
      <c r="X9" s="867"/>
      <c r="Y9" s="867"/>
      <c r="Z9" s="867"/>
      <c r="AA9" s="867"/>
      <c r="AB9" s="867"/>
      <c r="AC9" s="867"/>
      <c r="AD9" s="867"/>
      <c r="AE9" s="867"/>
      <c r="AF9" s="867"/>
      <c r="AG9" s="867"/>
      <c r="AH9" s="867"/>
      <c r="AI9" s="867"/>
      <c r="AJ9" s="867"/>
      <c r="AK9" s="867"/>
      <c r="AL9" s="867"/>
      <c r="AM9" s="867"/>
    </row>
    <row r="10" spans="1:39" hidden="1">
      <c r="A10" s="867"/>
      <c r="B10" s="867"/>
      <c r="C10" s="867"/>
      <c r="D10" s="867"/>
      <c r="E10" s="867"/>
      <c r="F10" s="867"/>
      <c r="G10" s="867"/>
      <c r="H10" s="867"/>
      <c r="I10" s="867"/>
      <c r="J10" s="867"/>
      <c r="K10" s="867"/>
      <c r="L10" s="867"/>
      <c r="M10" s="867"/>
      <c r="N10" s="867"/>
      <c r="O10" s="868"/>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row>
    <row r="11" spans="1:39" ht="15" hidden="1" customHeight="1">
      <c r="A11" s="867"/>
      <c r="B11" s="867"/>
      <c r="C11" s="867"/>
      <c r="D11" s="867"/>
      <c r="E11" s="867"/>
      <c r="F11" s="867"/>
      <c r="G11" s="867"/>
      <c r="H11" s="867"/>
      <c r="I11" s="867"/>
      <c r="J11" s="867"/>
      <c r="K11" s="867"/>
      <c r="L11" s="867"/>
      <c r="M11" s="869"/>
      <c r="N11" s="867"/>
      <c r="O11" s="868"/>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row>
    <row r="12" spans="1:39" s="82" customFormat="1" ht="20.100000000000001" customHeight="1">
      <c r="A12" s="802"/>
      <c r="B12" s="802"/>
      <c r="C12" s="802"/>
      <c r="D12" s="802"/>
      <c r="E12" s="802"/>
      <c r="F12" s="802"/>
      <c r="G12" s="802"/>
      <c r="H12" s="802"/>
      <c r="I12" s="802"/>
      <c r="J12" s="802"/>
      <c r="K12" s="802"/>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02"/>
      <c r="B13" s="802"/>
      <c r="C13" s="802"/>
      <c r="D13" s="802"/>
      <c r="E13" s="802"/>
      <c r="F13" s="802"/>
      <c r="G13" s="802"/>
      <c r="H13" s="802"/>
      <c r="I13" s="802"/>
      <c r="J13" s="802"/>
      <c r="K13" s="802"/>
      <c r="L13" s="870"/>
      <c r="M13" s="802"/>
      <c r="N13" s="802"/>
      <c r="O13" s="871"/>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2"/>
      <c r="AM13" s="802"/>
    </row>
    <row r="14" spans="1:39" s="82" customFormat="1" ht="15" customHeight="1">
      <c r="A14" s="802"/>
      <c r="B14" s="802"/>
      <c r="C14" s="802"/>
      <c r="D14" s="802"/>
      <c r="E14" s="802"/>
      <c r="F14" s="802"/>
      <c r="G14" s="802"/>
      <c r="H14" s="802"/>
      <c r="I14" s="802"/>
      <c r="J14" s="802"/>
      <c r="K14" s="802"/>
      <c r="L14" s="1211" t="s">
        <v>16</v>
      </c>
      <c r="M14" s="1211" t="s">
        <v>121</v>
      </c>
      <c r="N14" s="1211" t="s">
        <v>284</v>
      </c>
      <c r="O14" s="811" t="s">
        <v>2607</v>
      </c>
      <c r="P14" s="811" t="s">
        <v>2607</v>
      </c>
      <c r="Q14" s="811" t="s">
        <v>2607</v>
      </c>
      <c r="R14" s="812" t="s">
        <v>2608</v>
      </c>
      <c r="S14" s="813" t="s">
        <v>2609</v>
      </c>
      <c r="T14" s="813" t="s">
        <v>2638</v>
      </c>
      <c r="U14" s="813" t="s">
        <v>2639</v>
      </c>
      <c r="V14" s="813" t="s">
        <v>2640</v>
      </c>
      <c r="W14" s="813" t="s">
        <v>2641</v>
      </c>
      <c r="X14" s="813" t="s">
        <v>2642</v>
      </c>
      <c r="Y14" s="813" t="s">
        <v>2643</v>
      </c>
      <c r="Z14" s="813" t="s">
        <v>2644</v>
      </c>
      <c r="AA14" s="813" t="s">
        <v>2645</v>
      </c>
      <c r="AB14" s="813" t="s">
        <v>2646</v>
      </c>
      <c r="AC14" s="813" t="s">
        <v>2609</v>
      </c>
      <c r="AD14" s="813" t="s">
        <v>2638</v>
      </c>
      <c r="AE14" s="813" t="s">
        <v>2639</v>
      </c>
      <c r="AF14" s="813" t="s">
        <v>2640</v>
      </c>
      <c r="AG14" s="813" t="s">
        <v>2641</v>
      </c>
      <c r="AH14" s="813" t="s">
        <v>2642</v>
      </c>
      <c r="AI14" s="813" t="s">
        <v>2643</v>
      </c>
      <c r="AJ14" s="813" t="s">
        <v>2644</v>
      </c>
      <c r="AK14" s="813" t="s">
        <v>2645</v>
      </c>
      <c r="AL14" s="813" t="s">
        <v>2646</v>
      </c>
      <c r="AM14" s="1198" t="s">
        <v>322</v>
      </c>
    </row>
    <row r="15" spans="1:39" s="82" customFormat="1" ht="50.1" customHeight="1">
      <c r="A15" s="802"/>
      <c r="B15" s="802"/>
      <c r="C15" s="802"/>
      <c r="D15" s="802"/>
      <c r="E15" s="802"/>
      <c r="F15" s="802"/>
      <c r="G15" s="802"/>
      <c r="H15" s="802"/>
      <c r="I15" s="802"/>
      <c r="J15" s="802"/>
      <c r="K15" s="802"/>
      <c r="L15" s="1211"/>
      <c r="M15" s="1211"/>
      <c r="N15" s="1211"/>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198"/>
    </row>
    <row r="16" spans="1:39" s="82" customFormat="1">
      <c r="A16" s="815" t="s">
        <v>18</v>
      </c>
      <c r="B16" s="802"/>
      <c r="C16" s="802"/>
      <c r="D16" s="802"/>
      <c r="E16" s="802"/>
      <c r="F16" s="802"/>
      <c r="G16" s="802"/>
      <c r="H16" s="802"/>
      <c r="I16" s="802"/>
      <c r="J16" s="802"/>
      <c r="K16" s="802"/>
      <c r="L16" s="855" t="s">
        <v>2605</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856"/>
    </row>
    <row r="17" spans="1:39" s="82" customFormat="1" ht="22.8">
      <c r="A17" s="839">
        <v>1</v>
      </c>
      <c r="B17" s="802"/>
      <c r="C17" s="802"/>
      <c r="D17" s="802"/>
      <c r="E17" s="802"/>
      <c r="F17" s="802"/>
      <c r="G17" s="802"/>
      <c r="H17" s="802"/>
      <c r="I17" s="802"/>
      <c r="J17" s="802"/>
      <c r="K17" s="802"/>
      <c r="L17" s="872" t="s">
        <v>18</v>
      </c>
      <c r="M17" s="229" t="s">
        <v>411</v>
      </c>
      <c r="N17" s="873" t="s">
        <v>369</v>
      </c>
      <c r="O17" s="874">
        <v>0</v>
      </c>
      <c r="P17" s="874">
        <v>0</v>
      </c>
      <c r="Q17" s="874">
        <v>0</v>
      </c>
      <c r="R17" s="874">
        <v>0</v>
      </c>
      <c r="S17" s="874">
        <v>0</v>
      </c>
      <c r="T17" s="874">
        <v>0</v>
      </c>
      <c r="U17" s="874">
        <v>0</v>
      </c>
      <c r="V17" s="874">
        <v>0</v>
      </c>
      <c r="W17" s="874">
        <v>0</v>
      </c>
      <c r="X17" s="874">
        <v>0</v>
      </c>
      <c r="Y17" s="874">
        <v>0</v>
      </c>
      <c r="Z17" s="874">
        <v>0</v>
      </c>
      <c r="AA17" s="874">
        <v>0</v>
      </c>
      <c r="AB17" s="874">
        <v>0</v>
      </c>
      <c r="AC17" s="874">
        <v>0</v>
      </c>
      <c r="AD17" s="874">
        <v>0</v>
      </c>
      <c r="AE17" s="874">
        <v>0</v>
      </c>
      <c r="AF17" s="874">
        <v>0</v>
      </c>
      <c r="AG17" s="874">
        <v>0</v>
      </c>
      <c r="AH17" s="874">
        <v>0</v>
      </c>
      <c r="AI17" s="874">
        <v>0</v>
      </c>
      <c r="AJ17" s="874">
        <v>0</v>
      </c>
      <c r="AK17" s="874">
        <v>0</v>
      </c>
      <c r="AL17" s="874">
        <v>0</v>
      </c>
      <c r="AM17" s="822"/>
    </row>
    <row r="18" spans="1:39" s="82" customFormat="1">
      <c r="A18" s="839">
        <v>1</v>
      </c>
      <c r="B18" s="802"/>
      <c r="C18" s="802"/>
      <c r="D18" s="802"/>
      <c r="E18" s="802"/>
      <c r="F18" s="802"/>
      <c r="G18" s="802"/>
      <c r="H18" s="802"/>
      <c r="I18" s="802"/>
      <c r="J18" s="802"/>
      <c r="K18" s="802"/>
      <c r="L18" s="875" t="s">
        <v>165</v>
      </c>
      <c r="M18" s="232" t="s">
        <v>12</v>
      </c>
      <c r="N18" s="828" t="s">
        <v>369</v>
      </c>
      <c r="O18" s="876">
        <v>0</v>
      </c>
      <c r="P18" s="876">
        <v>0</v>
      </c>
      <c r="Q18" s="876">
        <v>0</v>
      </c>
      <c r="R18" s="876">
        <v>0</v>
      </c>
      <c r="S18" s="876">
        <v>0</v>
      </c>
      <c r="T18" s="876">
        <v>0</v>
      </c>
      <c r="U18" s="876">
        <v>0</v>
      </c>
      <c r="V18" s="876">
        <v>0</v>
      </c>
      <c r="W18" s="876">
        <v>0</v>
      </c>
      <c r="X18" s="876">
        <v>0</v>
      </c>
      <c r="Y18" s="876">
        <v>0</v>
      </c>
      <c r="Z18" s="876">
        <v>0</v>
      </c>
      <c r="AA18" s="876">
        <v>0</v>
      </c>
      <c r="AB18" s="876">
        <v>0</v>
      </c>
      <c r="AC18" s="876">
        <v>0</v>
      </c>
      <c r="AD18" s="876">
        <v>0</v>
      </c>
      <c r="AE18" s="876">
        <v>0</v>
      </c>
      <c r="AF18" s="876">
        <v>0</v>
      </c>
      <c r="AG18" s="876">
        <v>0</v>
      </c>
      <c r="AH18" s="876">
        <v>0</v>
      </c>
      <c r="AI18" s="876">
        <v>0</v>
      </c>
      <c r="AJ18" s="876">
        <v>0</v>
      </c>
      <c r="AK18" s="876">
        <v>0</v>
      </c>
      <c r="AL18" s="876">
        <v>0</v>
      </c>
      <c r="AM18" s="822"/>
    </row>
    <row r="19" spans="1:39" s="82" customFormat="1" ht="22.8">
      <c r="A19" s="839">
        <v>1</v>
      </c>
      <c r="B19" s="802"/>
      <c r="C19" s="802"/>
      <c r="D19" s="802"/>
      <c r="E19" s="802"/>
      <c r="F19" s="802"/>
      <c r="G19" s="802"/>
      <c r="H19" s="802"/>
      <c r="I19" s="802"/>
      <c r="J19" s="802"/>
      <c r="K19" s="802"/>
      <c r="L19" s="875" t="s">
        <v>412</v>
      </c>
      <c r="M19" s="877" t="s">
        <v>413</v>
      </c>
      <c r="N19" s="828" t="s">
        <v>369</v>
      </c>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22"/>
    </row>
    <row r="20" spans="1:39" s="82" customFormat="1">
      <c r="A20" s="839">
        <v>1</v>
      </c>
      <c r="B20" s="802"/>
      <c r="C20" s="802"/>
      <c r="D20" s="802"/>
      <c r="E20" s="802"/>
      <c r="F20" s="802"/>
      <c r="G20" s="802"/>
      <c r="H20" s="802"/>
      <c r="I20" s="802"/>
      <c r="J20" s="802"/>
      <c r="K20" s="802"/>
      <c r="L20" s="875" t="s">
        <v>414</v>
      </c>
      <c r="M20" s="877" t="s">
        <v>415</v>
      </c>
      <c r="N20" s="828" t="s">
        <v>369</v>
      </c>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22"/>
    </row>
    <row r="21" spans="1:39" s="82" customFormat="1">
      <c r="A21" s="839">
        <v>1</v>
      </c>
      <c r="B21" s="802"/>
      <c r="C21" s="802"/>
      <c r="D21" s="802"/>
      <c r="E21" s="802"/>
      <c r="F21" s="802"/>
      <c r="G21" s="802"/>
      <c r="H21" s="802"/>
      <c r="I21" s="802"/>
      <c r="J21" s="802"/>
      <c r="K21" s="802"/>
      <c r="L21" s="875" t="s">
        <v>166</v>
      </c>
      <c r="M21" s="878" t="s">
        <v>416</v>
      </c>
      <c r="N21" s="828" t="s">
        <v>369</v>
      </c>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22"/>
    </row>
    <row r="22" spans="1:39" s="82" customFormat="1">
      <c r="A22" s="839">
        <v>1</v>
      </c>
      <c r="B22" s="802"/>
      <c r="C22" s="802"/>
      <c r="D22" s="802"/>
      <c r="E22" s="802"/>
      <c r="F22" s="802"/>
      <c r="G22" s="802"/>
      <c r="H22" s="802"/>
      <c r="I22" s="802"/>
      <c r="J22" s="802"/>
      <c r="K22" s="802"/>
      <c r="L22" s="875" t="s">
        <v>378</v>
      </c>
      <c r="M22" s="879" t="s">
        <v>417</v>
      </c>
      <c r="N22" s="828" t="s">
        <v>369</v>
      </c>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22"/>
    </row>
    <row r="23" spans="1:39" s="82" customFormat="1">
      <c r="A23" s="839">
        <v>1</v>
      </c>
      <c r="B23" s="802"/>
      <c r="C23" s="802"/>
      <c r="D23" s="802"/>
      <c r="E23" s="802"/>
      <c r="F23" s="802"/>
      <c r="G23" s="802"/>
      <c r="H23" s="802"/>
      <c r="I23" s="802"/>
      <c r="J23" s="802"/>
      <c r="K23" s="802"/>
      <c r="L23" s="875" t="s">
        <v>380</v>
      </c>
      <c r="M23" s="879" t="s">
        <v>418</v>
      </c>
      <c r="N23" s="828" t="s">
        <v>369</v>
      </c>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22"/>
    </row>
    <row r="24" spans="1:39">
      <c r="A24" s="867"/>
      <c r="B24" s="867"/>
      <c r="C24" s="867"/>
      <c r="D24" s="867"/>
      <c r="E24" s="867"/>
      <c r="F24" s="867"/>
      <c r="G24" s="867"/>
      <c r="H24" s="867"/>
      <c r="I24" s="867"/>
      <c r="J24" s="867"/>
      <c r="K24" s="867"/>
      <c r="L24" s="867"/>
      <c r="M24" s="867"/>
      <c r="N24" s="867"/>
      <c r="O24" s="868"/>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row>
    <row r="25" spans="1:39" s="88" customFormat="1" ht="15" customHeight="1">
      <c r="A25" s="809"/>
      <c r="B25" s="809"/>
      <c r="C25" s="809"/>
      <c r="D25" s="809"/>
      <c r="E25" s="809"/>
      <c r="F25" s="809"/>
      <c r="G25" s="809"/>
      <c r="H25" s="809"/>
      <c r="I25" s="809"/>
      <c r="J25" s="809"/>
      <c r="K25" s="809"/>
      <c r="L25" s="1211" t="s">
        <v>1469</v>
      </c>
      <c r="M25" s="1211"/>
      <c r="N25" s="1211"/>
      <c r="O25" s="1211"/>
      <c r="P25" s="1211"/>
      <c r="Q25" s="1211"/>
      <c r="R25" s="1211"/>
      <c r="S25" s="1213"/>
      <c r="T25" s="1213"/>
      <c r="U25" s="1213"/>
      <c r="V25" s="1213"/>
      <c r="W25" s="1213"/>
      <c r="X25" s="1213"/>
      <c r="Y25" s="1213"/>
      <c r="Z25" s="1213"/>
      <c r="AA25" s="1213"/>
      <c r="AB25" s="1213"/>
      <c r="AC25" s="1213"/>
      <c r="AD25" s="1213"/>
      <c r="AE25" s="1213"/>
      <c r="AF25" s="1213"/>
      <c r="AG25" s="1213"/>
      <c r="AH25" s="1213"/>
      <c r="AI25" s="1213"/>
      <c r="AJ25" s="1213"/>
      <c r="AK25" s="1213"/>
      <c r="AL25" s="1213"/>
      <c r="AM25" s="1213"/>
    </row>
    <row r="26" spans="1:39" s="88" customFormat="1" ht="15" customHeight="1">
      <c r="A26" s="809"/>
      <c r="B26" s="809"/>
      <c r="C26" s="809"/>
      <c r="D26" s="809"/>
      <c r="E26" s="809"/>
      <c r="F26" s="809"/>
      <c r="G26" s="809"/>
      <c r="H26" s="809"/>
      <c r="I26" s="809"/>
      <c r="J26" s="809"/>
      <c r="K26" s="706"/>
      <c r="L26" s="1214"/>
      <c r="M26" s="1214"/>
      <c r="N26" s="1214"/>
      <c r="O26" s="1214"/>
      <c r="P26" s="1214"/>
      <c r="Q26" s="1214"/>
      <c r="R26" s="1214"/>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N17" sqref="N17:N19 P18:P19"/>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23" width="13.25" style="98" customWidth="1"/>
    <col min="24" max="28" width="13.25" style="98" hidden="1" customWidth="1"/>
    <col min="29" max="33" width="13.25" style="98" customWidth="1"/>
    <col min="34"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80"/>
      <c r="B1" s="880"/>
      <c r="C1" s="880"/>
      <c r="D1" s="880"/>
      <c r="E1" s="880"/>
      <c r="F1" s="880"/>
      <c r="G1" s="880"/>
      <c r="H1" s="880"/>
      <c r="I1" s="880"/>
      <c r="J1" s="880"/>
      <c r="K1" s="880"/>
      <c r="L1" s="880"/>
      <c r="M1" s="880"/>
      <c r="N1" s="880"/>
      <c r="O1" s="880"/>
      <c r="P1" s="880"/>
      <c r="Q1" s="880"/>
      <c r="R1" s="880"/>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80"/>
    </row>
    <row r="2" spans="1:39" ht="11.4" hidden="1">
      <c r="A2" s="880"/>
      <c r="B2" s="880"/>
      <c r="C2" s="880"/>
      <c r="D2" s="880"/>
      <c r="E2" s="880"/>
      <c r="F2" s="880"/>
      <c r="G2" s="880"/>
      <c r="H2" s="880"/>
      <c r="I2" s="880"/>
      <c r="J2" s="880"/>
      <c r="K2" s="880"/>
      <c r="L2" s="880"/>
      <c r="M2" s="880"/>
      <c r="N2" s="880"/>
      <c r="O2" s="880"/>
      <c r="P2" s="880"/>
      <c r="Q2" s="880"/>
      <c r="R2" s="880"/>
      <c r="S2" s="809"/>
      <c r="T2" s="809"/>
      <c r="U2" s="809"/>
      <c r="V2" s="809"/>
      <c r="W2" s="809"/>
      <c r="X2" s="809"/>
      <c r="Y2" s="809"/>
      <c r="Z2" s="809"/>
      <c r="AA2" s="809"/>
      <c r="AB2" s="809"/>
      <c r="AC2" s="809"/>
      <c r="AD2" s="809"/>
      <c r="AE2" s="809"/>
      <c r="AF2" s="809"/>
      <c r="AG2" s="809"/>
      <c r="AH2" s="809"/>
      <c r="AI2" s="809"/>
      <c r="AJ2" s="809"/>
      <c r="AK2" s="809"/>
      <c r="AL2" s="809"/>
      <c r="AM2" s="880"/>
    </row>
    <row r="3" spans="1:39" ht="11.4" hidden="1">
      <c r="A3" s="880"/>
      <c r="B3" s="880"/>
      <c r="C3" s="880"/>
      <c r="D3" s="880"/>
      <c r="E3" s="880"/>
      <c r="F3" s="880"/>
      <c r="G3" s="880"/>
      <c r="H3" s="880"/>
      <c r="I3" s="880"/>
      <c r="J3" s="880"/>
      <c r="K3" s="880"/>
      <c r="L3" s="880"/>
      <c r="M3" s="880"/>
      <c r="N3" s="880"/>
      <c r="O3" s="880"/>
      <c r="P3" s="880"/>
      <c r="Q3" s="880"/>
      <c r="R3" s="880"/>
      <c r="S3" s="809"/>
      <c r="T3" s="809"/>
      <c r="U3" s="809"/>
      <c r="V3" s="809"/>
      <c r="W3" s="809"/>
      <c r="X3" s="809"/>
      <c r="Y3" s="809"/>
      <c r="Z3" s="809"/>
      <c r="AA3" s="809"/>
      <c r="AB3" s="809"/>
      <c r="AC3" s="809"/>
      <c r="AD3" s="809"/>
      <c r="AE3" s="809"/>
      <c r="AF3" s="809"/>
      <c r="AG3" s="809"/>
      <c r="AH3" s="809"/>
      <c r="AI3" s="809"/>
      <c r="AJ3" s="809"/>
      <c r="AK3" s="809"/>
      <c r="AL3" s="809"/>
      <c r="AM3" s="880"/>
    </row>
    <row r="4" spans="1:39" ht="11.4" hidden="1">
      <c r="A4" s="880"/>
      <c r="B4" s="880"/>
      <c r="C4" s="880"/>
      <c r="D4" s="880"/>
      <c r="E4" s="880"/>
      <c r="F4" s="880"/>
      <c r="G4" s="880"/>
      <c r="H4" s="880"/>
      <c r="I4" s="880"/>
      <c r="J4" s="880"/>
      <c r="K4" s="880"/>
      <c r="L4" s="880"/>
      <c r="M4" s="880"/>
      <c r="N4" s="880"/>
      <c r="O4" s="880"/>
      <c r="P4" s="880"/>
      <c r="Q4" s="880"/>
      <c r="R4" s="880"/>
      <c r="S4" s="809"/>
      <c r="T4" s="809"/>
      <c r="U4" s="809"/>
      <c r="V4" s="809"/>
      <c r="W4" s="809"/>
      <c r="X4" s="809"/>
      <c r="Y4" s="809"/>
      <c r="Z4" s="809"/>
      <c r="AA4" s="809"/>
      <c r="AB4" s="809"/>
      <c r="AC4" s="809"/>
      <c r="AD4" s="809"/>
      <c r="AE4" s="809"/>
      <c r="AF4" s="809"/>
      <c r="AG4" s="809"/>
      <c r="AH4" s="809"/>
      <c r="AI4" s="809"/>
      <c r="AJ4" s="809"/>
      <c r="AK4" s="809"/>
      <c r="AL4" s="809"/>
      <c r="AM4" s="880"/>
    </row>
    <row r="5" spans="1:39" ht="11.4" hidden="1">
      <c r="A5" s="880"/>
      <c r="B5" s="880"/>
      <c r="C5" s="880"/>
      <c r="D5" s="880"/>
      <c r="E5" s="880"/>
      <c r="F5" s="880"/>
      <c r="G5" s="880"/>
      <c r="H5" s="880"/>
      <c r="I5" s="880"/>
      <c r="J5" s="880"/>
      <c r="K5" s="880"/>
      <c r="L5" s="880"/>
      <c r="M5" s="880"/>
      <c r="N5" s="880"/>
      <c r="O5" s="880"/>
      <c r="P5" s="880"/>
      <c r="Q5" s="880"/>
      <c r="R5" s="880"/>
      <c r="S5" s="809"/>
      <c r="T5" s="809"/>
      <c r="U5" s="809"/>
      <c r="V5" s="809"/>
      <c r="W5" s="809"/>
      <c r="X5" s="809"/>
      <c r="Y5" s="809"/>
      <c r="Z5" s="809"/>
      <c r="AA5" s="809"/>
      <c r="AB5" s="809"/>
      <c r="AC5" s="809"/>
      <c r="AD5" s="809"/>
      <c r="AE5" s="809"/>
      <c r="AF5" s="809"/>
      <c r="AG5" s="809"/>
      <c r="AH5" s="809"/>
      <c r="AI5" s="809"/>
      <c r="AJ5" s="809"/>
      <c r="AK5" s="809"/>
      <c r="AL5" s="809"/>
      <c r="AM5" s="880"/>
    </row>
    <row r="6" spans="1:39" ht="11.4" hidden="1">
      <c r="A6" s="880"/>
      <c r="B6" s="880"/>
      <c r="C6" s="880"/>
      <c r="D6" s="880"/>
      <c r="E6" s="880"/>
      <c r="F6" s="880"/>
      <c r="G6" s="880"/>
      <c r="H6" s="880"/>
      <c r="I6" s="880"/>
      <c r="J6" s="880"/>
      <c r="K6" s="880"/>
      <c r="L6" s="880"/>
      <c r="M6" s="880"/>
      <c r="N6" s="880"/>
      <c r="O6" s="880"/>
      <c r="P6" s="880"/>
      <c r="Q6" s="880"/>
      <c r="R6" s="880"/>
      <c r="S6" s="809"/>
      <c r="T6" s="809"/>
      <c r="U6" s="809"/>
      <c r="V6" s="809"/>
      <c r="W6" s="809"/>
      <c r="X6" s="809"/>
      <c r="Y6" s="809"/>
      <c r="Z6" s="809"/>
      <c r="AA6" s="809"/>
      <c r="AB6" s="809"/>
      <c r="AC6" s="809"/>
      <c r="AD6" s="809"/>
      <c r="AE6" s="809"/>
      <c r="AF6" s="809"/>
      <c r="AG6" s="809"/>
      <c r="AH6" s="809"/>
      <c r="AI6" s="809"/>
      <c r="AJ6" s="809"/>
      <c r="AK6" s="809"/>
      <c r="AL6" s="809"/>
      <c r="AM6" s="880"/>
    </row>
    <row r="7" spans="1:39" ht="11.4" hidden="1">
      <c r="A7" s="880"/>
      <c r="B7" s="880"/>
      <c r="C7" s="880"/>
      <c r="D7" s="880"/>
      <c r="E7" s="880"/>
      <c r="F7" s="880"/>
      <c r="G7" s="880"/>
      <c r="H7" s="880"/>
      <c r="I7" s="880"/>
      <c r="J7" s="880"/>
      <c r="K7" s="880"/>
      <c r="L7" s="880"/>
      <c r="M7" s="880"/>
      <c r="N7" s="880"/>
      <c r="O7" s="880"/>
      <c r="P7" s="880"/>
      <c r="Q7" s="880"/>
      <c r="R7" s="880"/>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80"/>
    </row>
    <row r="8" spans="1:39" hidden="1">
      <c r="A8" s="880"/>
      <c r="B8" s="880"/>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row>
    <row r="9" spans="1:39" hidden="1">
      <c r="A9" s="880"/>
      <c r="B9" s="880"/>
      <c r="C9" s="880"/>
      <c r="D9" s="880"/>
      <c r="E9" s="880"/>
      <c r="F9" s="880"/>
      <c r="G9" s="880"/>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row>
    <row r="10" spans="1:39" hidden="1">
      <c r="A10" s="880"/>
      <c r="B10" s="880"/>
      <c r="C10" s="880"/>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row>
    <row r="11" spans="1:39" ht="15" hidden="1" customHeight="1">
      <c r="A11" s="880"/>
      <c r="B11" s="880"/>
      <c r="C11" s="880"/>
      <c r="D11" s="880"/>
      <c r="E11" s="880"/>
      <c r="F11" s="880"/>
      <c r="G11" s="880"/>
      <c r="H11" s="880"/>
      <c r="I11" s="880"/>
      <c r="J11" s="880"/>
      <c r="K11" s="880"/>
      <c r="L11" s="880"/>
      <c r="M11" s="853"/>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row>
    <row r="12" spans="1:39" ht="20.100000000000001" customHeight="1">
      <c r="A12" s="880"/>
      <c r="B12" s="880"/>
      <c r="C12" s="880"/>
      <c r="D12" s="880"/>
      <c r="E12" s="880"/>
      <c r="F12" s="880"/>
      <c r="G12" s="880"/>
      <c r="H12" s="880"/>
      <c r="I12" s="880"/>
      <c r="J12" s="880"/>
      <c r="K12" s="880"/>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880"/>
      <c r="B13" s="880"/>
      <c r="C13" s="880"/>
      <c r="D13" s="880"/>
      <c r="E13" s="880"/>
      <c r="F13" s="880"/>
      <c r="G13" s="880"/>
      <c r="H13" s="880"/>
      <c r="I13" s="880"/>
      <c r="J13" s="880"/>
      <c r="K13" s="880"/>
      <c r="L13" s="881"/>
      <c r="M13" s="882"/>
      <c r="N13" s="882"/>
      <c r="O13" s="882"/>
      <c r="P13" s="882"/>
      <c r="Q13" s="882"/>
      <c r="R13" s="882"/>
      <c r="S13" s="882"/>
      <c r="T13" s="882"/>
      <c r="U13" s="882"/>
      <c r="V13" s="882"/>
      <c r="W13" s="882"/>
      <c r="X13" s="882"/>
      <c r="Y13" s="882"/>
      <c r="Z13" s="882"/>
      <c r="AA13" s="882"/>
      <c r="AB13" s="882"/>
      <c r="AC13" s="882"/>
      <c r="AD13" s="883"/>
      <c r="AE13" s="883"/>
      <c r="AF13" s="883"/>
      <c r="AG13" s="883"/>
      <c r="AH13" s="883"/>
      <c r="AI13" s="883"/>
      <c r="AJ13" s="883"/>
      <c r="AK13" s="883"/>
      <c r="AL13" s="883"/>
      <c r="AM13" s="880"/>
    </row>
    <row r="14" spans="1:39" ht="15" customHeight="1">
      <c r="A14" s="880"/>
      <c r="B14" s="880"/>
      <c r="C14" s="880"/>
      <c r="D14" s="880"/>
      <c r="E14" s="880"/>
      <c r="F14" s="880"/>
      <c r="G14" s="880"/>
      <c r="H14" s="880"/>
      <c r="I14" s="880"/>
      <c r="J14" s="880"/>
      <c r="K14" s="880"/>
      <c r="L14" s="1220" t="s">
        <v>374</v>
      </c>
      <c r="M14" s="1221" t="s">
        <v>230</v>
      </c>
      <c r="N14" s="1220" t="s">
        <v>143</v>
      </c>
      <c r="O14" s="811" t="s">
        <v>2607</v>
      </c>
      <c r="P14" s="811" t="s">
        <v>2607</v>
      </c>
      <c r="Q14" s="811" t="s">
        <v>2607</v>
      </c>
      <c r="R14" s="812" t="s">
        <v>2608</v>
      </c>
      <c r="S14" s="813" t="s">
        <v>2609</v>
      </c>
      <c r="T14" s="813" t="s">
        <v>2638</v>
      </c>
      <c r="U14" s="813" t="s">
        <v>2639</v>
      </c>
      <c r="V14" s="813" t="s">
        <v>2640</v>
      </c>
      <c r="W14" s="813" t="s">
        <v>2641</v>
      </c>
      <c r="X14" s="813" t="s">
        <v>2642</v>
      </c>
      <c r="Y14" s="813" t="s">
        <v>2643</v>
      </c>
      <c r="Z14" s="813" t="s">
        <v>2644</v>
      </c>
      <c r="AA14" s="813" t="s">
        <v>2645</v>
      </c>
      <c r="AB14" s="813" t="s">
        <v>2646</v>
      </c>
      <c r="AC14" s="813" t="s">
        <v>2609</v>
      </c>
      <c r="AD14" s="813" t="s">
        <v>2638</v>
      </c>
      <c r="AE14" s="813" t="s">
        <v>2639</v>
      </c>
      <c r="AF14" s="813" t="s">
        <v>2640</v>
      </c>
      <c r="AG14" s="813" t="s">
        <v>2641</v>
      </c>
      <c r="AH14" s="813" t="s">
        <v>2642</v>
      </c>
      <c r="AI14" s="813" t="s">
        <v>2643</v>
      </c>
      <c r="AJ14" s="813" t="s">
        <v>2644</v>
      </c>
      <c r="AK14" s="813" t="s">
        <v>2645</v>
      </c>
      <c r="AL14" s="813" t="s">
        <v>2646</v>
      </c>
      <c r="AM14" s="1198" t="s">
        <v>322</v>
      </c>
    </row>
    <row r="15" spans="1:39" ht="50.1" customHeight="1">
      <c r="A15" s="880"/>
      <c r="B15" s="880"/>
      <c r="C15" s="880"/>
      <c r="D15" s="880"/>
      <c r="E15" s="880"/>
      <c r="F15" s="880"/>
      <c r="G15" s="880"/>
      <c r="H15" s="880"/>
      <c r="I15" s="880"/>
      <c r="J15" s="880"/>
      <c r="K15" s="880"/>
      <c r="L15" s="1224"/>
      <c r="M15" s="1224"/>
      <c r="N15" s="1224"/>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24"/>
    </row>
    <row r="16" spans="1:39" ht="11.4">
      <c r="A16" s="815" t="s">
        <v>18</v>
      </c>
      <c r="B16" s="880" t="s">
        <v>1230</v>
      </c>
      <c r="C16" s="880"/>
      <c r="D16" s="880"/>
      <c r="E16" s="880"/>
      <c r="F16" s="880"/>
      <c r="G16" s="880"/>
      <c r="H16" s="880"/>
      <c r="I16" s="880"/>
      <c r="J16" s="880"/>
      <c r="K16" s="880"/>
      <c r="L16" s="855" t="s">
        <v>2605</v>
      </c>
      <c r="M16" s="727"/>
      <c r="N16" s="727"/>
      <c r="O16" s="884">
        <v>0</v>
      </c>
      <c r="P16" s="884">
        <v>0</v>
      </c>
      <c r="Q16" s="884">
        <v>0</v>
      </c>
      <c r="R16" s="884">
        <v>0</v>
      </c>
      <c r="S16" s="884">
        <v>0</v>
      </c>
      <c r="T16" s="884">
        <v>0</v>
      </c>
      <c r="U16" s="884">
        <v>0</v>
      </c>
      <c r="V16" s="884">
        <v>0</v>
      </c>
      <c r="W16" s="884">
        <v>0</v>
      </c>
      <c r="X16" s="884">
        <v>0</v>
      </c>
      <c r="Y16" s="884">
        <v>0</v>
      </c>
      <c r="Z16" s="884">
        <v>0</v>
      </c>
      <c r="AA16" s="884">
        <v>0</v>
      </c>
      <c r="AB16" s="884">
        <v>0</v>
      </c>
      <c r="AC16" s="884">
        <v>0</v>
      </c>
      <c r="AD16" s="884">
        <v>0</v>
      </c>
      <c r="AE16" s="884">
        <v>0</v>
      </c>
      <c r="AF16" s="884">
        <v>0</v>
      </c>
      <c r="AG16" s="884">
        <v>0</v>
      </c>
      <c r="AH16" s="884">
        <v>0</v>
      </c>
      <c r="AI16" s="884">
        <v>0</v>
      </c>
      <c r="AJ16" s="884">
        <v>0</v>
      </c>
      <c r="AK16" s="884">
        <v>0</v>
      </c>
      <c r="AL16" s="884">
        <v>0</v>
      </c>
      <c r="AM16" s="885"/>
    </row>
    <row r="17" spans="1:39" ht="11.4">
      <c r="A17" s="839">
        <v>1</v>
      </c>
      <c r="B17" s="880"/>
      <c r="C17" s="880"/>
      <c r="D17" s="880"/>
      <c r="E17" s="880"/>
      <c r="F17" s="880"/>
      <c r="G17" s="880"/>
      <c r="H17" s="880"/>
      <c r="I17" s="880"/>
      <c r="J17" s="880"/>
      <c r="K17" s="880"/>
      <c r="L17" s="858">
        <v>1</v>
      </c>
      <c r="M17" s="886" t="s">
        <v>420</v>
      </c>
      <c r="N17" s="225" t="s">
        <v>369</v>
      </c>
      <c r="O17" s="859">
        <v>0</v>
      </c>
      <c r="P17" s="859">
        <v>0</v>
      </c>
      <c r="Q17" s="859">
        <v>0</v>
      </c>
      <c r="R17" s="859">
        <v>0</v>
      </c>
      <c r="S17" s="859">
        <v>0</v>
      </c>
      <c r="T17" s="859">
        <v>0</v>
      </c>
      <c r="U17" s="859">
        <v>0</v>
      </c>
      <c r="V17" s="859">
        <v>0</v>
      </c>
      <c r="W17" s="859">
        <v>0</v>
      </c>
      <c r="X17" s="859">
        <v>0</v>
      </c>
      <c r="Y17" s="859">
        <v>0</v>
      </c>
      <c r="Z17" s="859">
        <v>0</v>
      </c>
      <c r="AA17" s="859">
        <v>0</v>
      </c>
      <c r="AB17" s="859">
        <v>0</v>
      </c>
      <c r="AC17" s="859">
        <v>0</v>
      </c>
      <c r="AD17" s="859">
        <v>0</v>
      </c>
      <c r="AE17" s="859">
        <v>0</v>
      </c>
      <c r="AF17" s="859">
        <v>0</v>
      </c>
      <c r="AG17" s="859">
        <v>0</v>
      </c>
      <c r="AH17" s="859">
        <v>0</v>
      </c>
      <c r="AI17" s="859">
        <v>0</v>
      </c>
      <c r="AJ17" s="859">
        <v>0</v>
      </c>
      <c r="AK17" s="859">
        <v>0</v>
      </c>
      <c r="AL17" s="859">
        <v>0</v>
      </c>
      <c r="AM17" s="822"/>
    </row>
    <row r="18" spans="1:39" ht="0.15" customHeight="1">
      <c r="A18" s="839">
        <v>1</v>
      </c>
      <c r="B18" s="880"/>
      <c r="C18" s="880"/>
      <c r="D18" s="880"/>
      <c r="E18" s="880"/>
      <c r="F18" s="880"/>
      <c r="G18" s="880"/>
      <c r="H18" s="880"/>
      <c r="I18" s="880"/>
      <c r="J18" s="887" t="s">
        <v>1070</v>
      </c>
      <c r="K18" s="880"/>
      <c r="L18" s="858"/>
      <c r="M18" s="886"/>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8">
      <c r="A19" s="839">
        <v>1</v>
      </c>
      <c r="B19" s="880"/>
      <c r="C19" s="880"/>
      <c r="D19" s="880"/>
      <c r="E19" s="880"/>
      <c r="F19" s="880"/>
      <c r="G19" s="880"/>
      <c r="H19" s="880"/>
      <c r="I19" s="880"/>
      <c r="J19" s="880"/>
      <c r="K19" s="880"/>
      <c r="L19" s="858">
        <v>2</v>
      </c>
      <c r="M19" s="886" t="s">
        <v>422</v>
      </c>
      <c r="N19" s="225" t="s">
        <v>369</v>
      </c>
      <c r="O19" s="859">
        <v>0</v>
      </c>
      <c r="P19" s="859">
        <v>0</v>
      </c>
      <c r="Q19" s="859">
        <v>0</v>
      </c>
      <c r="R19" s="859">
        <v>0</v>
      </c>
      <c r="S19" s="859">
        <v>0</v>
      </c>
      <c r="T19" s="859">
        <v>0</v>
      </c>
      <c r="U19" s="859">
        <v>0</v>
      </c>
      <c r="V19" s="859">
        <v>0</v>
      </c>
      <c r="W19" s="859">
        <v>0</v>
      </c>
      <c r="X19" s="859">
        <v>0</v>
      </c>
      <c r="Y19" s="859">
        <v>0</v>
      </c>
      <c r="Z19" s="859">
        <v>0</v>
      </c>
      <c r="AA19" s="859">
        <v>0</v>
      </c>
      <c r="AB19" s="859">
        <v>0</v>
      </c>
      <c r="AC19" s="859">
        <v>0</v>
      </c>
      <c r="AD19" s="859">
        <v>0</v>
      </c>
      <c r="AE19" s="859">
        <v>0</v>
      </c>
      <c r="AF19" s="859">
        <v>0</v>
      </c>
      <c r="AG19" s="859">
        <v>0</v>
      </c>
      <c r="AH19" s="859">
        <v>0</v>
      </c>
      <c r="AI19" s="859">
        <v>0</v>
      </c>
      <c r="AJ19" s="859">
        <v>0</v>
      </c>
      <c r="AK19" s="859">
        <v>0</v>
      </c>
      <c r="AL19" s="859">
        <v>0</v>
      </c>
      <c r="AM19" s="822"/>
    </row>
    <row r="20" spans="1:39" ht="0.15" customHeight="1">
      <c r="A20" s="839">
        <v>1</v>
      </c>
      <c r="B20" s="880"/>
      <c r="C20" s="880"/>
      <c r="D20" s="880"/>
      <c r="E20" s="880"/>
      <c r="F20" s="880"/>
      <c r="G20" s="880"/>
      <c r="H20" s="880"/>
      <c r="I20" s="880"/>
      <c r="J20" s="887" t="s">
        <v>1071</v>
      </c>
      <c r="K20" s="880"/>
      <c r="L20" s="858"/>
      <c r="M20" s="886"/>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4">
      <c r="A21" s="839">
        <v>1</v>
      </c>
      <c r="B21" s="880"/>
      <c r="C21" s="880"/>
      <c r="D21" s="880"/>
      <c r="E21" s="880"/>
      <c r="F21" s="880"/>
      <c r="G21" s="880"/>
      <c r="H21" s="880"/>
      <c r="I21" s="880"/>
      <c r="J21" s="880"/>
      <c r="K21" s="880"/>
      <c r="L21" s="858">
        <v>3</v>
      </c>
      <c r="M21" s="886" t="s">
        <v>424</v>
      </c>
      <c r="N21" s="225" t="s">
        <v>369</v>
      </c>
      <c r="O21" s="859">
        <v>0</v>
      </c>
      <c r="P21" s="859">
        <v>0</v>
      </c>
      <c r="Q21" s="859">
        <v>0</v>
      </c>
      <c r="R21" s="859">
        <v>0</v>
      </c>
      <c r="S21" s="859">
        <v>0</v>
      </c>
      <c r="T21" s="859">
        <v>0</v>
      </c>
      <c r="U21" s="859">
        <v>0</v>
      </c>
      <c r="V21" s="859">
        <v>0</v>
      </c>
      <c r="W21" s="859">
        <v>0</v>
      </c>
      <c r="X21" s="859">
        <v>0</v>
      </c>
      <c r="Y21" s="859">
        <v>0</v>
      </c>
      <c r="Z21" s="859">
        <v>0</v>
      </c>
      <c r="AA21" s="859">
        <v>0</v>
      </c>
      <c r="AB21" s="859">
        <v>0</v>
      </c>
      <c r="AC21" s="859">
        <v>0</v>
      </c>
      <c r="AD21" s="859">
        <v>0</v>
      </c>
      <c r="AE21" s="859">
        <v>0</v>
      </c>
      <c r="AF21" s="859">
        <v>0</v>
      </c>
      <c r="AG21" s="859">
        <v>0</v>
      </c>
      <c r="AH21" s="859">
        <v>0</v>
      </c>
      <c r="AI21" s="859">
        <v>0</v>
      </c>
      <c r="AJ21" s="859">
        <v>0</v>
      </c>
      <c r="AK21" s="859">
        <v>0</v>
      </c>
      <c r="AL21" s="859">
        <v>0</v>
      </c>
      <c r="AM21" s="822"/>
    </row>
    <row r="22" spans="1:39" ht="0.15" customHeight="1">
      <c r="A22" s="839">
        <v>1</v>
      </c>
      <c r="B22" s="880"/>
      <c r="C22" s="880"/>
      <c r="D22" s="880"/>
      <c r="E22" s="880"/>
      <c r="F22" s="880"/>
      <c r="G22" s="880"/>
      <c r="H22" s="880"/>
      <c r="I22" s="880"/>
      <c r="J22" s="887" t="s">
        <v>1072</v>
      </c>
      <c r="K22" s="880"/>
      <c r="L22" s="858"/>
      <c r="M22" s="886"/>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4">
      <c r="A23" s="839">
        <v>1</v>
      </c>
      <c r="B23" s="880"/>
      <c r="C23" s="880"/>
      <c r="D23" s="880"/>
      <c r="E23" s="880"/>
      <c r="F23" s="880"/>
      <c r="G23" s="880"/>
      <c r="H23" s="880"/>
      <c r="I23" s="880"/>
      <c r="J23" s="880"/>
      <c r="K23" s="880"/>
      <c r="L23" s="858">
        <v>4</v>
      </c>
      <c r="M23" s="886" t="s">
        <v>425</v>
      </c>
      <c r="N23" s="225"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859">
        <v>0</v>
      </c>
      <c r="AJ23" s="859">
        <v>0</v>
      </c>
      <c r="AK23" s="859">
        <v>0</v>
      </c>
      <c r="AL23" s="859">
        <v>0</v>
      </c>
      <c r="AM23" s="822"/>
    </row>
    <row r="24" spans="1:39" ht="0.15" customHeight="1">
      <c r="A24" s="839">
        <v>1</v>
      </c>
      <c r="B24" s="880"/>
      <c r="C24" s="880"/>
      <c r="D24" s="880"/>
      <c r="E24" s="880"/>
      <c r="F24" s="880"/>
      <c r="G24" s="880"/>
      <c r="H24" s="880"/>
      <c r="I24" s="880"/>
      <c r="J24" s="887" t="s">
        <v>1073</v>
      </c>
      <c r="K24" s="880"/>
      <c r="L24" s="858"/>
      <c r="M24" s="886"/>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4">
      <c r="A25" s="839">
        <v>1</v>
      </c>
      <c r="B25" s="880"/>
      <c r="C25" s="880"/>
      <c r="D25" s="880"/>
      <c r="E25" s="880"/>
      <c r="F25" s="880"/>
      <c r="G25" s="880"/>
      <c r="H25" s="880"/>
      <c r="I25" s="880"/>
      <c r="J25" s="880"/>
      <c r="K25" s="880"/>
      <c r="L25" s="858">
        <v>5</v>
      </c>
      <c r="M25" s="886" t="s">
        <v>1314</v>
      </c>
      <c r="N25" s="225" t="s">
        <v>369</v>
      </c>
      <c r="O25" s="859">
        <v>0</v>
      </c>
      <c r="P25" s="859">
        <v>0</v>
      </c>
      <c r="Q25" s="859">
        <v>0</v>
      </c>
      <c r="R25" s="859">
        <v>0</v>
      </c>
      <c r="S25" s="859">
        <v>0</v>
      </c>
      <c r="T25" s="859">
        <v>0</v>
      </c>
      <c r="U25" s="859">
        <v>0</v>
      </c>
      <c r="V25" s="859">
        <v>0</v>
      </c>
      <c r="W25" s="859">
        <v>0</v>
      </c>
      <c r="X25" s="859">
        <v>0</v>
      </c>
      <c r="Y25" s="859">
        <v>0</v>
      </c>
      <c r="Z25" s="859">
        <v>0</v>
      </c>
      <c r="AA25" s="859">
        <v>0</v>
      </c>
      <c r="AB25" s="859">
        <v>0</v>
      </c>
      <c r="AC25" s="859">
        <v>0</v>
      </c>
      <c r="AD25" s="859">
        <v>0</v>
      </c>
      <c r="AE25" s="859">
        <v>0</v>
      </c>
      <c r="AF25" s="859">
        <v>0</v>
      </c>
      <c r="AG25" s="859">
        <v>0</v>
      </c>
      <c r="AH25" s="859">
        <v>0</v>
      </c>
      <c r="AI25" s="859">
        <v>0</v>
      </c>
      <c r="AJ25" s="859">
        <v>0</v>
      </c>
      <c r="AK25" s="859">
        <v>0</v>
      </c>
      <c r="AL25" s="859">
        <v>0</v>
      </c>
      <c r="AM25" s="822"/>
    </row>
    <row r="26" spans="1:39" ht="0.15" customHeight="1">
      <c r="A26" s="839">
        <v>1</v>
      </c>
      <c r="B26" s="880"/>
      <c r="C26" s="880"/>
      <c r="D26" s="880"/>
      <c r="E26" s="880"/>
      <c r="F26" s="880"/>
      <c r="G26" s="880"/>
      <c r="H26" s="880"/>
      <c r="I26" s="880"/>
      <c r="J26" s="887" t="s">
        <v>1331</v>
      </c>
      <c r="K26" s="880"/>
      <c r="L26" s="858"/>
      <c r="M26" s="886"/>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4">
      <c r="A27" s="839">
        <v>1</v>
      </c>
      <c r="B27" s="881"/>
      <c r="C27" s="881"/>
      <c r="D27" s="881"/>
      <c r="E27" s="881"/>
      <c r="F27" s="881"/>
      <c r="G27" s="881"/>
      <c r="H27" s="881"/>
      <c r="I27" s="881"/>
      <c r="J27" s="881"/>
      <c r="K27" s="881"/>
      <c r="L27" s="858">
        <v>6</v>
      </c>
      <c r="M27" s="886" t="s">
        <v>426</v>
      </c>
      <c r="N27" s="225" t="s">
        <v>369</v>
      </c>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22"/>
    </row>
    <row r="28" spans="1:39" s="99" customFormat="1" ht="11.4">
      <c r="A28" s="839">
        <v>1</v>
      </c>
      <c r="B28" s="881"/>
      <c r="C28" s="881"/>
      <c r="D28" s="881"/>
      <c r="E28" s="881"/>
      <c r="F28" s="881"/>
      <c r="G28" s="881"/>
      <c r="H28" s="881"/>
      <c r="I28" s="881"/>
      <c r="J28" s="881"/>
      <c r="K28" s="881"/>
      <c r="L28" s="858">
        <v>7</v>
      </c>
      <c r="M28" s="886" t="s">
        <v>427</v>
      </c>
      <c r="N28" s="225" t="s">
        <v>369</v>
      </c>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22"/>
    </row>
    <row r="29" spans="1:39" s="99" customFormat="1" ht="11.4">
      <c r="A29" s="839">
        <v>1</v>
      </c>
      <c r="B29" s="881"/>
      <c r="C29" s="881"/>
      <c r="D29" s="881"/>
      <c r="E29" s="881"/>
      <c r="F29" s="881"/>
      <c r="G29" s="881"/>
      <c r="H29" s="881"/>
      <c r="I29" s="881"/>
      <c r="J29" s="881"/>
      <c r="K29" s="881"/>
      <c r="L29" s="858">
        <v>8</v>
      </c>
      <c r="M29" s="886" t="s">
        <v>428</v>
      </c>
      <c r="N29" s="225" t="s">
        <v>369</v>
      </c>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22"/>
    </row>
    <row r="30" spans="1:39" ht="11.4">
      <c r="A30" s="880"/>
      <c r="B30" s="880"/>
      <c r="C30" s="880"/>
      <c r="D30" s="880"/>
      <c r="E30" s="880"/>
      <c r="F30" s="880"/>
      <c r="G30" s="880"/>
      <c r="H30" s="880"/>
      <c r="I30" s="880"/>
      <c r="J30" s="880"/>
      <c r="K30" s="880"/>
      <c r="L30" s="852"/>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row>
    <row r="31" spans="1:39" s="88" customFormat="1" ht="15" customHeight="1">
      <c r="A31" s="809"/>
      <c r="B31" s="809"/>
      <c r="C31" s="809"/>
      <c r="D31" s="809"/>
      <c r="E31" s="809"/>
      <c r="F31" s="809"/>
      <c r="G31" s="809"/>
      <c r="H31" s="809"/>
      <c r="I31" s="809"/>
      <c r="J31" s="809"/>
      <c r="K31" s="809"/>
      <c r="L31" s="1211" t="s">
        <v>1469</v>
      </c>
      <c r="M31" s="1211"/>
      <c r="N31" s="1211"/>
      <c r="O31" s="1211"/>
      <c r="P31" s="1211"/>
      <c r="Q31" s="1211"/>
      <c r="R31" s="1211"/>
      <c r="S31" s="1213"/>
      <c r="T31" s="1213"/>
      <c r="U31" s="1213"/>
      <c r="V31" s="1213"/>
      <c r="W31" s="1213"/>
      <c r="X31" s="1213"/>
      <c r="Y31" s="1213"/>
      <c r="Z31" s="1213"/>
      <c r="AA31" s="1213"/>
      <c r="AB31" s="1213"/>
      <c r="AC31" s="1213"/>
      <c r="AD31" s="1213"/>
      <c r="AE31" s="1213"/>
      <c r="AF31" s="1213"/>
      <c r="AG31" s="1213"/>
      <c r="AH31" s="1213"/>
      <c r="AI31" s="1213"/>
      <c r="AJ31" s="1213"/>
      <c r="AK31" s="1213"/>
      <c r="AL31" s="1213"/>
      <c r="AM31" s="1213"/>
    </row>
    <row r="32" spans="1:39" s="88" customFormat="1" ht="15" customHeight="1">
      <c r="A32" s="809"/>
      <c r="B32" s="809"/>
      <c r="C32" s="809"/>
      <c r="D32" s="809"/>
      <c r="E32" s="809"/>
      <c r="F32" s="809"/>
      <c r="G32" s="809"/>
      <c r="H32" s="809"/>
      <c r="I32" s="809"/>
      <c r="J32" s="809"/>
      <c r="K32" s="706"/>
      <c r="L32" s="1214"/>
      <c r="M32" s="1214"/>
      <c r="N32" s="1214"/>
      <c r="O32" s="1214"/>
      <c r="P32" s="1214"/>
      <c r="Q32" s="1214"/>
      <c r="R32" s="1214"/>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5"/>
    </row>
    <row r="33" spans="1:39">
      <c r="A33" s="880"/>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row>
    <row r="34" spans="1:39">
      <c r="A34" s="880"/>
      <c r="B34" s="880"/>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row>
    <row r="35" spans="1:39">
      <c r="A35" s="880"/>
      <c r="B35" s="880"/>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row>
    <row r="36" spans="1:39">
      <c r="A36" s="880"/>
      <c r="B36" s="880"/>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row>
    <row r="37" spans="1:39">
      <c r="A37" s="880"/>
      <c r="B37" s="880"/>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row>
    <row r="38" spans="1:39">
      <c r="A38" s="880"/>
      <c r="B38" s="880"/>
      <c r="C38" s="880"/>
      <c r="D38" s="880"/>
      <c r="E38" s="880"/>
      <c r="F38" s="880"/>
      <c r="G38" s="880"/>
      <c r="H38" s="880"/>
      <c r="I38" s="880"/>
      <c r="J38" s="880"/>
      <c r="K38" s="880"/>
      <c r="L38" s="880"/>
      <c r="M38" s="889"/>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row>
    <row r="39" spans="1:39">
      <c r="A39" s="880"/>
      <c r="B39" s="880"/>
      <c r="C39" s="880"/>
      <c r="D39" s="880"/>
      <c r="E39" s="880"/>
      <c r="F39" s="880"/>
      <c r="G39" s="880"/>
      <c r="H39" s="880"/>
      <c r="I39" s="880"/>
      <c r="J39" s="880"/>
      <c r="K39" s="880"/>
      <c r="L39" s="880"/>
      <c r="M39" s="89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0"/>
      <c r="AL39" s="880"/>
      <c r="AM39" s="880"/>
    </row>
    <row r="40" spans="1:39">
      <c r="A40" s="880"/>
      <c r="B40" s="880"/>
      <c r="C40" s="880"/>
      <c r="D40" s="880"/>
      <c r="E40" s="880"/>
      <c r="F40" s="880"/>
      <c r="G40" s="880"/>
      <c r="H40" s="880"/>
      <c r="I40" s="880"/>
      <c r="J40" s="880"/>
      <c r="K40" s="880"/>
      <c r="L40" s="880"/>
      <c r="M40" s="89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row>
    <row r="41" spans="1:39">
      <c r="A41" s="880"/>
      <c r="B41" s="880"/>
      <c r="C41" s="880"/>
      <c r="D41" s="880"/>
      <c r="E41" s="880"/>
      <c r="F41" s="880"/>
      <c r="G41" s="880"/>
      <c r="H41" s="880"/>
      <c r="I41" s="880"/>
      <c r="J41" s="880"/>
      <c r="K41" s="880"/>
      <c r="L41" s="880"/>
      <c r="M41" s="89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row>
    <row r="42" spans="1:39">
      <c r="A42" s="880"/>
      <c r="B42" s="880"/>
      <c r="C42" s="880"/>
      <c r="D42" s="880"/>
      <c r="E42" s="880"/>
      <c r="F42" s="880"/>
      <c r="G42" s="880"/>
      <c r="H42" s="880"/>
      <c r="I42" s="880"/>
      <c r="J42" s="880"/>
      <c r="K42" s="880"/>
      <c r="L42" s="880"/>
      <c r="M42" s="89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row>
    <row r="43" spans="1:39">
      <c r="A43" s="880"/>
      <c r="B43" s="880"/>
      <c r="C43" s="880"/>
      <c r="D43" s="880"/>
      <c r="E43" s="880"/>
      <c r="F43" s="880"/>
      <c r="G43" s="880"/>
      <c r="H43" s="880"/>
      <c r="I43" s="880"/>
      <c r="J43" s="880"/>
      <c r="K43" s="880"/>
      <c r="L43" s="880"/>
      <c r="M43" s="89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row>
    <row r="44" spans="1:39">
      <c r="A44" s="880"/>
      <c r="B44" s="880"/>
      <c r="C44" s="880"/>
      <c r="D44" s="880"/>
      <c r="E44" s="880"/>
      <c r="F44" s="880"/>
      <c r="G44" s="880"/>
      <c r="H44" s="880"/>
      <c r="I44" s="880"/>
      <c r="J44" s="880"/>
      <c r="K44" s="880"/>
      <c r="L44" s="880"/>
      <c r="M44" s="89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row>
    <row r="45" spans="1:39">
      <c r="A45" s="880"/>
      <c r="B45" s="880"/>
      <c r="C45" s="880"/>
      <c r="D45" s="880"/>
      <c r="E45" s="880"/>
      <c r="F45" s="880"/>
      <c r="G45" s="880"/>
      <c r="H45" s="880"/>
      <c r="I45" s="880"/>
      <c r="J45" s="880"/>
      <c r="K45" s="880"/>
      <c r="L45" s="880"/>
      <c r="M45" s="89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row>
    <row r="46" spans="1:39">
      <c r="A46" s="880"/>
      <c r="B46" s="880"/>
      <c r="C46" s="880"/>
      <c r="D46" s="880"/>
      <c r="E46" s="880"/>
      <c r="F46" s="880"/>
      <c r="G46" s="880"/>
      <c r="H46" s="880"/>
      <c r="I46" s="880"/>
      <c r="J46" s="880"/>
      <c r="K46" s="880"/>
      <c r="L46" s="880"/>
      <c r="M46" s="890"/>
      <c r="N46" s="880"/>
      <c r="O46" s="880"/>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row>
    <row r="47" spans="1:39">
      <c r="A47" s="880"/>
      <c r="B47" s="880"/>
      <c r="C47" s="880"/>
      <c r="D47" s="880"/>
      <c r="E47" s="880"/>
      <c r="F47" s="880"/>
      <c r="G47" s="880"/>
      <c r="H47" s="880"/>
      <c r="I47" s="880"/>
      <c r="J47" s="880"/>
      <c r="K47" s="880"/>
      <c r="L47" s="880"/>
      <c r="M47" s="89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880"/>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sheetPr>
  <dimension ref="A1:U34"/>
  <sheetViews>
    <sheetView showGridLines="0" view="pageBreakPreview" topLeftCell="L12" zoomScaleNormal="100" zoomScaleSheetLayoutView="100" workbookViewId="0">
      <selection activeCell="L38" sqref="L38:U38"/>
    </sheetView>
  </sheetViews>
  <sheetFormatPr defaultColWidth="9.125" defaultRowHeight="11.4"/>
  <cols>
    <col min="1" max="1" width="2.75" style="527" hidden="1" customWidth="1"/>
    <col min="2" max="2" width="2.75" style="526" hidden="1" customWidth="1"/>
    <col min="3" max="9" width="2.75" style="527" hidden="1" customWidth="1"/>
    <col min="10" max="10" width="4.625" style="527" hidden="1" customWidth="1"/>
    <col min="11" max="11" width="3.75" style="527" hidden="1" customWidth="1"/>
    <col min="12" max="12" width="5.75" style="527" customWidth="1"/>
    <col min="13" max="13" width="57.375" style="527" customWidth="1"/>
    <col min="14" max="14" width="12.75" style="527" customWidth="1"/>
    <col min="15" max="20" width="13.75" style="527" customWidth="1"/>
    <col min="21" max="21" width="31.375" style="527" customWidth="1"/>
    <col min="22" max="16384" width="9.125" style="527"/>
  </cols>
  <sheetData>
    <row r="1" spans="1:21" hidden="1">
      <c r="A1" s="891"/>
      <c r="B1" s="892"/>
      <c r="C1" s="891"/>
      <c r="D1" s="891"/>
      <c r="E1" s="891"/>
      <c r="F1" s="891"/>
      <c r="G1" s="891"/>
      <c r="H1" s="891"/>
      <c r="I1" s="891"/>
      <c r="J1" s="891"/>
      <c r="K1" s="891"/>
      <c r="L1" s="891"/>
      <c r="M1" s="891"/>
      <c r="N1" s="891"/>
      <c r="O1" s="891">
        <v>2022</v>
      </c>
      <c r="P1" s="891">
        <v>2022</v>
      </c>
      <c r="Q1" s="891">
        <v>2022</v>
      </c>
      <c r="R1" s="891">
        <v>2023</v>
      </c>
      <c r="S1" s="891">
        <v>2024</v>
      </c>
      <c r="T1" s="809">
        <v>2024</v>
      </c>
      <c r="U1" s="880"/>
    </row>
    <row r="2" spans="1:21" hidden="1">
      <c r="A2" s="891"/>
      <c r="B2" s="892"/>
      <c r="C2" s="891"/>
      <c r="D2" s="891"/>
      <c r="E2" s="891"/>
      <c r="F2" s="891"/>
      <c r="G2" s="891"/>
      <c r="H2" s="891"/>
      <c r="I2" s="891"/>
      <c r="J2" s="891"/>
      <c r="K2" s="891"/>
      <c r="L2" s="891"/>
      <c r="M2" s="891"/>
      <c r="N2" s="891"/>
      <c r="O2" s="762" t="s">
        <v>285</v>
      </c>
      <c r="P2" s="762" t="s">
        <v>323</v>
      </c>
      <c r="Q2" s="762" t="s">
        <v>303</v>
      </c>
      <c r="R2" s="762" t="s">
        <v>285</v>
      </c>
      <c r="S2" s="762" t="s">
        <v>286</v>
      </c>
      <c r="T2" s="762" t="s">
        <v>285</v>
      </c>
      <c r="U2" s="891"/>
    </row>
    <row r="3" spans="1:21" hidden="1">
      <c r="A3" s="891"/>
      <c r="B3" s="892"/>
      <c r="C3" s="891"/>
      <c r="D3" s="891"/>
      <c r="E3" s="891"/>
      <c r="F3" s="891"/>
      <c r="G3" s="891"/>
      <c r="H3" s="891"/>
      <c r="I3" s="891"/>
      <c r="J3" s="891"/>
      <c r="K3" s="891"/>
      <c r="L3" s="891"/>
      <c r="M3" s="891"/>
      <c r="N3" s="891"/>
      <c r="O3" s="762" t="s">
        <v>2610</v>
      </c>
      <c r="P3" s="762" t="s">
        <v>2611</v>
      </c>
      <c r="Q3" s="762" t="s">
        <v>2612</v>
      </c>
      <c r="R3" s="762" t="s">
        <v>2614</v>
      </c>
      <c r="S3" s="762" t="s">
        <v>2615</v>
      </c>
      <c r="T3" s="762" t="s">
        <v>2616</v>
      </c>
      <c r="U3" s="891"/>
    </row>
    <row r="4" spans="1:21" hidden="1">
      <c r="A4" s="891"/>
      <c r="B4" s="892"/>
      <c r="C4" s="891"/>
      <c r="D4" s="891"/>
      <c r="E4" s="891"/>
      <c r="F4" s="891"/>
      <c r="G4" s="891"/>
      <c r="H4" s="891"/>
      <c r="I4" s="891"/>
      <c r="J4" s="891"/>
      <c r="K4" s="891"/>
      <c r="L4" s="891"/>
      <c r="M4" s="891"/>
      <c r="N4" s="891"/>
      <c r="O4" s="891"/>
      <c r="P4" s="891"/>
      <c r="Q4" s="891"/>
      <c r="R4" s="891"/>
      <c r="S4" s="891"/>
      <c r="T4" s="891"/>
      <c r="U4" s="891"/>
    </row>
    <row r="5" spans="1:21" hidden="1">
      <c r="A5" s="891"/>
      <c r="B5" s="892"/>
      <c r="C5" s="891"/>
      <c r="D5" s="891"/>
      <c r="E5" s="891"/>
      <c r="F5" s="891"/>
      <c r="G5" s="891"/>
      <c r="H5" s="891"/>
      <c r="I5" s="891"/>
      <c r="J5" s="891"/>
      <c r="K5" s="891"/>
      <c r="L5" s="891"/>
      <c r="M5" s="891"/>
      <c r="N5" s="891"/>
      <c r="O5" s="891"/>
      <c r="P5" s="891"/>
      <c r="Q5" s="891"/>
      <c r="R5" s="891"/>
      <c r="S5" s="891"/>
      <c r="T5" s="891"/>
      <c r="U5" s="891"/>
    </row>
    <row r="6" spans="1:21" hidden="1">
      <c r="A6" s="891"/>
      <c r="B6" s="892"/>
      <c r="C6" s="891"/>
      <c r="D6" s="891"/>
      <c r="E6" s="891"/>
      <c r="F6" s="891"/>
      <c r="G6" s="891"/>
      <c r="H6" s="891"/>
      <c r="I6" s="891"/>
      <c r="J6" s="891"/>
      <c r="K6" s="891"/>
      <c r="L6" s="891"/>
      <c r="M6" s="891"/>
      <c r="N6" s="891"/>
      <c r="O6" s="891"/>
      <c r="P6" s="891"/>
      <c r="Q6" s="891"/>
      <c r="R6" s="891"/>
      <c r="S6" s="891"/>
      <c r="T6" s="891"/>
      <c r="U6" s="891"/>
    </row>
    <row r="7" spans="1:21" hidden="1">
      <c r="A7" s="891"/>
      <c r="B7" s="892"/>
      <c r="C7" s="891"/>
      <c r="D7" s="891"/>
      <c r="E7" s="891"/>
      <c r="F7" s="891"/>
      <c r="G7" s="891"/>
      <c r="H7" s="891"/>
      <c r="I7" s="891"/>
      <c r="J7" s="891"/>
      <c r="K7" s="891"/>
      <c r="L7" s="891"/>
      <c r="M7" s="891"/>
      <c r="N7" s="891"/>
      <c r="O7" s="893"/>
      <c r="P7" s="893"/>
      <c r="Q7" s="893"/>
      <c r="R7" s="893"/>
      <c r="S7" s="762" t="b">
        <v>1</v>
      </c>
      <c r="T7" s="762" t="b">
        <v>1</v>
      </c>
      <c r="U7" s="880"/>
    </row>
    <row r="8" spans="1:21" hidden="1">
      <c r="A8" s="891"/>
      <c r="B8" s="892"/>
      <c r="C8" s="891"/>
      <c r="D8" s="891"/>
      <c r="E8" s="891"/>
      <c r="F8" s="891"/>
      <c r="G8" s="891"/>
      <c r="H8" s="891"/>
      <c r="I8" s="891"/>
      <c r="J8" s="891"/>
      <c r="K8" s="891"/>
      <c r="L8" s="891"/>
      <c r="M8" s="891"/>
      <c r="N8" s="891"/>
      <c r="O8" s="891"/>
      <c r="P8" s="891"/>
      <c r="Q8" s="891"/>
      <c r="R8" s="891"/>
      <c r="S8" s="891"/>
      <c r="T8" s="891"/>
      <c r="U8" s="891"/>
    </row>
    <row r="9" spans="1:21" hidden="1">
      <c r="A9" s="891"/>
      <c r="B9" s="892"/>
      <c r="C9" s="891"/>
      <c r="D9" s="891"/>
      <c r="E9" s="891"/>
      <c r="F9" s="891"/>
      <c r="G9" s="891"/>
      <c r="H9" s="891"/>
      <c r="I9" s="891"/>
      <c r="J9" s="891"/>
      <c r="K9" s="891"/>
      <c r="L9" s="891"/>
      <c r="M9" s="891"/>
      <c r="N9" s="891"/>
      <c r="O9" s="891"/>
      <c r="P9" s="891"/>
      <c r="Q9" s="891"/>
      <c r="R9" s="891"/>
      <c r="S9" s="891"/>
      <c r="T9" s="891"/>
      <c r="U9" s="891"/>
    </row>
    <row r="10" spans="1:21" hidden="1">
      <c r="A10" s="891"/>
      <c r="B10" s="892"/>
      <c r="C10" s="891"/>
      <c r="D10" s="891"/>
      <c r="E10" s="891"/>
      <c r="F10" s="891"/>
      <c r="G10" s="891"/>
      <c r="H10" s="891"/>
      <c r="I10" s="891"/>
      <c r="J10" s="891"/>
      <c r="K10" s="891"/>
      <c r="L10" s="891"/>
      <c r="M10" s="891"/>
      <c r="N10" s="891"/>
      <c r="O10" s="891"/>
      <c r="P10" s="891"/>
      <c r="Q10" s="891"/>
      <c r="R10" s="891"/>
      <c r="S10" s="891"/>
      <c r="T10" s="891"/>
      <c r="U10" s="891"/>
    </row>
    <row r="11" spans="1:21" ht="15" hidden="1" customHeight="1">
      <c r="A11" s="891"/>
      <c r="B11" s="892"/>
      <c r="C11" s="891"/>
      <c r="D11" s="891"/>
      <c r="E11" s="891"/>
      <c r="F11" s="891"/>
      <c r="G11" s="891"/>
      <c r="H11" s="891"/>
      <c r="I11" s="891"/>
      <c r="J11" s="891"/>
      <c r="K11" s="891"/>
      <c r="L11" s="891"/>
      <c r="M11" s="894"/>
      <c r="N11" s="891"/>
      <c r="O11" s="891"/>
      <c r="P11" s="891"/>
      <c r="Q11" s="891"/>
      <c r="R11" s="891"/>
      <c r="S11" s="891"/>
      <c r="T11" s="891"/>
      <c r="U11" s="891"/>
    </row>
    <row r="12" spans="1:21" s="323" customFormat="1" ht="20.100000000000001" customHeight="1">
      <c r="A12" s="895"/>
      <c r="B12" s="896"/>
      <c r="C12" s="895"/>
      <c r="D12" s="895"/>
      <c r="E12" s="895"/>
      <c r="F12" s="895"/>
      <c r="G12" s="895"/>
      <c r="H12" s="895"/>
      <c r="I12" s="895"/>
      <c r="J12" s="895"/>
      <c r="K12" s="895"/>
      <c r="L12" s="897" t="s">
        <v>1374</v>
      </c>
      <c r="M12" s="898"/>
      <c r="N12" s="898"/>
      <c r="O12" s="898"/>
      <c r="P12" s="898"/>
      <c r="Q12" s="898"/>
      <c r="R12" s="898"/>
      <c r="S12" s="898"/>
      <c r="T12" s="898"/>
      <c r="U12" s="898"/>
    </row>
    <row r="13" spans="1:21" s="323" customFormat="1">
      <c r="A13" s="895"/>
      <c r="B13" s="896"/>
      <c r="C13" s="895"/>
      <c r="D13" s="895"/>
      <c r="E13" s="895"/>
      <c r="F13" s="895"/>
      <c r="G13" s="895"/>
      <c r="H13" s="895"/>
      <c r="I13" s="895"/>
      <c r="J13" s="895"/>
      <c r="K13" s="895"/>
      <c r="L13" s="899"/>
      <c r="M13" s="900"/>
      <c r="N13" s="900"/>
      <c r="O13" s="900"/>
      <c r="P13" s="900"/>
      <c r="Q13" s="900"/>
      <c r="R13" s="900"/>
      <c r="S13" s="900"/>
      <c r="T13" s="900"/>
      <c r="U13" s="900"/>
    </row>
    <row r="14" spans="1:21" s="529" customFormat="1" ht="15" customHeight="1">
      <c r="A14" s="901"/>
      <c r="B14" s="892"/>
      <c r="C14" s="901"/>
      <c r="D14" s="901"/>
      <c r="E14" s="901"/>
      <c r="F14" s="901"/>
      <c r="G14" s="901"/>
      <c r="H14" s="901"/>
      <c r="I14" s="901"/>
      <c r="J14" s="901"/>
      <c r="K14" s="901"/>
      <c r="L14" s="1220" t="s">
        <v>374</v>
      </c>
      <c r="M14" s="1221" t="s">
        <v>230</v>
      </c>
      <c r="N14" s="1220" t="s">
        <v>143</v>
      </c>
      <c r="O14" s="902" t="s">
        <v>2607</v>
      </c>
      <c r="P14" s="902" t="s">
        <v>2607</v>
      </c>
      <c r="Q14" s="902" t="s">
        <v>2607</v>
      </c>
      <c r="R14" s="902" t="s">
        <v>2608</v>
      </c>
      <c r="S14" s="813" t="s">
        <v>2609</v>
      </c>
      <c r="T14" s="813" t="s">
        <v>2609</v>
      </c>
      <c r="U14" s="1232" t="s">
        <v>322</v>
      </c>
    </row>
    <row r="15" spans="1:21" s="529" customFormat="1" ht="45" customHeight="1">
      <c r="A15" s="901"/>
      <c r="B15" s="892"/>
      <c r="C15" s="901"/>
      <c r="D15" s="901"/>
      <c r="E15" s="901"/>
      <c r="F15" s="901"/>
      <c r="G15" s="901"/>
      <c r="H15" s="901"/>
      <c r="I15" s="901"/>
      <c r="J15" s="901"/>
      <c r="K15" s="901"/>
      <c r="L15" s="1231"/>
      <c r="M15" s="1231"/>
      <c r="N15" s="1231"/>
      <c r="O15" s="902" t="s">
        <v>285</v>
      </c>
      <c r="P15" s="902" t="s">
        <v>323</v>
      </c>
      <c r="Q15" s="902" t="s">
        <v>303</v>
      </c>
      <c r="R15" s="902" t="s">
        <v>285</v>
      </c>
      <c r="S15" s="814" t="s">
        <v>286</v>
      </c>
      <c r="T15" s="814" t="s">
        <v>285</v>
      </c>
      <c r="U15" s="1231"/>
    </row>
    <row r="16" spans="1:21" s="541" customFormat="1">
      <c r="A16" s="815" t="s">
        <v>18</v>
      </c>
      <c r="B16" s="903"/>
      <c r="C16" s="903"/>
      <c r="D16" s="903"/>
      <c r="E16" s="903"/>
      <c r="F16" s="903"/>
      <c r="G16" s="903"/>
      <c r="H16" s="903"/>
      <c r="I16" s="903"/>
      <c r="J16" s="903"/>
      <c r="K16" s="903"/>
      <c r="L16" s="904" t="s">
        <v>2605</v>
      </c>
      <c r="M16" s="727"/>
      <c r="N16" s="727"/>
      <c r="O16" s="884">
        <v>0</v>
      </c>
      <c r="P16" s="884">
        <v>191.47</v>
      </c>
      <c r="Q16" s="884">
        <v>0</v>
      </c>
      <c r="R16" s="884">
        <v>0</v>
      </c>
      <c r="S16" s="884">
        <v>138.40170000000001</v>
      </c>
      <c r="T16" s="884">
        <v>140.4</v>
      </c>
      <c r="U16" s="884"/>
    </row>
    <row r="17" spans="1:21" s="541" customFormat="1" ht="22.8">
      <c r="A17" s="905" t="s">
        <v>18</v>
      </c>
      <c r="B17" s="892" t="s">
        <v>1321</v>
      </c>
      <c r="C17" s="903"/>
      <c r="D17" s="903"/>
      <c r="E17" s="903"/>
      <c r="F17" s="903"/>
      <c r="G17" s="903"/>
      <c r="H17" s="903"/>
      <c r="I17" s="903"/>
      <c r="J17" s="903"/>
      <c r="K17" s="903"/>
      <c r="L17" s="906">
        <v>1</v>
      </c>
      <c r="M17" s="907" t="s">
        <v>1322</v>
      </c>
      <c r="N17" s="908" t="s">
        <v>369</v>
      </c>
      <c r="O17" s="909"/>
      <c r="P17" s="909">
        <v>84</v>
      </c>
      <c r="Q17" s="909"/>
      <c r="R17" s="909"/>
      <c r="S17" s="859">
        <v>114</v>
      </c>
      <c r="T17" s="859">
        <v>108</v>
      </c>
      <c r="U17" s="910"/>
    </row>
    <row r="18" spans="1:21" s="541" customFormat="1">
      <c r="A18" s="905" t="s">
        <v>18</v>
      </c>
      <c r="B18" s="892"/>
      <c r="C18" s="903"/>
      <c r="D18" s="903"/>
      <c r="E18" s="903"/>
      <c r="F18" s="903"/>
      <c r="G18" s="903"/>
      <c r="H18" s="903"/>
      <c r="I18" s="903"/>
      <c r="J18" s="903">
        <v>1</v>
      </c>
      <c r="K18" s="903"/>
      <c r="L18" s="906"/>
      <c r="M18" s="907"/>
      <c r="N18" s="908"/>
      <c r="O18" s="911"/>
      <c r="P18" s="911"/>
      <c r="Q18" s="911"/>
      <c r="R18" s="911"/>
      <c r="S18" s="859"/>
      <c r="T18" s="859"/>
      <c r="U18" s="912"/>
    </row>
    <row r="19" spans="1:21" s="541" customFormat="1" ht="13.8">
      <c r="A19" s="913">
        <v>1</v>
      </c>
      <c r="B19" s="903"/>
      <c r="C19" s="903"/>
      <c r="D19" s="903"/>
      <c r="E19" s="903"/>
      <c r="F19" s="903"/>
      <c r="G19" s="903"/>
      <c r="H19" s="903"/>
      <c r="I19" s="903"/>
      <c r="J19" s="1225" t="s">
        <v>165</v>
      </c>
      <c r="K19" s="706"/>
      <c r="L19" s="906" t="s">
        <v>165</v>
      </c>
      <c r="M19" s="914" t="s">
        <v>2588</v>
      </c>
      <c r="N19" s="908" t="s">
        <v>369</v>
      </c>
      <c r="O19" s="915"/>
      <c r="P19" s="915"/>
      <c r="Q19" s="915"/>
      <c r="R19" s="915"/>
      <c r="S19" s="916">
        <v>114</v>
      </c>
      <c r="T19" s="916">
        <v>108</v>
      </c>
      <c r="U19" s="910"/>
    </row>
    <row r="20" spans="1:21" s="541" customFormat="1">
      <c r="A20" s="917">
        <v>1</v>
      </c>
      <c r="B20" s="903"/>
      <c r="C20" s="903"/>
      <c r="D20" s="903"/>
      <c r="E20" s="903"/>
      <c r="F20" s="903"/>
      <c r="G20" s="903"/>
      <c r="H20" s="903"/>
      <c r="I20" s="903"/>
      <c r="J20" s="1225"/>
      <c r="K20" s="903"/>
      <c r="L20" s="918" t="s">
        <v>412</v>
      </c>
      <c r="M20" s="919" t="s">
        <v>1334</v>
      </c>
      <c r="N20" s="908" t="s">
        <v>1335</v>
      </c>
      <c r="O20" s="915"/>
      <c r="P20" s="915"/>
      <c r="Q20" s="915"/>
      <c r="R20" s="915"/>
      <c r="S20" s="909">
        <v>1</v>
      </c>
      <c r="T20" s="909">
        <v>1</v>
      </c>
      <c r="U20" s="910"/>
    </row>
    <row r="21" spans="1:21" s="541" customFormat="1">
      <c r="A21" s="917">
        <v>1</v>
      </c>
      <c r="B21" s="903"/>
      <c r="C21" s="903"/>
      <c r="D21" s="903"/>
      <c r="E21" s="903"/>
      <c r="F21" s="903"/>
      <c r="G21" s="903"/>
      <c r="H21" s="903"/>
      <c r="I21" s="903"/>
      <c r="J21" s="1225"/>
      <c r="K21" s="903"/>
      <c r="L21" s="918" t="s">
        <v>414</v>
      </c>
      <c r="M21" s="919" t="s">
        <v>1336</v>
      </c>
      <c r="N21" s="908" t="s">
        <v>1337</v>
      </c>
      <c r="O21" s="915"/>
      <c r="P21" s="915"/>
      <c r="Q21" s="915"/>
      <c r="R21" s="915"/>
      <c r="S21" s="909">
        <v>9500</v>
      </c>
      <c r="T21" s="909">
        <v>9000</v>
      </c>
      <c r="U21" s="910"/>
    </row>
    <row r="22" spans="1:21" s="541" customFormat="1" ht="22.8">
      <c r="A22" s="905" t="s">
        <v>18</v>
      </c>
      <c r="B22" s="892" t="s">
        <v>1323</v>
      </c>
      <c r="C22" s="903"/>
      <c r="D22" s="903"/>
      <c r="E22" s="903"/>
      <c r="F22" s="903"/>
      <c r="G22" s="903"/>
      <c r="H22" s="903"/>
      <c r="I22" s="903"/>
      <c r="J22" s="903"/>
      <c r="K22" s="903"/>
      <c r="L22" s="906" t="s">
        <v>102</v>
      </c>
      <c r="M22" s="907" t="s">
        <v>1324</v>
      </c>
      <c r="N22" s="908" t="s">
        <v>369</v>
      </c>
      <c r="O22" s="909">
        <v>0</v>
      </c>
      <c r="P22" s="909">
        <v>26.3</v>
      </c>
      <c r="Q22" s="909">
        <v>0</v>
      </c>
      <c r="R22" s="909">
        <v>0</v>
      </c>
      <c r="S22" s="909">
        <v>24.401700000000002</v>
      </c>
      <c r="T22" s="909">
        <v>32.4</v>
      </c>
      <c r="U22" s="910"/>
    </row>
    <row r="23" spans="1:21" s="541" customFormat="1">
      <c r="A23" s="905" t="s">
        <v>18</v>
      </c>
      <c r="B23" s="892" t="s">
        <v>1325</v>
      </c>
      <c r="C23" s="903"/>
      <c r="D23" s="903"/>
      <c r="E23" s="903"/>
      <c r="F23" s="903"/>
      <c r="G23" s="903"/>
      <c r="H23" s="903"/>
      <c r="I23" s="903"/>
      <c r="J23" s="903"/>
      <c r="K23" s="903"/>
      <c r="L23" s="906" t="s">
        <v>103</v>
      </c>
      <c r="M23" s="907" t="s">
        <v>1326</v>
      </c>
      <c r="N23" s="908" t="s">
        <v>369</v>
      </c>
      <c r="O23" s="909"/>
      <c r="P23" s="909">
        <v>75.17</v>
      </c>
      <c r="Q23" s="909"/>
      <c r="R23" s="909"/>
      <c r="S23" s="859">
        <v>0</v>
      </c>
      <c r="T23" s="859">
        <v>0</v>
      </c>
      <c r="U23" s="910"/>
    </row>
    <row r="24" spans="1:21" s="541" customFormat="1">
      <c r="A24" s="905" t="s">
        <v>18</v>
      </c>
      <c r="B24" s="892"/>
      <c r="C24" s="903"/>
      <c r="D24" s="903"/>
      <c r="E24" s="903"/>
      <c r="F24" s="903"/>
      <c r="G24" s="903"/>
      <c r="H24" s="903"/>
      <c r="I24" s="903"/>
      <c r="J24" s="903">
        <v>3</v>
      </c>
      <c r="K24" s="903"/>
      <c r="L24" s="906"/>
      <c r="M24" s="907"/>
      <c r="N24" s="908"/>
      <c r="O24" s="911"/>
      <c r="P24" s="911"/>
      <c r="Q24" s="911"/>
      <c r="R24" s="911"/>
      <c r="S24" s="859"/>
      <c r="T24" s="859"/>
      <c r="U24" s="912"/>
    </row>
    <row r="25" spans="1:21" s="541" customFormat="1">
      <c r="A25" s="905" t="s">
        <v>18</v>
      </c>
      <c r="B25" s="892" t="s">
        <v>1327</v>
      </c>
      <c r="C25" s="903"/>
      <c r="D25" s="903"/>
      <c r="E25" s="903"/>
      <c r="F25" s="903"/>
      <c r="G25" s="903"/>
      <c r="H25" s="903"/>
      <c r="I25" s="903"/>
      <c r="J25" s="903"/>
      <c r="K25" s="903"/>
      <c r="L25" s="906" t="s">
        <v>104</v>
      </c>
      <c r="M25" s="907" t="s">
        <v>1328</v>
      </c>
      <c r="N25" s="908" t="s">
        <v>369</v>
      </c>
      <c r="O25" s="909">
        <v>0</v>
      </c>
      <c r="P25" s="909">
        <v>0</v>
      </c>
      <c r="Q25" s="909">
        <v>0</v>
      </c>
      <c r="R25" s="909">
        <v>0</v>
      </c>
      <c r="S25" s="909">
        <v>0</v>
      </c>
      <c r="T25" s="909">
        <v>0</v>
      </c>
      <c r="U25" s="910"/>
    </row>
    <row r="26" spans="1:21" s="541" customFormat="1" ht="22.8">
      <c r="A26" s="905" t="s">
        <v>18</v>
      </c>
      <c r="B26" s="892" t="s">
        <v>1329</v>
      </c>
      <c r="C26" s="903"/>
      <c r="D26" s="903"/>
      <c r="E26" s="903"/>
      <c r="F26" s="903"/>
      <c r="G26" s="903"/>
      <c r="H26" s="903"/>
      <c r="I26" s="903"/>
      <c r="J26" s="903"/>
      <c r="K26" s="903"/>
      <c r="L26" s="906" t="s">
        <v>120</v>
      </c>
      <c r="M26" s="907" t="s">
        <v>1330</v>
      </c>
      <c r="N26" s="908" t="s">
        <v>369</v>
      </c>
      <c r="O26" s="909"/>
      <c r="P26" s="909">
        <v>6</v>
      </c>
      <c r="Q26" s="909"/>
      <c r="R26" s="909"/>
      <c r="S26" s="859">
        <v>0</v>
      </c>
      <c r="T26" s="859">
        <v>0</v>
      </c>
      <c r="U26" s="910"/>
    </row>
    <row r="27" spans="1:21" s="541" customFormat="1">
      <c r="A27" s="905" t="s">
        <v>18</v>
      </c>
      <c r="B27" s="892"/>
      <c r="C27" s="903"/>
      <c r="D27" s="903"/>
      <c r="E27" s="903"/>
      <c r="F27" s="903"/>
      <c r="G27" s="903"/>
      <c r="H27" s="903"/>
      <c r="I27" s="903"/>
      <c r="J27" s="903">
        <v>5</v>
      </c>
      <c r="K27" s="903"/>
      <c r="L27" s="906"/>
      <c r="M27" s="907"/>
      <c r="N27" s="908"/>
      <c r="O27" s="911"/>
      <c r="P27" s="911"/>
      <c r="Q27" s="911"/>
      <c r="R27" s="911"/>
      <c r="S27" s="859"/>
      <c r="T27" s="859"/>
      <c r="U27" s="912"/>
    </row>
    <row r="28" spans="1:21" s="541" customFormat="1" ht="22.8">
      <c r="A28" s="905" t="s">
        <v>18</v>
      </c>
      <c r="B28" s="892" t="s">
        <v>1332</v>
      </c>
      <c r="C28" s="903"/>
      <c r="D28" s="903"/>
      <c r="E28" s="903"/>
      <c r="F28" s="903"/>
      <c r="G28" s="903"/>
      <c r="H28" s="903"/>
      <c r="I28" s="903"/>
      <c r="J28" s="903"/>
      <c r="K28" s="903"/>
      <c r="L28" s="906" t="s">
        <v>124</v>
      </c>
      <c r="M28" s="907" t="s">
        <v>1333</v>
      </c>
      <c r="N28" s="908" t="s">
        <v>369</v>
      </c>
      <c r="O28" s="909">
        <v>0</v>
      </c>
      <c r="P28" s="909">
        <v>0</v>
      </c>
      <c r="Q28" s="909">
        <v>0</v>
      </c>
      <c r="R28" s="909">
        <v>0</v>
      </c>
      <c r="S28" s="909">
        <v>0</v>
      </c>
      <c r="T28" s="909">
        <v>0</v>
      </c>
      <c r="U28" s="910"/>
    </row>
    <row r="29" spans="1:21" s="541" customFormat="1">
      <c r="A29" s="905" t="s">
        <v>18</v>
      </c>
      <c r="B29" s="892" t="s">
        <v>1398</v>
      </c>
      <c r="C29" s="903"/>
      <c r="D29" s="903"/>
      <c r="E29" s="903"/>
      <c r="F29" s="903"/>
      <c r="G29" s="903"/>
      <c r="H29" s="903"/>
      <c r="I29" s="903"/>
      <c r="J29" s="903"/>
      <c r="K29" s="903"/>
      <c r="L29" s="906" t="s">
        <v>125</v>
      </c>
      <c r="M29" s="907" t="s">
        <v>1399</v>
      </c>
      <c r="N29" s="908" t="s">
        <v>369</v>
      </c>
      <c r="O29" s="909"/>
      <c r="P29" s="909"/>
      <c r="Q29" s="909"/>
      <c r="R29" s="909"/>
      <c r="S29" s="859">
        <v>0</v>
      </c>
      <c r="T29" s="859">
        <v>0</v>
      </c>
      <c r="U29" s="910"/>
    </row>
    <row r="30" spans="1:21" s="541" customFormat="1">
      <c r="A30" s="905" t="s">
        <v>18</v>
      </c>
      <c r="B30" s="892"/>
      <c r="C30" s="903"/>
      <c r="D30" s="903"/>
      <c r="E30" s="903"/>
      <c r="F30" s="903"/>
      <c r="G30" s="903"/>
      <c r="H30" s="903"/>
      <c r="I30" s="903"/>
      <c r="J30" s="903">
        <v>7</v>
      </c>
      <c r="K30" s="903"/>
      <c r="L30" s="906"/>
      <c r="M30" s="907"/>
      <c r="N30" s="908"/>
      <c r="O30" s="911"/>
      <c r="P30" s="911"/>
      <c r="Q30" s="911"/>
      <c r="R30" s="911"/>
      <c r="S30" s="859"/>
      <c r="T30" s="859"/>
      <c r="U30" s="912"/>
    </row>
    <row r="31" spans="1:21" s="541" customFormat="1">
      <c r="A31" s="905" t="s">
        <v>18</v>
      </c>
      <c r="B31" s="892" t="s">
        <v>1400</v>
      </c>
      <c r="C31" s="903"/>
      <c r="D31" s="903"/>
      <c r="E31" s="903"/>
      <c r="F31" s="903"/>
      <c r="G31" s="903"/>
      <c r="H31" s="903"/>
      <c r="I31" s="903"/>
      <c r="J31" s="903"/>
      <c r="K31" s="903"/>
      <c r="L31" s="906" t="s">
        <v>126</v>
      </c>
      <c r="M31" s="907" t="s">
        <v>1401</v>
      </c>
      <c r="N31" s="908" t="s">
        <v>369</v>
      </c>
      <c r="O31" s="909">
        <v>0</v>
      </c>
      <c r="P31" s="909">
        <v>0</v>
      </c>
      <c r="Q31" s="909">
        <v>0</v>
      </c>
      <c r="R31" s="909">
        <v>0</v>
      </c>
      <c r="S31" s="909">
        <v>0</v>
      </c>
      <c r="T31" s="909">
        <v>0</v>
      </c>
      <c r="U31" s="910"/>
    </row>
    <row r="32" spans="1:21">
      <c r="A32" s="891"/>
      <c r="B32" s="892"/>
      <c r="C32" s="891"/>
      <c r="D32" s="891"/>
      <c r="E32" s="891"/>
      <c r="F32" s="891"/>
      <c r="G32" s="891"/>
      <c r="H32" s="891"/>
      <c r="I32" s="891"/>
      <c r="J32" s="891"/>
      <c r="K32" s="891"/>
      <c r="L32" s="891"/>
      <c r="M32" s="891"/>
      <c r="N32" s="891"/>
      <c r="O32" s="891"/>
      <c r="P32" s="891"/>
      <c r="Q32" s="891"/>
      <c r="R32" s="891"/>
      <c r="S32" s="891"/>
      <c r="T32" s="891"/>
      <c r="U32" s="891"/>
    </row>
    <row r="33" spans="1:21" s="528" customFormat="1" ht="15" customHeight="1">
      <c r="A33" s="893"/>
      <c r="B33" s="920"/>
      <c r="C33" s="893"/>
      <c r="D33" s="893"/>
      <c r="E33" s="893"/>
      <c r="F33" s="893"/>
      <c r="G33" s="893"/>
      <c r="H33" s="893"/>
      <c r="I33" s="893"/>
      <c r="J33" s="893"/>
      <c r="K33" s="893"/>
      <c r="L33" s="1226" t="s">
        <v>1469</v>
      </c>
      <c r="M33" s="1226"/>
      <c r="N33" s="1226"/>
      <c r="O33" s="1226"/>
      <c r="P33" s="1226"/>
      <c r="Q33" s="1226"/>
      <c r="R33" s="1226"/>
      <c r="S33" s="1227"/>
      <c r="T33" s="1227"/>
      <c r="U33" s="1227"/>
    </row>
    <row r="34" spans="1:21" s="528" customFormat="1" ht="51" customHeight="1">
      <c r="A34" s="893"/>
      <c r="B34" s="920"/>
      <c r="C34" s="893"/>
      <c r="D34" s="893"/>
      <c r="E34" s="893"/>
      <c r="F34" s="893"/>
      <c r="G34" s="893"/>
      <c r="H34" s="893"/>
      <c r="I34" s="893"/>
      <c r="J34" s="893"/>
      <c r="K34" s="706"/>
      <c r="L34" s="1228" t="s">
        <v>2589</v>
      </c>
      <c r="M34" s="1229"/>
      <c r="N34" s="1229"/>
      <c r="O34" s="1229"/>
      <c r="P34" s="1229"/>
      <c r="Q34" s="1229"/>
      <c r="R34" s="1229"/>
      <c r="S34" s="1230"/>
      <c r="T34" s="1230"/>
      <c r="U34" s="1230"/>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80"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sheetPr>
  <dimension ref="A1:U37"/>
  <sheetViews>
    <sheetView showGridLines="0" view="pageBreakPreview" topLeftCell="L20" zoomScaleNormal="100" zoomScaleSheetLayoutView="100" workbookViewId="0">
      <selection activeCell="L37" sqref="L37:U37"/>
    </sheetView>
  </sheetViews>
  <sheetFormatPr defaultColWidth="9.125" defaultRowHeight="11.4"/>
  <cols>
    <col min="1" max="1" width="2.75" style="531" hidden="1" customWidth="1"/>
    <col min="2" max="2" width="2.75" style="530" hidden="1" customWidth="1"/>
    <col min="3" max="10" width="2.75" style="531" hidden="1" customWidth="1"/>
    <col min="11" max="11" width="3.75" style="531" hidden="1" customWidth="1"/>
    <col min="12" max="12" width="5.75" style="531" customWidth="1"/>
    <col min="13" max="13" width="55.75" style="531" customWidth="1"/>
    <col min="14" max="14" width="12.75" style="531" customWidth="1"/>
    <col min="15" max="20" width="13.75" style="531" customWidth="1"/>
    <col min="21" max="21" width="33.25" style="531" customWidth="1"/>
    <col min="22" max="16384" width="9.125" style="531"/>
  </cols>
  <sheetData>
    <row r="1" spans="1:21" hidden="1">
      <c r="A1" s="921"/>
      <c r="B1" s="917"/>
      <c r="C1" s="921"/>
      <c r="D1" s="921"/>
      <c r="E1" s="921"/>
      <c r="F1" s="921"/>
      <c r="G1" s="921"/>
      <c r="H1" s="921"/>
      <c r="I1" s="921"/>
      <c r="J1" s="921"/>
      <c r="K1" s="921"/>
      <c r="L1" s="921"/>
      <c r="M1" s="921"/>
      <c r="N1" s="921"/>
      <c r="O1" s="921"/>
      <c r="P1" s="921"/>
      <c r="Q1" s="921"/>
      <c r="R1" s="921"/>
      <c r="S1" s="809">
        <v>2024</v>
      </c>
      <c r="T1" s="809">
        <v>2024</v>
      </c>
      <c r="U1" s="880"/>
    </row>
    <row r="2" spans="1:21" hidden="1">
      <c r="A2" s="921"/>
      <c r="B2" s="917"/>
      <c r="C2" s="921"/>
      <c r="D2" s="921"/>
      <c r="E2" s="921"/>
      <c r="F2" s="921"/>
      <c r="G2" s="921"/>
      <c r="H2" s="921"/>
      <c r="I2" s="921"/>
      <c r="J2" s="921"/>
      <c r="K2" s="921"/>
      <c r="L2" s="921"/>
      <c r="M2" s="921"/>
      <c r="N2" s="921"/>
      <c r="O2" s="921"/>
      <c r="P2" s="921"/>
      <c r="Q2" s="921"/>
      <c r="R2" s="921"/>
      <c r="S2" s="921"/>
      <c r="T2" s="921"/>
      <c r="U2" s="921"/>
    </row>
    <row r="3" spans="1:21" hidden="1">
      <c r="A3" s="921"/>
      <c r="B3" s="917"/>
      <c r="C3" s="921"/>
      <c r="D3" s="921"/>
      <c r="E3" s="921"/>
      <c r="F3" s="921"/>
      <c r="G3" s="921"/>
      <c r="H3" s="921"/>
      <c r="I3" s="921"/>
      <c r="J3" s="921"/>
      <c r="K3" s="921"/>
      <c r="L3" s="921"/>
      <c r="M3" s="921"/>
      <c r="N3" s="921"/>
      <c r="O3" s="921"/>
      <c r="P3" s="921"/>
      <c r="Q3" s="921"/>
      <c r="R3" s="921"/>
      <c r="S3" s="921"/>
      <c r="T3" s="921"/>
      <c r="U3" s="921"/>
    </row>
    <row r="4" spans="1:21" hidden="1">
      <c r="A4" s="921"/>
      <c r="B4" s="917"/>
      <c r="C4" s="921"/>
      <c r="D4" s="921"/>
      <c r="E4" s="921"/>
      <c r="F4" s="921"/>
      <c r="G4" s="921"/>
      <c r="H4" s="921"/>
      <c r="I4" s="921"/>
      <c r="J4" s="921"/>
      <c r="K4" s="921"/>
      <c r="L4" s="921"/>
      <c r="M4" s="921"/>
      <c r="N4" s="921"/>
      <c r="O4" s="921"/>
      <c r="P4" s="921"/>
      <c r="Q4" s="921"/>
      <c r="R4" s="921"/>
      <c r="S4" s="921"/>
      <c r="T4" s="921"/>
      <c r="U4" s="921"/>
    </row>
    <row r="5" spans="1:21" hidden="1">
      <c r="A5" s="921"/>
      <c r="B5" s="917"/>
      <c r="C5" s="921"/>
      <c r="D5" s="921"/>
      <c r="E5" s="921"/>
      <c r="F5" s="921"/>
      <c r="G5" s="921"/>
      <c r="H5" s="921"/>
      <c r="I5" s="921"/>
      <c r="J5" s="921"/>
      <c r="K5" s="921"/>
      <c r="L5" s="921"/>
      <c r="M5" s="921"/>
      <c r="N5" s="921"/>
      <c r="O5" s="921"/>
      <c r="P5" s="921"/>
      <c r="Q5" s="921"/>
      <c r="R5" s="921"/>
      <c r="S5" s="921"/>
      <c r="T5" s="921"/>
      <c r="U5" s="921"/>
    </row>
    <row r="6" spans="1:21" hidden="1">
      <c r="A6" s="921"/>
      <c r="B6" s="917"/>
      <c r="C6" s="921"/>
      <c r="D6" s="921"/>
      <c r="E6" s="921"/>
      <c r="F6" s="921"/>
      <c r="G6" s="921"/>
      <c r="H6" s="921"/>
      <c r="I6" s="921"/>
      <c r="J6" s="921"/>
      <c r="K6" s="921"/>
      <c r="L6" s="921"/>
      <c r="M6" s="921"/>
      <c r="N6" s="921"/>
      <c r="O6" s="921"/>
      <c r="P6" s="921"/>
      <c r="Q6" s="921"/>
      <c r="R6" s="921"/>
      <c r="S6" s="921"/>
      <c r="T6" s="921"/>
      <c r="U6" s="921"/>
    </row>
    <row r="7" spans="1:21" hidden="1">
      <c r="A7" s="921"/>
      <c r="B7" s="917"/>
      <c r="C7" s="921"/>
      <c r="D7" s="921"/>
      <c r="E7" s="921"/>
      <c r="F7" s="921"/>
      <c r="G7" s="921"/>
      <c r="H7" s="921"/>
      <c r="I7" s="921"/>
      <c r="J7" s="921"/>
      <c r="K7" s="921"/>
      <c r="L7" s="921"/>
      <c r="M7" s="921"/>
      <c r="N7" s="921"/>
      <c r="O7" s="921"/>
      <c r="P7" s="921"/>
      <c r="Q7" s="921"/>
      <c r="R7" s="921"/>
      <c r="S7" s="762" t="b">
        <v>1</v>
      </c>
      <c r="T7" s="762" t="b">
        <v>1</v>
      </c>
      <c r="U7" s="880"/>
    </row>
    <row r="8" spans="1:21" hidden="1">
      <c r="A8" s="921"/>
      <c r="B8" s="917"/>
      <c r="C8" s="921"/>
      <c r="D8" s="921"/>
      <c r="E8" s="921"/>
      <c r="F8" s="921"/>
      <c r="G8" s="921"/>
      <c r="H8" s="921"/>
      <c r="I8" s="921"/>
      <c r="J8" s="921"/>
      <c r="K8" s="921"/>
      <c r="L8" s="921"/>
      <c r="M8" s="921"/>
      <c r="N8" s="921"/>
      <c r="O8" s="921"/>
      <c r="P8" s="921"/>
      <c r="Q8" s="921"/>
      <c r="R8" s="921"/>
      <c r="S8" s="921"/>
      <c r="T8" s="921"/>
      <c r="U8" s="921"/>
    </row>
    <row r="9" spans="1:21" hidden="1">
      <c r="A9" s="921"/>
      <c r="B9" s="917"/>
      <c r="C9" s="921"/>
      <c r="D9" s="921"/>
      <c r="E9" s="921"/>
      <c r="F9" s="921"/>
      <c r="G9" s="921"/>
      <c r="H9" s="921"/>
      <c r="I9" s="921"/>
      <c r="J9" s="921"/>
      <c r="K9" s="921"/>
      <c r="L9" s="921"/>
      <c r="M9" s="921"/>
      <c r="N9" s="921"/>
      <c r="O9" s="921"/>
      <c r="P9" s="921"/>
      <c r="Q9" s="921"/>
      <c r="R9" s="921"/>
      <c r="S9" s="921"/>
      <c r="T9" s="921"/>
      <c r="U9" s="921"/>
    </row>
    <row r="10" spans="1:21" hidden="1">
      <c r="A10" s="921"/>
      <c r="B10" s="917"/>
      <c r="C10" s="921"/>
      <c r="D10" s="921"/>
      <c r="E10" s="921"/>
      <c r="F10" s="921"/>
      <c r="G10" s="921"/>
      <c r="H10" s="921"/>
      <c r="I10" s="921"/>
      <c r="J10" s="921"/>
      <c r="K10" s="921"/>
      <c r="L10" s="921"/>
      <c r="M10" s="921"/>
      <c r="N10" s="921"/>
      <c r="O10" s="921"/>
      <c r="P10" s="921"/>
      <c r="Q10" s="921"/>
      <c r="R10" s="921"/>
      <c r="S10" s="921"/>
      <c r="T10" s="921"/>
      <c r="U10" s="921"/>
    </row>
    <row r="11" spans="1:21" ht="15" hidden="1" customHeight="1">
      <c r="A11" s="921"/>
      <c r="B11" s="917"/>
      <c r="C11" s="921"/>
      <c r="D11" s="921"/>
      <c r="E11" s="921"/>
      <c r="F11" s="921"/>
      <c r="G11" s="921"/>
      <c r="H11" s="921"/>
      <c r="I11" s="921"/>
      <c r="J11" s="921"/>
      <c r="K11" s="921"/>
      <c r="L11" s="921"/>
      <c r="M11" s="922"/>
      <c r="N11" s="921"/>
      <c r="O11" s="921"/>
      <c r="P11" s="921"/>
      <c r="Q11" s="921"/>
      <c r="R11" s="921"/>
      <c r="S11" s="921"/>
      <c r="T11" s="921"/>
      <c r="U11" s="921"/>
    </row>
    <row r="12" spans="1:21" s="323" customFormat="1" ht="20.25" customHeight="1">
      <c r="A12" s="895"/>
      <c r="B12" s="896"/>
      <c r="C12" s="895"/>
      <c r="D12" s="895"/>
      <c r="E12" s="895"/>
      <c r="F12" s="895"/>
      <c r="G12" s="895"/>
      <c r="H12" s="895"/>
      <c r="I12" s="895"/>
      <c r="J12" s="895"/>
      <c r="K12" s="895"/>
      <c r="L12" s="923" t="s">
        <v>1375</v>
      </c>
      <c r="M12" s="924"/>
      <c r="N12" s="924"/>
      <c r="O12" s="924"/>
      <c r="P12" s="924"/>
      <c r="Q12" s="924"/>
      <c r="R12" s="924"/>
      <c r="S12" s="924"/>
      <c r="T12" s="924"/>
      <c r="U12" s="924"/>
    </row>
    <row r="13" spans="1:21" s="323" customFormat="1">
      <c r="A13" s="895"/>
      <c r="B13" s="896"/>
      <c r="C13" s="895"/>
      <c r="D13" s="895"/>
      <c r="E13" s="895"/>
      <c r="F13" s="895"/>
      <c r="G13" s="895"/>
      <c r="H13" s="895"/>
      <c r="I13" s="895"/>
      <c r="J13" s="895"/>
      <c r="K13" s="895"/>
      <c r="L13" s="925"/>
      <c r="M13" s="926"/>
      <c r="N13" s="926"/>
      <c r="O13" s="926"/>
      <c r="P13" s="926"/>
      <c r="Q13" s="926"/>
      <c r="R13" s="926"/>
      <c r="S13" s="926"/>
      <c r="T13" s="926"/>
      <c r="U13" s="926"/>
    </row>
    <row r="14" spans="1:21" s="532" customFormat="1" ht="15" customHeight="1">
      <c r="A14" s="927"/>
      <c r="B14" s="917"/>
      <c r="C14" s="927"/>
      <c r="D14" s="927"/>
      <c r="E14" s="927"/>
      <c r="F14" s="927"/>
      <c r="G14" s="927"/>
      <c r="H14" s="927"/>
      <c r="I14" s="927"/>
      <c r="J14" s="927"/>
      <c r="K14" s="927"/>
      <c r="L14" s="1220" t="s">
        <v>374</v>
      </c>
      <c r="M14" s="1221" t="s">
        <v>230</v>
      </c>
      <c r="N14" s="1220" t="s">
        <v>143</v>
      </c>
      <c r="O14" s="902" t="s">
        <v>2607</v>
      </c>
      <c r="P14" s="902" t="s">
        <v>2607</v>
      </c>
      <c r="Q14" s="902" t="s">
        <v>2607</v>
      </c>
      <c r="R14" s="902" t="s">
        <v>2608</v>
      </c>
      <c r="S14" s="813" t="s">
        <v>2609</v>
      </c>
      <c r="T14" s="813" t="s">
        <v>2609</v>
      </c>
      <c r="U14" s="1239" t="s">
        <v>322</v>
      </c>
    </row>
    <row r="15" spans="1:21" s="532" customFormat="1" ht="45" customHeight="1">
      <c r="A15" s="927"/>
      <c r="B15" s="917"/>
      <c r="C15" s="927"/>
      <c r="D15" s="927"/>
      <c r="E15" s="927"/>
      <c r="F15" s="927"/>
      <c r="G15" s="927"/>
      <c r="H15" s="927"/>
      <c r="I15" s="927"/>
      <c r="J15" s="927"/>
      <c r="K15" s="927"/>
      <c r="L15" s="1238"/>
      <c r="M15" s="1238"/>
      <c r="N15" s="1238"/>
      <c r="O15" s="902" t="s">
        <v>285</v>
      </c>
      <c r="P15" s="902" t="s">
        <v>323</v>
      </c>
      <c r="Q15" s="902" t="s">
        <v>303</v>
      </c>
      <c r="R15" s="902" t="s">
        <v>285</v>
      </c>
      <c r="S15" s="814" t="s">
        <v>286</v>
      </c>
      <c r="T15" s="814" t="s">
        <v>285</v>
      </c>
      <c r="U15" s="1238"/>
    </row>
    <row r="16" spans="1:21" s="556" customFormat="1">
      <c r="A16" s="815" t="s">
        <v>18</v>
      </c>
      <c r="B16" s="928"/>
      <c r="C16" s="928"/>
      <c r="D16" s="928"/>
      <c r="E16" s="928"/>
      <c r="F16" s="928"/>
      <c r="G16" s="928"/>
      <c r="H16" s="928"/>
      <c r="I16" s="928"/>
      <c r="J16" s="928"/>
      <c r="K16" s="928"/>
      <c r="L16" s="904" t="s">
        <v>2605</v>
      </c>
      <c r="M16" s="727"/>
      <c r="N16" s="727"/>
      <c r="O16" s="884">
        <v>0</v>
      </c>
      <c r="P16" s="884">
        <v>6</v>
      </c>
      <c r="Q16" s="884">
        <v>0</v>
      </c>
      <c r="R16" s="884">
        <v>0</v>
      </c>
      <c r="S16" s="884">
        <v>3</v>
      </c>
      <c r="T16" s="884">
        <v>0</v>
      </c>
      <c r="U16" s="728"/>
    </row>
    <row r="17" spans="1:21" s="556" customFormat="1" ht="22.8">
      <c r="A17" s="905" t="s">
        <v>18</v>
      </c>
      <c r="B17" s="928"/>
      <c r="C17" s="928"/>
      <c r="D17" s="928"/>
      <c r="E17" s="928"/>
      <c r="F17" s="928"/>
      <c r="G17" s="928"/>
      <c r="H17" s="928"/>
      <c r="I17" s="928"/>
      <c r="J17" s="928"/>
      <c r="K17" s="928"/>
      <c r="L17" s="929">
        <v>1</v>
      </c>
      <c r="M17" s="907" t="s">
        <v>1330</v>
      </c>
      <c r="N17" s="908" t="s">
        <v>369</v>
      </c>
      <c r="O17" s="930">
        <v>0</v>
      </c>
      <c r="P17" s="930">
        <v>6</v>
      </c>
      <c r="Q17" s="930">
        <v>0</v>
      </c>
      <c r="R17" s="930">
        <v>0</v>
      </c>
      <c r="S17" s="930">
        <v>0</v>
      </c>
      <c r="T17" s="930">
        <v>0</v>
      </c>
      <c r="U17" s="931"/>
    </row>
    <row r="18" spans="1:21" s="556" customFormat="1" ht="22.8">
      <c r="A18" s="905" t="s">
        <v>18</v>
      </c>
      <c r="B18" s="928"/>
      <c r="C18" s="928"/>
      <c r="D18" s="928"/>
      <c r="E18" s="928"/>
      <c r="F18" s="928"/>
      <c r="G18" s="928"/>
      <c r="H18" s="928"/>
      <c r="I18" s="928"/>
      <c r="J18" s="928"/>
      <c r="K18" s="928"/>
      <c r="L18" s="929" t="s">
        <v>102</v>
      </c>
      <c r="M18" s="907" t="s">
        <v>1333</v>
      </c>
      <c r="N18" s="908" t="s">
        <v>369</v>
      </c>
      <c r="O18" s="930">
        <v>0</v>
      </c>
      <c r="P18" s="930">
        <v>0</v>
      </c>
      <c r="Q18" s="930">
        <v>0</v>
      </c>
      <c r="R18" s="930">
        <v>0</v>
      </c>
      <c r="S18" s="930">
        <v>0</v>
      </c>
      <c r="T18" s="930">
        <v>0</v>
      </c>
      <c r="U18" s="931"/>
    </row>
    <row r="19" spans="1:21" s="556" customFormat="1" ht="34.200000000000003">
      <c r="A19" s="905" t="s">
        <v>18</v>
      </c>
      <c r="B19" s="917" t="s">
        <v>1339</v>
      </c>
      <c r="C19" s="928"/>
      <c r="D19" s="928"/>
      <c r="E19" s="928"/>
      <c r="F19" s="928"/>
      <c r="G19" s="928"/>
      <c r="H19" s="928"/>
      <c r="I19" s="928"/>
      <c r="J19" s="928"/>
      <c r="K19" s="928"/>
      <c r="L19" s="929" t="s">
        <v>103</v>
      </c>
      <c r="M19" s="907" t="s">
        <v>1340</v>
      </c>
      <c r="N19" s="908" t="s">
        <v>369</v>
      </c>
      <c r="O19" s="916">
        <v>0</v>
      </c>
      <c r="P19" s="916">
        <v>0</v>
      </c>
      <c r="Q19" s="916">
        <v>0</v>
      </c>
      <c r="R19" s="916">
        <v>0</v>
      </c>
      <c r="S19" s="916">
        <v>3</v>
      </c>
      <c r="T19" s="916">
        <v>0</v>
      </c>
      <c r="U19" s="931"/>
    </row>
    <row r="20" spans="1:21" s="556" customFormat="1">
      <c r="A20" s="905" t="s">
        <v>18</v>
      </c>
      <c r="B20" s="932" t="s">
        <v>1389</v>
      </c>
      <c r="C20" s="928"/>
      <c r="D20" s="928"/>
      <c r="E20" s="928"/>
      <c r="F20" s="928"/>
      <c r="G20" s="928"/>
      <c r="H20" s="928"/>
      <c r="I20" s="928"/>
      <c r="J20" s="928"/>
      <c r="K20" s="928"/>
      <c r="L20" s="929" t="s">
        <v>170</v>
      </c>
      <c r="M20" s="933" t="s">
        <v>576</v>
      </c>
      <c r="N20" s="908" t="s">
        <v>369</v>
      </c>
      <c r="O20" s="934"/>
      <c r="P20" s="934"/>
      <c r="Q20" s="934"/>
      <c r="R20" s="934"/>
      <c r="S20" s="934">
        <v>3</v>
      </c>
      <c r="T20" s="934">
        <v>0</v>
      </c>
      <c r="U20" s="931"/>
    </row>
    <row r="21" spans="1:21" s="556" customFormat="1">
      <c r="A21" s="905" t="s">
        <v>18</v>
      </c>
      <c r="B21" s="932" t="s">
        <v>1388</v>
      </c>
      <c r="C21" s="928"/>
      <c r="D21" s="928"/>
      <c r="E21" s="928"/>
      <c r="F21" s="928"/>
      <c r="G21" s="928"/>
      <c r="H21" s="928"/>
      <c r="I21" s="928"/>
      <c r="J21" s="928"/>
      <c r="K21" s="928"/>
      <c r="L21" s="929" t="s">
        <v>171</v>
      </c>
      <c r="M21" s="933" t="s">
        <v>578</v>
      </c>
      <c r="N21" s="908" t="s">
        <v>369</v>
      </c>
      <c r="O21" s="934"/>
      <c r="P21" s="934"/>
      <c r="Q21" s="934"/>
      <c r="R21" s="934"/>
      <c r="S21" s="934"/>
      <c r="T21" s="934"/>
      <c r="U21" s="931"/>
    </row>
    <row r="22" spans="1:21" s="556" customFormat="1">
      <c r="A22" s="905" t="s">
        <v>18</v>
      </c>
      <c r="B22" s="932" t="s">
        <v>1390</v>
      </c>
      <c r="C22" s="928"/>
      <c r="D22" s="928"/>
      <c r="E22" s="928"/>
      <c r="F22" s="928"/>
      <c r="G22" s="928"/>
      <c r="H22" s="928"/>
      <c r="I22" s="928"/>
      <c r="J22" s="928"/>
      <c r="K22" s="928"/>
      <c r="L22" s="929" t="s">
        <v>387</v>
      </c>
      <c r="M22" s="933" t="s">
        <v>580</v>
      </c>
      <c r="N22" s="908" t="s">
        <v>369</v>
      </c>
      <c r="O22" s="934"/>
      <c r="P22" s="934"/>
      <c r="Q22" s="934"/>
      <c r="R22" s="934"/>
      <c r="S22" s="934"/>
      <c r="T22" s="934"/>
      <c r="U22" s="931"/>
    </row>
    <row r="23" spans="1:21" s="556" customFormat="1">
      <c r="A23" s="905" t="s">
        <v>18</v>
      </c>
      <c r="B23" s="932" t="s">
        <v>1391</v>
      </c>
      <c r="C23" s="928"/>
      <c r="D23" s="928"/>
      <c r="E23" s="928"/>
      <c r="F23" s="928"/>
      <c r="G23" s="928"/>
      <c r="H23" s="928"/>
      <c r="I23" s="928"/>
      <c r="J23" s="928"/>
      <c r="K23" s="928"/>
      <c r="L23" s="929" t="s">
        <v>388</v>
      </c>
      <c r="M23" s="933" t="s">
        <v>582</v>
      </c>
      <c r="N23" s="908" t="s">
        <v>369</v>
      </c>
      <c r="O23" s="934"/>
      <c r="P23" s="934"/>
      <c r="Q23" s="934"/>
      <c r="R23" s="934"/>
      <c r="S23" s="934"/>
      <c r="T23" s="934"/>
      <c r="U23" s="931"/>
    </row>
    <row r="24" spans="1:21" s="556" customFormat="1" ht="22.8">
      <c r="A24" s="905" t="s">
        <v>18</v>
      </c>
      <c r="B24" s="932" t="s">
        <v>1392</v>
      </c>
      <c r="C24" s="928"/>
      <c r="D24" s="928"/>
      <c r="E24" s="928"/>
      <c r="F24" s="928"/>
      <c r="G24" s="928"/>
      <c r="H24" s="928"/>
      <c r="I24" s="928"/>
      <c r="J24" s="928"/>
      <c r="K24" s="928"/>
      <c r="L24" s="929" t="s">
        <v>389</v>
      </c>
      <c r="M24" s="933" t="s">
        <v>584</v>
      </c>
      <c r="N24" s="908" t="s">
        <v>369</v>
      </c>
      <c r="O24" s="934"/>
      <c r="P24" s="934"/>
      <c r="Q24" s="934"/>
      <c r="R24" s="934"/>
      <c r="S24" s="934"/>
      <c r="T24" s="934"/>
      <c r="U24" s="931"/>
    </row>
    <row r="25" spans="1:21" s="556" customFormat="1">
      <c r="A25" s="905" t="s">
        <v>18</v>
      </c>
      <c r="B25" s="932" t="s">
        <v>1393</v>
      </c>
      <c r="C25" s="928"/>
      <c r="D25" s="928"/>
      <c r="E25" s="928"/>
      <c r="F25" s="928"/>
      <c r="G25" s="928"/>
      <c r="H25" s="928"/>
      <c r="I25" s="928"/>
      <c r="J25" s="928"/>
      <c r="K25" s="928"/>
      <c r="L25" s="929" t="s">
        <v>1341</v>
      </c>
      <c r="M25" s="933" t="s">
        <v>586</v>
      </c>
      <c r="N25" s="908" t="s">
        <v>369</v>
      </c>
      <c r="O25" s="934"/>
      <c r="P25" s="934"/>
      <c r="Q25" s="934"/>
      <c r="R25" s="934"/>
      <c r="S25" s="934"/>
      <c r="T25" s="934"/>
      <c r="U25" s="931"/>
    </row>
    <row r="26" spans="1:21" s="556" customFormat="1">
      <c r="A26" s="905" t="s">
        <v>18</v>
      </c>
      <c r="B26" s="932" t="s">
        <v>1501</v>
      </c>
      <c r="C26" s="928"/>
      <c r="D26" s="928"/>
      <c r="E26" s="928"/>
      <c r="F26" s="928"/>
      <c r="G26" s="928"/>
      <c r="H26" s="928"/>
      <c r="I26" s="928"/>
      <c r="J26" s="928"/>
      <c r="K26" s="928"/>
      <c r="L26" s="929" t="s">
        <v>1502</v>
      </c>
      <c r="M26" s="933" t="s">
        <v>1503</v>
      </c>
      <c r="N26" s="908" t="s">
        <v>369</v>
      </c>
      <c r="O26" s="934"/>
      <c r="P26" s="934"/>
      <c r="Q26" s="934"/>
      <c r="R26" s="934"/>
      <c r="S26" s="934"/>
      <c r="T26" s="934"/>
      <c r="U26" s="931"/>
    </row>
    <row r="27" spans="1:21" s="556" customFormat="1" ht="45.6">
      <c r="A27" s="905" t="s">
        <v>18</v>
      </c>
      <c r="B27" s="917" t="s">
        <v>1342</v>
      </c>
      <c r="C27" s="928"/>
      <c r="D27" s="928"/>
      <c r="E27" s="928"/>
      <c r="F27" s="928"/>
      <c r="G27" s="928"/>
      <c r="H27" s="928"/>
      <c r="I27" s="928"/>
      <c r="J27" s="928"/>
      <c r="K27" s="928"/>
      <c r="L27" s="929" t="s">
        <v>104</v>
      </c>
      <c r="M27" s="907" t="s">
        <v>1343</v>
      </c>
      <c r="N27" s="908" t="s">
        <v>369</v>
      </c>
      <c r="O27" s="934"/>
      <c r="P27" s="934"/>
      <c r="Q27" s="934"/>
      <c r="R27" s="934"/>
      <c r="S27" s="934"/>
      <c r="T27" s="934"/>
      <c r="U27" s="931"/>
    </row>
    <row r="28" spans="1:21" s="556" customFormat="1">
      <c r="A28" s="905" t="s">
        <v>18</v>
      </c>
      <c r="B28" s="917" t="s">
        <v>1344</v>
      </c>
      <c r="C28" s="928"/>
      <c r="D28" s="928"/>
      <c r="E28" s="928"/>
      <c r="F28" s="928"/>
      <c r="G28" s="928"/>
      <c r="H28" s="928"/>
      <c r="I28" s="928"/>
      <c r="J28" s="928"/>
      <c r="K28" s="928"/>
      <c r="L28" s="929" t="s">
        <v>120</v>
      </c>
      <c r="M28" s="907" t="s">
        <v>1345</v>
      </c>
      <c r="N28" s="908" t="s">
        <v>369</v>
      </c>
      <c r="O28" s="934"/>
      <c r="P28" s="934"/>
      <c r="Q28" s="934"/>
      <c r="R28" s="934"/>
      <c r="S28" s="934"/>
      <c r="T28" s="934"/>
      <c r="U28" s="931"/>
    </row>
    <row r="29" spans="1:21" s="556" customFormat="1">
      <c r="A29" s="905" t="s">
        <v>18</v>
      </c>
      <c r="B29" s="917" t="s">
        <v>1346</v>
      </c>
      <c r="C29" s="928"/>
      <c r="D29" s="928"/>
      <c r="E29" s="928"/>
      <c r="F29" s="928"/>
      <c r="G29" s="928"/>
      <c r="H29" s="928"/>
      <c r="I29" s="928"/>
      <c r="J29" s="928"/>
      <c r="K29" s="928"/>
      <c r="L29" s="929" t="s">
        <v>124</v>
      </c>
      <c r="M29" s="907" t="s">
        <v>1347</v>
      </c>
      <c r="N29" s="908" t="s">
        <v>369</v>
      </c>
      <c r="O29" s="934"/>
      <c r="P29" s="934"/>
      <c r="Q29" s="934"/>
      <c r="R29" s="934"/>
      <c r="S29" s="934"/>
      <c r="T29" s="934"/>
      <c r="U29" s="931"/>
    </row>
    <row r="30" spans="1:21" s="556" customFormat="1">
      <c r="A30" s="905" t="s">
        <v>18</v>
      </c>
      <c r="B30" s="917" t="s">
        <v>1348</v>
      </c>
      <c r="C30" s="928"/>
      <c r="D30" s="928"/>
      <c r="E30" s="928"/>
      <c r="F30" s="928"/>
      <c r="G30" s="928"/>
      <c r="H30" s="928"/>
      <c r="I30" s="928"/>
      <c r="J30" s="928"/>
      <c r="K30" s="928"/>
      <c r="L30" s="929" t="s">
        <v>125</v>
      </c>
      <c r="M30" s="907" t="s">
        <v>1349</v>
      </c>
      <c r="N30" s="908" t="s">
        <v>369</v>
      </c>
      <c r="O30" s="934"/>
      <c r="P30" s="934"/>
      <c r="Q30" s="934"/>
      <c r="R30" s="934"/>
      <c r="S30" s="934"/>
      <c r="T30" s="934"/>
      <c r="U30" s="931"/>
    </row>
    <row r="31" spans="1:21" s="556" customFormat="1">
      <c r="A31" s="905" t="s">
        <v>18</v>
      </c>
      <c r="B31" s="917" t="s">
        <v>1350</v>
      </c>
      <c r="C31" s="928"/>
      <c r="D31" s="928"/>
      <c r="E31" s="928"/>
      <c r="F31" s="928"/>
      <c r="G31" s="928"/>
      <c r="H31" s="928"/>
      <c r="I31" s="928"/>
      <c r="J31" s="928"/>
      <c r="K31" s="928"/>
      <c r="L31" s="929" t="s">
        <v>126</v>
      </c>
      <c r="M31" s="907" t="s">
        <v>1351</v>
      </c>
      <c r="N31" s="908" t="s">
        <v>369</v>
      </c>
      <c r="O31" s="916">
        <v>0</v>
      </c>
      <c r="P31" s="916">
        <v>0</v>
      </c>
      <c r="Q31" s="916">
        <v>0</v>
      </c>
      <c r="R31" s="916">
        <v>0</v>
      </c>
      <c r="S31" s="916">
        <v>0</v>
      </c>
      <c r="T31" s="916">
        <v>0</v>
      </c>
      <c r="U31" s="931"/>
    </row>
    <row r="32" spans="1:21" s="556" customFormat="1">
      <c r="A32" s="905" t="s">
        <v>18</v>
      </c>
      <c r="B32" s="917" t="s">
        <v>1352</v>
      </c>
      <c r="C32" s="928"/>
      <c r="D32" s="928"/>
      <c r="E32" s="928"/>
      <c r="F32" s="928"/>
      <c r="G32" s="928"/>
      <c r="H32" s="928"/>
      <c r="I32" s="928"/>
      <c r="J32" s="928"/>
      <c r="K32" s="928"/>
      <c r="L32" s="929" t="s">
        <v>149</v>
      </c>
      <c r="M32" s="933" t="s">
        <v>1353</v>
      </c>
      <c r="N32" s="908" t="s">
        <v>369</v>
      </c>
      <c r="O32" s="934"/>
      <c r="P32" s="934"/>
      <c r="Q32" s="934"/>
      <c r="R32" s="934"/>
      <c r="S32" s="934"/>
      <c r="T32" s="934"/>
      <c r="U32" s="931"/>
    </row>
    <row r="33" spans="1:21" s="556" customFormat="1" ht="57">
      <c r="A33" s="905" t="s">
        <v>18</v>
      </c>
      <c r="B33" s="917" t="s">
        <v>1354</v>
      </c>
      <c r="C33" s="928"/>
      <c r="D33" s="928"/>
      <c r="E33" s="928"/>
      <c r="F33" s="928"/>
      <c r="G33" s="928"/>
      <c r="H33" s="928"/>
      <c r="I33" s="928"/>
      <c r="J33" s="928"/>
      <c r="K33" s="928"/>
      <c r="L33" s="929" t="s">
        <v>199</v>
      </c>
      <c r="M33" s="933" t="s">
        <v>1355</v>
      </c>
      <c r="N33" s="908" t="s">
        <v>369</v>
      </c>
      <c r="O33" s="934"/>
      <c r="P33" s="934"/>
      <c r="Q33" s="934"/>
      <c r="R33" s="934"/>
      <c r="S33" s="934"/>
      <c r="T33" s="934"/>
      <c r="U33" s="931"/>
    </row>
    <row r="34" spans="1:21" s="556" customFormat="1">
      <c r="A34" s="905" t="s">
        <v>18</v>
      </c>
      <c r="B34" s="932" t="s">
        <v>1504</v>
      </c>
      <c r="C34" s="928"/>
      <c r="D34" s="928"/>
      <c r="E34" s="928"/>
      <c r="F34" s="928"/>
      <c r="G34" s="928"/>
      <c r="H34" s="928"/>
      <c r="I34" s="928"/>
      <c r="J34" s="928"/>
      <c r="K34" s="928"/>
      <c r="L34" s="929" t="s">
        <v>408</v>
      </c>
      <c r="M34" s="933" t="s">
        <v>1505</v>
      </c>
      <c r="N34" s="908" t="s">
        <v>369</v>
      </c>
      <c r="O34" s="934"/>
      <c r="P34" s="934"/>
      <c r="Q34" s="934"/>
      <c r="R34" s="934"/>
      <c r="S34" s="934"/>
      <c r="T34" s="934"/>
      <c r="U34" s="931"/>
    </row>
    <row r="35" spans="1:21">
      <c r="A35" s="921"/>
      <c r="B35" s="917"/>
      <c r="C35" s="921"/>
      <c r="D35" s="921"/>
      <c r="E35" s="921"/>
      <c r="F35" s="921"/>
      <c r="G35" s="921"/>
      <c r="H35" s="921"/>
      <c r="I35" s="921"/>
      <c r="J35" s="921"/>
      <c r="K35" s="921"/>
      <c r="L35" s="921"/>
      <c r="M35" s="921"/>
      <c r="N35" s="921"/>
      <c r="O35" s="921"/>
      <c r="P35" s="921"/>
      <c r="Q35" s="921"/>
      <c r="R35" s="921"/>
      <c r="S35" s="921"/>
      <c r="T35" s="921"/>
      <c r="U35" s="921"/>
    </row>
    <row r="36" spans="1:21" ht="15" customHeight="1">
      <c r="A36" s="921"/>
      <c r="B36" s="917"/>
      <c r="C36" s="921"/>
      <c r="D36" s="921"/>
      <c r="E36" s="921"/>
      <c r="F36" s="921"/>
      <c r="G36" s="921"/>
      <c r="H36" s="921"/>
      <c r="I36" s="921"/>
      <c r="J36" s="921"/>
      <c r="K36" s="921"/>
      <c r="L36" s="1233" t="s">
        <v>1469</v>
      </c>
      <c r="M36" s="1233"/>
      <c r="N36" s="1233"/>
      <c r="O36" s="1233"/>
      <c r="P36" s="1233"/>
      <c r="Q36" s="1233"/>
      <c r="R36" s="1233"/>
      <c r="S36" s="1234"/>
      <c r="T36" s="1234"/>
      <c r="U36" s="1234"/>
    </row>
    <row r="37" spans="1:21" ht="39.6" customHeight="1">
      <c r="A37" s="921"/>
      <c r="B37" s="917"/>
      <c r="C37" s="921"/>
      <c r="D37" s="921"/>
      <c r="E37" s="921"/>
      <c r="F37" s="921"/>
      <c r="G37" s="921"/>
      <c r="H37" s="921"/>
      <c r="I37" s="921"/>
      <c r="J37" s="921"/>
      <c r="K37" s="706"/>
      <c r="L37" s="1235" t="s">
        <v>2590</v>
      </c>
      <c r="M37" s="1236"/>
      <c r="N37" s="1236"/>
      <c r="O37" s="1236"/>
      <c r="P37" s="1236"/>
      <c r="Q37" s="1236"/>
      <c r="R37" s="1236"/>
      <c r="S37" s="1237"/>
      <c r="T37" s="1237"/>
      <c r="U37" s="1237"/>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70"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heetViews>
  <sheetFormatPr defaultColWidth="9.125" defaultRowHeight="14.4"/>
  <cols>
    <col min="1" max="10" width="0" style="533" hidden="1" customWidth="1"/>
    <col min="11" max="11" width="3.75" style="533" hidden="1" customWidth="1"/>
    <col min="12" max="12" width="5.75" style="533" customWidth="1"/>
    <col min="13" max="13" width="50.875" style="533" customWidth="1"/>
    <col min="14" max="14" width="11" style="533" customWidth="1"/>
    <col min="15" max="20" width="13.75" style="533" customWidth="1"/>
    <col min="21" max="21" width="20.125" style="533" customWidth="1"/>
    <col min="22" max="16384" width="9.125" style="533"/>
  </cols>
  <sheetData>
    <row r="1" spans="1:21" hidden="1">
      <c r="A1" s="935"/>
      <c r="B1" s="935"/>
      <c r="C1" s="935"/>
      <c r="D1" s="935"/>
      <c r="E1" s="935"/>
      <c r="F1" s="935"/>
      <c r="G1" s="935"/>
      <c r="H1" s="935"/>
      <c r="I1" s="935"/>
      <c r="J1" s="935"/>
      <c r="K1" s="935"/>
      <c r="L1" s="935"/>
      <c r="M1" s="935"/>
      <c r="N1" s="935"/>
      <c r="O1" s="935"/>
      <c r="P1" s="935"/>
      <c r="Q1" s="935"/>
      <c r="R1" s="935"/>
      <c r="S1" s="809">
        <v>2024</v>
      </c>
      <c r="T1" s="809">
        <v>2024</v>
      </c>
      <c r="U1" s="880"/>
    </row>
    <row r="2" spans="1:21" hidden="1">
      <c r="A2" s="935"/>
      <c r="B2" s="935"/>
      <c r="C2" s="935"/>
      <c r="D2" s="935"/>
      <c r="E2" s="935"/>
      <c r="F2" s="935"/>
      <c r="G2" s="935"/>
      <c r="H2" s="935"/>
      <c r="I2" s="935"/>
      <c r="J2" s="935"/>
      <c r="K2" s="935"/>
      <c r="L2" s="935"/>
      <c r="M2" s="935"/>
      <c r="N2" s="935"/>
      <c r="O2" s="935"/>
      <c r="P2" s="935"/>
      <c r="Q2" s="935"/>
      <c r="R2" s="935"/>
      <c r="S2" s="935"/>
      <c r="T2" s="935"/>
      <c r="U2" s="935"/>
    </row>
    <row r="3" spans="1:21" hidden="1">
      <c r="A3" s="935"/>
      <c r="B3" s="935"/>
      <c r="C3" s="935"/>
      <c r="D3" s="935"/>
      <c r="E3" s="935"/>
      <c r="F3" s="935"/>
      <c r="G3" s="935"/>
      <c r="H3" s="935"/>
      <c r="I3" s="935"/>
      <c r="J3" s="935"/>
      <c r="K3" s="935"/>
      <c r="L3" s="935"/>
      <c r="M3" s="935"/>
      <c r="N3" s="935"/>
      <c r="O3" s="935"/>
      <c r="P3" s="935"/>
      <c r="Q3" s="935"/>
      <c r="R3" s="935"/>
      <c r="S3" s="935"/>
      <c r="T3" s="935"/>
      <c r="U3" s="935"/>
    </row>
    <row r="4" spans="1:21" hidden="1">
      <c r="A4" s="935"/>
      <c r="B4" s="935"/>
      <c r="C4" s="935"/>
      <c r="D4" s="935"/>
      <c r="E4" s="935"/>
      <c r="F4" s="935"/>
      <c r="G4" s="935"/>
      <c r="H4" s="935"/>
      <c r="I4" s="935"/>
      <c r="J4" s="935"/>
      <c r="K4" s="935"/>
      <c r="L4" s="935"/>
      <c r="M4" s="935"/>
      <c r="N4" s="935"/>
      <c r="O4" s="935"/>
      <c r="P4" s="935"/>
      <c r="Q4" s="935"/>
      <c r="R4" s="935"/>
      <c r="S4" s="935"/>
      <c r="T4" s="935"/>
      <c r="U4" s="935"/>
    </row>
    <row r="5" spans="1:21" hidden="1">
      <c r="A5" s="935"/>
      <c r="B5" s="935"/>
      <c r="C5" s="935"/>
      <c r="D5" s="935"/>
      <c r="E5" s="935"/>
      <c r="F5" s="935"/>
      <c r="G5" s="935"/>
      <c r="H5" s="935"/>
      <c r="I5" s="935"/>
      <c r="J5" s="935"/>
      <c r="K5" s="935"/>
      <c r="L5" s="935"/>
      <c r="M5" s="935"/>
      <c r="N5" s="935"/>
      <c r="O5" s="935"/>
      <c r="P5" s="935"/>
      <c r="Q5" s="935"/>
      <c r="R5" s="935"/>
      <c r="S5" s="935"/>
      <c r="T5" s="935"/>
      <c r="U5" s="935"/>
    </row>
    <row r="6" spans="1:21" hidden="1">
      <c r="A6" s="935"/>
      <c r="B6" s="935"/>
      <c r="C6" s="935"/>
      <c r="D6" s="935"/>
      <c r="E6" s="935"/>
      <c r="F6" s="935"/>
      <c r="G6" s="935"/>
      <c r="H6" s="935"/>
      <c r="I6" s="935"/>
      <c r="J6" s="935"/>
      <c r="K6" s="935"/>
      <c r="L6" s="935"/>
      <c r="M6" s="935"/>
      <c r="N6" s="935"/>
      <c r="O6" s="935"/>
      <c r="P6" s="935"/>
      <c r="Q6" s="935"/>
      <c r="R6" s="935"/>
      <c r="S6" s="935"/>
      <c r="T6" s="935"/>
      <c r="U6" s="935"/>
    </row>
    <row r="7" spans="1:21" hidden="1">
      <c r="A7" s="935"/>
      <c r="B7" s="935"/>
      <c r="C7" s="935"/>
      <c r="D7" s="935"/>
      <c r="E7" s="935"/>
      <c r="F7" s="935"/>
      <c r="G7" s="935"/>
      <c r="H7" s="935"/>
      <c r="I7" s="935"/>
      <c r="J7" s="935"/>
      <c r="K7" s="935"/>
      <c r="L7" s="935"/>
      <c r="M7" s="935"/>
      <c r="N7" s="935"/>
      <c r="O7" s="921"/>
      <c r="P7" s="921"/>
      <c r="Q7" s="921"/>
      <c r="R7" s="921"/>
      <c r="S7" s="762" t="b">
        <v>1</v>
      </c>
      <c r="T7" s="762" t="b">
        <v>1</v>
      </c>
      <c r="U7" s="880"/>
    </row>
    <row r="8" spans="1:21" hidden="1">
      <c r="A8" s="935"/>
      <c r="B8" s="935"/>
      <c r="C8" s="935"/>
      <c r="D8" s="935"/>
      <c r="E8" s="935"/>
      <c r="F8" s="935"/>
      <c r="G8" s="935"/>
      <c r="H8" s="935"/>
      <c r="I8" s="935"/>
      <c r="J8" s="935"/>
      <c r="K8" s="935"/>
      <c r="L8" s="935"/>
      <c r="M8" s="935"/>
      <c r="N8" s="935"/>
      <c r="O8" s="935"/>
      <c r="P8" s="935"/>
      <c r="Q8" s="935"/>
      <c r="R8" s="935"/>
      <c r="S8" s="935"/>
      <c r="T8" s="935"/>
      <c r="U8" s="935"/>
    </row>
    <row r="9" spans="1:21" hidden="1">
      <c r="A9" s="935"/>
      <c r="B9" s="935"/>
      <c r="C9" s="935"/>
      <c r="D9" s="935"/>
      <c r="E9" s="935"/>
      <c r="F9" s="935"/>
      <c r="G9" s="935"/>
      <c r="H9" s="935"/>
      <c r="I9" s="935"/>
      <c r="J9" s="935"/>
      <c r="K9" s="935"/>
      <c r="L9" s="935"/>
      <c r="M9" s="935"/>
      <c r="N9" s="935"/>
      <c r="O9" s="935"/>
      <c r="P9" s="935"/>
      <c r="Q9" s="935"/>
      <c r="R9" s="935"/>
      <c r="S9" s="935"/>
      <c r="T9" s="935"/>
      <c r="U9" s="935"/>
    </row>
    <row r="10" spans="1:21" hidden="1">
      <c r="A10" s="935"/>
      <c r="B10" s="935"/>
      <c r="C10" s="935"/>
      <c r="D10" s="935"/>
      <c r="E10" s="935"/>
      <c r="F10" s="935"/>
      <c r="G10" s="935"/>
      <c r="H10" s="935"/>
      <c r="I10" s="935"/>
      <c r="J10" s="935"/>
      <c r="K10" s="935"/>
      <c r="L10" s="935"/>
      <c r="M10" s="935"/>
      <c r="N10" s="935"/>
      <c r="O10" s="935"/>
      <c r="P10" s="935"/>
      <c r="Q10" s="935"/>
      <c r="R10" s="935"/>
      <c r="S10" s="935"/>
      <c r="T10" s="935"/>
      <c r="U10" s="935"/>
    </row>
    <row r="11" spans="1:21" ht="15" hidden="1" customHeight="1">
      <c r="A11" s="935"/>
      <c r="B11" s="935"/>
      <c r="C11" s="935"/>
      <c r="D11" s="935"/>
      <c r="E11" s="935"/>
      <c r="F11" s="935"/>
      <c r="G11" s="935"/>
      <c r="H11" s="935"/>
      <c r="I11" s="935"/>
      <c r="J11" s="935"/>
      <c r="K11" s="935"/>
      <c r="L11" s="935"/>
      <c r="M11" s="922"/>
      <c r="N11" s="935"/>
      <c r="O11" s="935"/>
      <c r="P11" s="935"/>
      <c r="Q11" s="935"/>
      <c r="R11" s="935"/>
      <c r="S11" s="935"/>
      <c r="T11" s="935"/>
      <c r="U11" s="935"/>
    </row>
    <row r="12" spans="1:21" ht="20.100000000000001" customHeight="1">
      <c r="A12" s="935"/>
      <c r="B12" s="935"/>
      <c r="C12" s="935"/>
      <c r="D12" s="935"/>
      <c r="E12" s="935"/>
      <c r="F12" s="935"/>
      <c r="G12" s="935"/>
      <c r="H12" s="935"/>
      <c r="I12" s="935"/>
      <c r="J12" s="935"/>
      <c r="K12" s="935"/>
      <c r="L12" s="923" t="s">
        <v>1376</v>
      </c>
      <c r="M12" s="936"/>
      <c r="N12" s="936"/>
      <c r="O12" s="936"/>
      <c r="P12" s="936"/>
      <c r="Q12" s="936"/>
      <c r="R12" s="936"/>
      <c r="S12" s="936"/>
      <c r="T12" s="936"/>
      <c r="U12" s="937"/>
    </row>
    <row r="13" spans="1:21">
      <c r="A13" s="935"/>
      <c r="B13" s="935"/>
      <c r="C13" s="935"/>
      <c r="D13" s="935"/>
      <c r="E13" s="935"/>
      <c r="F13" s="935"/>
      <c r="G13" s="935"/>
      <c r="H13" s="935"/>
      <c r="I13" s="935"/>
      <c r="J13" s="935"/>
      <c r="K13" s="935"/>
      <c r="L13" s="938"/>
      <c r="M13" s="938"/>
      <c r="N13" s="938"/>
      <c r="O13" s="938"/>
      <c r="P13" s="938"/>
      <c r="Q13" s="938"/>
      <c r="R13" s="938"/>
      <c r="S13" s="938"/>
      <c r="T13" s="938"/>
      <c r="U13" s="938"/>
    </row>
    <row r="14" spans="1:21" ht="15" customHeight="1">
      <c r="A14" s="935"/>
      <c r="B14" s="935"/>
      <c r="C14" s="935"/>
      <c r="D14" s="935"/>
      <c r="E14" s="935"/>
      <c r="F14" s="935"/>
      <c r="G14" s="935"/>
      <c r="H14" s="935"/>
      <c r="I14" s="935"/>
      <c r="J14" s="935"/>
      <c r="K14" s="935"/>
      <c r="L14" s="1233" t="s">
        <v>16</v>
      </c>
      <c r="M14" s="1233" t="s">
        <v>121</v>
      </c>
      <c r="N14" s="1233" t="s">
        <v>284</v>
      </c>
      <c r="O14" s="902" t="s">
        <v>2607</v>
      </c>
      <c r="P14" s="902" t="s">
        <v>2607</v>
      </c>
      <c r="Q14" s="902" t="s">
        <v>2607</v>
      </c>
      <c r="R14" s="902" t="s">
        <v>2608</v>
      </c>
      <c r="S14" s="813" t="s">
        <v>2609</v>
      </c>
      <c r="T14" s="813" t="s">
        <v>2609</v>
      </c>
      <c r="U14" s="1239" t="s">
        <v>322</v>
      </c>
    </row>
    <row r="15" spans="1:21" ht="45" customHeight="1">
      <c r="A15" s="935"/>
      <c r="B15" s="935"/>
      <c r="C15" s="935"/>
      <c r="D15" s="935"/>
      <c r="E15" s="935"/>
      <c r="F15" s="935"/>
      <c r="G15" s="935"/>
      <c r="H15" s="935"/>
      <c r="I15" s="935"/>
      <c r="J15" s="935"/>
      <c r="K15" s="935"/>
      <c r="L15" s="1233"/>
      <c r="M15" s="1233"/>
      <c r="N15" s="1233"/>
      <c r="O15" s="902" t="s">
        <v>285</v>
      </c>
      <c r="P15" s="902" t="s">
        <v>323</v>
      </c>
      <c r="Q15" s="902" t="s">
        <v>303</v>
      </c>
      <c r="R15" s="902" t="s">
        <v>285</v>
      </c>
      <c r="S15" s="814" t="s">
        <v>286</v>
      </c>
      <c r="T15" s="814" t="s">
        <v>285</v>
      </c>
      <c r="U15" s="1239"/>
    </row>
    <row r="16" spans="1:21">
      <c r="A16" s="815" t="s">
        <v>18</v>
      </c>
      <c r="B16" s="935" t="s">
        <v>1357</v>
      </c>
      <c r="C16" s="935"/>
      <c r="D16" s="935"/>
      <c r="E16" s="935"/>
      <c r="F16" s="935"/>
      <c r="G16" s="935"/>
      <c r="H16" s="935"/>
      <c r="I16" s="935"/>
      <c r="J16" s="935"/>
      <c r="K16" s="935"/>
      <c r="L16" s="904" t="s">
        <v>2605</v>
      </c>
      <c r="M16" s="939"/>
      <c r="N16" s="939"/>
      <c r="O16" s="940">
        <v>0</v>
      </c>
      <c r="P16" s="940">
        <v>0</v>
      </c>
      <c r="Q16" s="940">
        <v>0</v>
      </c>
      <c r="R16" s="940">
        <v>0</v>
      </c>
      <c r="S16" s="940">
        <v>0</v>
      </c>
      <c r="T16" s="940">
        <v>0</v>
      </c>
      <c r="U16" s="939"/>
    </row>
    <row r="17" spans="1:21" ht="22.8">
      <c r="A17" s="905" t="s">
        <v>18</v>
      </c>
      <c r="B17" s="935"/>
      <c r="C17" s="935"/>
      <c r="D17" s="935"/>
      <c r="E17" s="935"/>
      <c r="F17" s="935"/>
      <c r="G17" s="935"/>
      <c r="H17" s="935"/>
      <c r="I17" s="935"/>
      <c r="J17" s="935"/>
      <c r="K17" s="935"/>
      <c r="L17" s="941" t="s">
        <v>18</v>
      </c>
      <c r="M17" s="942" t="s">
        <v>1358</v>
      </c>
      <c r="N17" s="943" t="s">
        <v>369</v>
      </c>
      <c r="O17" s="944"/>
      <c r="P17" s="934"/>
      <c r="Q17" s="934"/>
      <c r="R17" s="934"/>
      <c r="S17" s="934"/>
      <c r="T17" s="934"/>
      <c r="U17" s="945"/>
    </row>
    <row r="18" spans="1:21" ht="22.8">
      <c r="A18" s="905" t="s">
        <v>18</v>
      </c>
      <c r="B18" s="935"/>
      <c r="C18" s="935"/>
      <c r="D18" s="935"/>
      <c r="E18" s="935"/>
      <c r="F18" s="935"/>
      <c r="G18" s="935"/>
      <c r="H18" s="935"/>
      <c r="I18" s="935"/>
      <c r="J18" s="935"/>
      <c r="K18" s="935"/>
      <c r="L18" s="941" t="s">
        <v>102</v>
      </c>
      <c r="M18" s="942" t="s">
        <v>1359</v>
      </c>
      <c r="N18" s="943" t="s">
        <v>369</v>
      </c>
      <c r="O18" s="944"/>
      <c r="P18" s="934"/>
      <c r="Q18" s="934"/>
      <c r="R18" s="934"/>
      <c r="S18" s="934"/>
      <c r="T18" s="934"/>
      <c r="U18" s="945"/>
    </row>
    <row r="19" spans="1:21" ht="22.8">
      <c r="A19" s="905" t="s">
        <v>18</v>
      </c>
      <c r="B19" s="935"/>
      <c r="C19" s="935"/>
      <c r="D19" s="935"/>
      <c r="E19" s="935"/>
      <c r="F19" s="935"/>
      <c r="G19" s="935"/>
      <c r="H19" s="935"/>
      <c r="I19" s="935"/>
      <c r="J19" s="935"/>
      <c r="K19" s="935"/>
      <c r="L19" s="941" t="s">
        <v>103</v>
      </c>
      <c r="M19" s="942" t="s">
        <v>1360</v>
      </c>
      <c r="N19" s="943" t="s">
        <v>369</v>
      </c>
      <c r="O19" s="944"/>
      <c r="P19" s="934"/>
      <c r="Q19" s="934"/>
      <c r="R19" s="934"/>
      <c r="S19" s="934"/>
      <c r="T19" s="934"/>
      <c r="U19" s="945"/>
    </row>
    <row r="20" spans="1:21" ht="45.6">
      <c r="A20" s="905" t="s">
        <v>18</v>
      </c>
      <c r="B20" s="935"/>
      <c r="C20" s="935"/>
      <c r="D20" s="935"/>
      <c r="E20" s="935"/>
      <c r="F20" s="935"/>
      <c r="G20" s="935"/>
      <c r="H20" s="935"/>
      <c r="I20" s="935"/>
      <c r="J20" s="935"/>
      <c r="K20" s="935"/>
      <c r="L20" s="946">
        <v>4</v>
      </c>
      <c r="M20" s="942" t="s">
        <v>1361</v>
      </c>
      <c r="N20" s="943" t="s">
        <v>369</v>
      </c>
      <c r="O20" s="947">
        <v>0</v>
      </c>
      <c r="P20" s="947">
        <v>0</v>
      </c>
      <c r="Q20" s="947">
        <v>0</v>
      </c>
      <c r="R20" s="947">
        <v>0</v>
      </c>
      <c r="S20" s="947">
        <v>0</v>
      </c>
      <c r="T20" s="947">
        <v>0</v>
      </c>
      <c r="U20" s="945"/>
    </row>
    <row r="21" spans="1:21" ht="34.200000000000003">
      <c r="A21" s="905" t="s">
        <v>18</v>
      </c>
      <c r="B21" s="935"/>
      <c r="C21" s="935"/>
      <c r="D21" s="935"/>
      <c r="E21" s="935"/>
      <c r="F21" s="935"/>
      <c r="G21" s="935"/>
      <c r="H21" s="935"/>
      <c r="I21" s="935"/>
      <c r="J21" s="935"/>
      <c r="K21" s="935"/>
      <c r="L21" s="941" t="s">
        <v>120</v>
      </c>
      <c r="M21" s="942" t="s">
        <v>1362</v>
      </c>
      <c r="N21" s="943" t="s">
        <v>369</v>
      </c>
      <c r="O21" s="944"/>
      <c r="P21" s="944"/>
      <c r="Q21" s="944"/>
      <c r="R21" s="944"/>
      <c r="S21" s="944"/>
      <c r="T21" s="944"/>
      <c r="U21" s="945"/>
    </row>
    <row r="22" spans="1:21" ht="22.8">
      <c r="A22" s="905" t="s">
        <v>18</v>
      </c>
      <c r="B22" s="935"/>
      <c r="C22" s="935"/>
      <c r="D22" s="935"/>
      <c r="E22" s="935"/>
      <c r="F22" s="935"/>
      <c r="G22" s="935"/>
      <c r="H22" s="935"/>
      <c r="I22" s="935"/>
      <c r="J22" s="935"/>
      <c r="K22" s="935"/>
      <c r="L22" s="941" t="s">
        <v>124</v>
      </c>
      <c r="M22" s="942" t="s">
        <v>1363</v>
      </c>
      <c r="N22" s="943" t="s">
        <v>369</v>
      </c>
      <c r="O22" s="944"/>
      <c r="P22" s="944"/>
      <c r="Q22" s="944"/>
      <c r="R22" s="944"/>
      <c r="S22" s="944"/>
      <c r="T22" s="944"/>
      <c r="U22" s="945"/>
    </row>
    <row r="23" spans="1:21" ht="45.6">
      <c r="A23" s="905" t="s">
        <v>18</v>
      </c>
      <c r="B23" s="935"/>
      <c r="C23" s="935"/>
      <c r="D23" s="935"/>
      <c r="E23" s="935"/>
      <c r="F23" s="935"/>
      <c r="G23" s="935"/>
      <c r="H23" s="935"/>
      <c r="I23" s="935"/>
      <c r="J23" s="935"/>
      <c r="K23" s="935"/>
      <c r="L23" s="941" t="s">
        <v>125</v>
      </c>
      <c r="M23" s="942" t="s">
        <v>1364</v>
      </c>
      <c r="N23" s="943" t="s">
        <v>369</v>
      </c>
      <c r="O23" s="944"/>
      <c r="P23" s="944"/>
      <c r="Q23" s="944"/>
      <c r="R23" s="944"/>
      <c r="S23" s="944"/>
      <c r="T23" s="944"/>
      <c r="U23" s="945"/>
    </row>
    <row r="24" spans="1:21" ht="45.6">
      <c r="A24" s="905" t="s">
        <v>18</v>
      </c>
      <c r="B24" s="935"/>
      <c r="C24" s="935"/>
      <c r="D24" s="935"/>
      <c r="E24" s="935"/>
      <c r="F24" s="935"/>
      <c r="G24" s="935"/>
      <c r="H24" s="935"/>
      <c r="I24" s="935"/>
      <c r="J24" s="935"/>
      <c r="K24" s="935"/>
      <c r="L24" s="941" t="s">
        <v>126</v>
      </c>
      <c r="M24" s="942" t="s">
        <v>1365</v>
      </c>
      <c r="N24" s="943" t="s">
        <v>369</v>
      </c>
      <c r="O24" s="944"/>
      <c r="P24" s="944"/>
      <c r="Q24" s="944"/>
      <c r="R24" s="944"/>
      <c r="S24" s="944"/>
      <c r="T24" s="944"/>
      <c r="U24" s="945"/>
    </row>
    <row r="25" spans="1:21" ht="22.8">
      <c r="A25" s="905" t="s">
        <v>18</v>
      </c>
      <c r="B25" s="935"/>
      <c r="C25" s="935"/>
      <c r="D25" s="935"/>
      <c r="E25" s="935"/>
      <c r="F25" s="935"/>
      <c r="G25" s="935"/>
      <c r="H25" s="935"/>
      <c r="I25" s="935"/>
      <c r="J25" s="935"/>
      <c r="K25" s="935"/>
      <c r="L25" s="946">
        <v>9</v>
      </c>
      <c r="M25" s="942" t="s">
        <v>1366</v>
      </c>
      <c r="N25" s="943" t="s">
        <v>369</v>
      </c>
      <c r="O25" s="948">
        <v>0</v>
      </c>
      <c r="P25" s="948">
        <v>0</v>
      </c>
      <c r="Q25" s="948">
        <v>0</v>
      </c>
      <c r="R25" s="948">
        <v>0</v>
      </c>
      <c r="S25" s="948">
        <v>0</v>
      </c>
      <c r="T25" s="948">
        <v>0</v>
      </c>
      <c r="U25" s="945"/>
    </row>
    <row r="26" spans="1:21">
      <c r="A26" s="905" t="s">
        <v>18</v>
      </c>
      <c r="B26" s="935"/>
      <c r="C26" s="935"/>
      <c r="D26" s="935"/>
      <c r="E26" s="935"/>
      <c r="F26" s="935"/>
      <c r="G26" s="935"/>
      <c r="H26" s="935"/>
      <c r="I26" s="935"/>
      <c r="J26" s="935"/>
      <c r="K26" s="935"/>
      <c r="L26" s="949" t="s">
        <v>1367</v>
      </c>
      <c r="M26" s="950"/>
      <c r="N26" s="943"/>
      <c r="O26" s="951"/>
      <c r="P26" s="951"/>
      <c r="Q26" s="951"/>
      <c r="R26" s="951"/>
      <c r="S26" s="951"/>
      <c r="T26" s="951"/>
      <c r="U26" s="952"/>
    </row>
    <row r="27" spans="1:21">
      <c r="A27" s="935"/>
      <c r="B27" s="935"/>
      <c r="C27" s="935"/>
      <c r="D27" s="935"/>
      <c r="E27" s="935"/>
      <c r="F27" s="935"/>
      <c r="G27" s="935"/>
      <c r="H27" s="935"/>
      <c r="I27" s="935"/>
      <c r="J27" s="935"/>
      <c r="K27" s="935"/>
      <c r="L27" s="938"/>
      <c r="M27" s="938"/>
      <c r="N27" s="938"/>
      <c r="O27" s="938"/>
      <c r="P27" s="938"/>
      <c r="Q27" s="938"/>
      <c r="R27" s="938"/>
      <c r="S27" s="938"/>
      <c r="T27" s="938"/>
      <c r="U27" s="938"/>
    </row>
    <row r="28" spans="1:21" s="531" customFormat="1" ht="15" customHeight="1">
      <c r="A28" s="921"/>
      <c r="B28" s="921"/>
      <c r="C28" s="921"/>
      <c r="D28" s="921"/>
      <c r="E28" s="921"/>
      <c r="F28" s="921"/>
      <c r="G28" s="921"/>
      <c r="H28" s="921"/>
      <c r="I28" s="921"/>
      <c r="J28" s="921"/>
      <c r="K28" s="921"/>
      <c r="L28" s="1233" t="s">
        <v>1469</v>
      </c>
      <c r="M28" s="1233"/>
      <c r="N28" s="1233"/>
      <c r="O28" s="1233"/>
      <c r="P28" s="1233"/>
      <c r="Q28" s="1233"/>
      <c r="R28" s="1233"/>
      <c r="S28" s="1234"/>
      <c r="T28" s="1234"/>
      <c r="U28" s="1234"/>
    </row>
    <row r="29" spans="1:21" s="531" customFormat="1" ht="15" customHeight="1">
      <c r="A29" s="921"/>
      <c r="B29" s="921"/>
      <c r="C29" s="921"/>
      <c r="D29" s="921"/>
      <c r="E29" s="921"/>
      <c r="F29" s="921"/>
      <c r="G29" s="921"/>
      <c r="H29" s="921"/>
      <c r="I29" s="921"/>
      <c r="J29" s="921"/>
      <c r="K29" s="706"/>
      <c r="L29" s="1236"/>
      <c r="M29" s="1236"/>
      <c r="N29" s="1236"/>
      <c r="O29" s="1236"/>
      <c r="P29" s="1236"/>
      <c r="Q29" s="1236"/>
      <c r="R29" s="1236"/>
      <c r="S29" s="1237"/>
      <c r="T29" s="1237"/>
      <c r="U29" s="1237"/>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E35" sqref="AE35"/>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23" width="13.25" style="96" customWidth="1"/>
    <col min="24" max="28" width="13.25" style="96" hidden="1" customWidth="1"/>
    <col min="29" max="33" width="13.25" style="96" customWidth="1"/>
    <col min="34" max="38" width="13.25" style="96" hidden="1" customWidth="1"/>
    <col min="39" max="39" width="20.75" style="96" customWidth="1"/>
    <col min="40" max="16384" width="9.125" style="96"/>
  </cols>
  <sheetData>
    <row r="1" spans="1:39" hidden="1">
      <c r="A1" s="867"/>
      <c r="B1" s="867"/>
      <c r="C1" s="867"/>
      <c r="D1" s="867"/>
      <c r="E1" s="867"/>
      <c r="F1" s="867"/>
      <c r="G1" s="867"/>
      <c r="H1" s="867"/>
      <c r="I1" s="867"/>
      <c r="J1" s="867"/>
      <c r="K1" s="867"/>
      <c r="L1" s="867"/>
      <c r="M1" s="867"/>
      <c r="N1" s="867"/>
      <c r="O1" s="867"/>
      <c r="P1" s="867"/>
      <c r="Q1" s="867"/>
      <c r="R1" s="867"/>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67"/>
    </row>
    <row r="2" spans="1:39" hidden="1">
      <c r="A2" s="867"/>
      <c r="B2" s="867"/>
      <c r="C2" s="867"/>
      <c r="D2" s="867"/>
      <c r="E2" s="867"/>
      <c r="F2" s="867"/>
      <c r="G2" s="867"/>
      <c r="H2" s="867"/>
      <c r="I2" s="867"/>
      <c r="J2" s="867"/>
      <c r="K2" s="867"/>
      <c r="L2" s="867"/>
      <c r="M2" s="867"/>
      <c r="N2" s="867"/>
      <c r="O2" s="867"/>
      <c r="P2" s="867"/>
      <c r="Q2" s="867"/>
      <c r="R2" s="867"/>
      <c r="S2" s="809"/>
      <c r="T2" s="809"/>
      <c r="U2" s="809"/>
      <c r="V2" s="809"/>
      <c r="W2" s="809"/>
      <c r="X2" s="809"/>
      <c r="Y2" s="809"/>
      <c r="Z2" s="809"/>
      <c r="AA2" s="809"/>
      <c r="AB2" s="809"/>
      <c r="AC2" s="809"/>
      <c r="AD2" s="809"/>
      <c r="AE2" s="809"/>
      <c r="AF2" s="809"/>
      <c r="AG2" s="809"/>
      <c r="AH2" s="809"/>
      <c r="AI2" s="809"/>
      <c r="AJ2" s="809"/>
      <c r="AK2" s="809"/>
      <c r="AL2" s="809"/>
      <c r="AM2" s="867"/>
    </row>
    <row r="3" spans="1:39" hidden="1">
      <c r="A3" s="867"/>
      <c r="B3" s="867"/>
      <c r="C3" s="867"/>
      <c r="D3" s="867"/>
      <c r="E3" s="867"/>
      <c r="F3" s="867"/>
      <c r="G3" s="867"/>
      <c r="H3" s="867"/>
      <c r="I3" s="867"/>
      <c r="J3" s="867"/>
      <c r="K3" s="867"/>
      <c r="L3" s="867"/>
      <c r="M3" s="867"/>
      <c r="N3" s="867"/>
      <c r="O3" s="867"/>
      <c r="P3" s="867"/>
      <c r="Q3" s="867"/>
      <c r="R3" s="867"/>
      <c r="S3" s="809"/>
      <c r="T3" s="809"/>
      <c r="U3" s="809"/>
      <c r="V3" s="809"/>
      <c r="W3" s="809"/>
      <c r="X3" s="809"/>
      <c r="Y3" s="809"/>
      <c r="Z3" s="809"/>
      <c r="AA3" s="809"/>
      <c r="AB3" s="809"/>
      <c r="AC3" s="809"/>
      <c r="AD3" s="809"/>
      <c r="AE3" s="809"/>
      <c r="AF3" s="809"/>
      <c r="AG3" s="809"/>
      <c r="AH3" s="809"/>
      <c r="AI3" s="809"/>
      <c r="AJ3" s="809"/>
      <c r="AK3" s="809"/>
      <c r="AL3" s="809"/>
      <c r="AM3" s="867"/>
    </row>
    <row r="4" spans="1:39" hidden="1">
      <c r="A4" s="867"/>
      <c r="B4" s="867"/>
      <c r="C4" s="867"/>
      <c r="D4" s="867"/>
      <c r="E4" s="867"/>
      <c r="F4" s="867"/>
      <c r="G4" s="867"/>
      <c r="H4" s="867"/>
      <c r="I4" s="867"/>
      <c r="J4" s="867"/>
      <c r="K4" s="867"/>
      <c r="L4" s="867"/>
      <c r="M4" s="867"/>
      <c r="N4" s="867"/>
      <c r="O4" s="867"/>
      <c r="P4" s="867"/>
      <c r="Q4" s="867"/>
      <c r="R4" s="867"/>
      <c r="S4" s="809"/>
      <c r="T4" s="809"/>
      <c r="U4" s="809"/>
      <c r="V4" s="809"/>
      <c r="W4" s="809"/>
      <c r="X4" s="809"/>
      <c r="Y4" s="809"/>
      <c r="Z4" s="809"/>
      <c r="AA4" s="809"/>
      <c r="AB4" s="809"/>
      <c r="AC4" s="809"/>
      <c r="AD4" s="809"/>
      <c r="AE4" s="809"/>
      <c r="AF4" s="809"/>
      <c r="AG4" s="809"/>
      <c r="AH4" s="809"/>
      <c r="AI4" s="809"/>
      <c r="AJ4" s="809"/>
      <c r="AK4" s="809"/>
      <c r="AL4" s="809"/>
      <c r="AM4" s="867"/>
    </row>
    <row r="5" spans="1:39" hidden="1">
      <c r="A5" s="867"/>
      <c r="B5" s="867"/>
      <c r="C5" s="867"/>
      <c r="D5" s="867"/>
      <c r="E5" s="867"/>
      <c r="F5" s="867"/>
      <c r="G5" s="867"/>
      <c r="H5" s="867"/>
      <c r="I5" s="867"/>
      <c r="J5" s="867"/>
      <c r="K5" s="867"/>
      <c r="L5" s="867"/>
      <c r="M5" s="867"/>
      <c r="N5" s="867"/>
      <c r="O5" s="867"/>
      <c r="P5" s="867"/>
      <c r="Q5" s="867"/>
      <c r="R5" s="867"/>
      <c r="S5" s="809"/>
      <c r="T5" s="809"/>
      <c r="U5" s="809"/>
      <c r="V5" s="809"/>
      <c r="W5" s="809"/>
      <c r="X5" s="809"/>
      <c r="Y5" s="809"/>
      <c r="Z5" s="809"/>
      <c r="AA5" s="809"/>
      <c r="AB5" s="809"/>
      <c r="AC5" s="809"/>
      <c r="AD5" s="809"/>
      <c r="AE5" s="809"/>
      <c r="AF5" s="809"/>
      <c r="AG5" s="809"/>
      <c r="AH5" s="809"/>
      <c r="AI5" s="809"/>
      <c r="AJ5" s="809"/>
      <c r="AK5" s="809"/>
      <c r="AL5" s="809"/>
      <c r="AM5" s="867"/>
    </row>
    <row r="6" spans="1:39" hidden="1">
      <c r="A6" s="867"/>
      <c r="B6" s="867"/>
      <c r="C6" s="867"/>
      <c r="D6" s="867"/>
      <c r="E6" s="867"/>
      <c r="F6" s="867"/>
      <c r="G6" s="867"/>
      <c r="H6" s="867"/>
      <c r="I6" s="867"/>
      <c r="J6" s="867"/>
      <c r="K6" s="867"/>
      <c r="L6" s="867"/>
      <c r="M6" s="867"/>
      <c r="N6" s="867"/>
      <c r="O6" s="867"/>
      <c r="P6" s="867"/>
      <c r="Q6" s="867"/>
      <c r="R6" s="867"/>
      <c r="S6" s="809"/>
      <c r="T6" s="809"/>
      <c r="U6" s="809"/>
      <c r="V6" s="809"/>
      <c r="W6" s="809"/>
      <c r="X6" s="809"/>
      <c r="Y6" s="809"/>
      <c r="Z6" s="809"/>
      <c r="AA6" s="809"/>
      <c r="AB6" s="809"/>
      <c r="AC6" s="809"/>
      <c r="AD6" s="809"/>
      <c r="AE6" s="809"/>
      <c r="AF6" s="809"/>
      <c r="AG6" s="809"/>
      <c r="AH6" s="809"/>
      <c r="AI6" s="809"/>
      <c r="AJ6" s="809"/>
      <c r="AK6" s="809"/>
      <c r="AL6" s="809"/>
      <c r="AM6" s="867"/>
    </row>
    <row r="7" spans="1:39" hidden="1">
      <c r="A7" s="867"/>
      <c r="B7" s="867"/>
      <c r="C7" s="867"/>
      <c r="D7" s="867"/>
      <c r="E7" s="867"/>
      <c r="F7" s="867"/>
      <c r="G7" s="867"/>
      <c r="H7" s="867"/>
      <c r="I7" s="867"/>
      <c r="J7" s="867"/>
      <c r="K7" s="867"/>
      <c r="L7" s="867"/>
      <c r="M7" s="867"/>
      <c r="N7" s="867"/>
      <c r="O7" s="867"/>
      <c r="P7" s="867"/>
      <c r="Q7" s="867"/>
      <c r="R7" s="867"/>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67"/>
    </row>
    <row r="8" spans="1:39" hidden="1">
      <c r="A8" s="867"/>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row>
    <row r="9" spans="1:39" hidden="1">
      <c r="A9" s="867"/>
      <c r="B9" s="867"/>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row>
    <row r="10" spans="1:39" hidden="1">
      <c r="A10" s="867"/>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row>
    <row r="11" spans="1:39" ht="15" hidden="1" customHeight="1">
      <c r="A11" s="867"/>
      <c r="B11" s="867"/>
      <c r="C11" s="867"/>
      <c r="D11" s="867"/>
      <c r="E11" s="867"/>
      <c r="F11" s="867"/>
      <c r="G11" s="867"/>
      <c r="H11" s="867"/>
      <c r="I11" s="867"/>
      <c r="J11" s="867"/>
      <c r="K11" s="867"/>
      <c r="L11" s="867"/>
      <c r="M11" s="869"/>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row>
    <row r="12" spans="1:39" ht="20.100000000000001" customHeight="1">
      <c r="A12" s="867"/>
      <c r="B12" s="867"/>
      <c r="C12" s="867"/>
      <c r="D12" s="867"/>
      <c r="E12" s="867"/>
      <c r="F12" s="867"/>
      <c r="G12" s="867"/>
      <c r="H12" s="867"/>
      <c r="I12" s="867"/>
      <c r="J12" s="867"/>
      <c r="K12" s="867"/>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867"/>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row>
    <row r="14" spans="1:39" s="82" customFormat="1" ht="15" customHeight="1">
      <c r="A14" s="802"/>
      <c r="B14" s="802"/>
      <c r="C14" s="802"/>
      <c r="D14" s="802"/>
      <c r="E14" s="802"/>
      <c r="F14" s="802"/>
      <c r="G14" s="802"/>
      <c r="H14" s="802"/>
      <c r="I14" s="802"/>
      <c r="J14" s="802"/>
      <c r="K14" s="802"/>
      <c r="L14" s="1211" t="s">
        <v>16</v>
      </c>
      <c r="M14" s="1211" t="s">
        <v>121</v>
      </c>
      <c r="N14" s="1211" t="s">
        <v>284</v>
      </c>
      <c r="O14" s="811" t="s">
        <v>2607</v>
      </c>
      <c r="P14" s="811" t="s">
        <v>2607</v>
      </c>
      <c r="Q14" s="811" t="s">
        <v>2607</v>
      </c>
      <c r="R14" s="812" t="s">
        <v>2608</v>
      </c>
      <c r="S14" s="813" t="s">
        <v>2609</v>
      </c>
      <c r="T14" s="813" t="s">
        <v>2638</v>
      </c>
      <c r="U14" s="813" t="s">
        <v>2639</v>
      </c>
      <c r="V14" s="813" t="s">
        <v>2640</v>
      </c>
      <c r="W14" s="813" t="s">
        <v>2641</v>
      </c>
      <c r="X14" s="813" t="s">
        <v>2642</v>
      </c>
      <c r="Y14" s="813" t="s">
        <v>2643</v>
      </c>
      <c r="Z14" s="813" t="s">
        <v>2644</v>
      </c>
      <c r="AA14" s="813" t="s">
        <v>2645</v>
      </c>
      <c r="AB14" s="813" t="s">
        <v>2646</v>
      </c>
      <c r="AC14" s="813" t="s">
        <v>2609</v>
      </c>
      <c r="AD14" s="813" t="s">
        <v>2638</v>
      </c>
      <c r="AE14" s="813" t="s">
        <v>2639</v>
      </c>
      <c r="AF14" s="813" t="s">
        <v>2640</v>
      </c>
      <c r="AG14" s="813" t="s">
        <v>2641</v>
      </c>
      <c r="AH14" s="813" t="s">
        <v>2642</v>
      </c>
      <c r="AI14" s="813" t="s">
        <v>2643</v>
      </c>
      <c r="AJ14" s="813" t="s">
        <v>2644</v>
      </c>
      <c r="AK14" s="813" t="s">
        <v>2645</v>
      </c>
      <c r="AL14" s="813" t="s">
        <v>2646</v>
      </c>
      <c r="AM14" s="1198" t="s">
        <v>322</v>
      </c>
    </row>
    <row r="15" spans="1:39" s="82" customFormat="1" ht="50.1" customHeight="1">
      <c r="A15" s="802"/>
      <c r="B15" s="802"/>
      <c r="C15" s="802"/>
      <c r="D15" s="802"/>
      <c r="E15" s="802"/>
      <c r="F15" s="802"/>
      <c r="G15" s="802"/>
      <c r="H15" s="802"/>
      <c r="I15" s="802"/>
      <c r="J15" s="802"/>
      <c r="K15" s="802"/>
      <c r="L15" s="1211"/>
      <c r="M15" s="1211"/>
      <c r="N15" s="1211"/>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198"/>
    </row>
    <row r="16" spans="1:39" s="82" customFormat="1">
      <c r="A16" s="815" t="s">
        <v>18</v>
      </c>
      <c r="B16" s="802"/>
      <c r="C16" s="802"/>
      <c r="D16" s="802"/>
      <c r="E16" s="802"/>
      <c r="F16" s="802"/>
      <c r="G16" s="802"/>
      <c r="H16" s="802"/>
      <c r="I16" s="802"/>
      <c r="J16" s="802"/>
      <c r="K16" s="802"/>
      <c r="L16" s="855" t="s">
        <v>2605</v>
      </c>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row>
    <row r="17" spans="1:39" s="82" customFormat="1" ht="22.8">
      <c r="A17" s="839">
        <v>1</v>
      </c>
      <c r="B17" s="802"/>
      <c r="C17" s="802"/>
      <c r="D17" s="802"/>
      <c r="E17" s="802"/>
      <c r="F17" s="802"/>
      <c r="G17" s="802"/>
      <c r="H17" s="802"/>
      <c r="I17" s="802"/>
      <c r="J17" s="802"/>
      <c r="K17" s="802"/>
      <c r="L17" s="953">
        <v>0</v>
      </c>
      <c r="M17" s="954" t="s">
        <v>429</v>
      </c>
      <c r="N17" s="230" t="s">
        <v>369</v>
      </c>
      <c r="O17" s="955">
        <v>0</v>
      </c>
      <c r="P17" s="955">
        <v>9</v>
      </c>
      <c r="Q17" s="955">
        <v>0</v>
      </c>
      <c r="R17" s="955">
        <v>0</v>
      </c>
      <c r="S17" s="955">
        <v>10</v>
      </c>
      <c r="T17" s="955">
        <v>10</v>
      </c>
      <c r="U17" s="955">
        <v>10.5</v>
      </c>
      <c r="V17" s="955">
        <v>11</v>
      </c>
      <c r="W17" s="955">
        <v>11.5</v>
      </c>
      <c r="X17" s="955">
        <v>1.5</v>
      </c>
      <c r="Y17" s="955">
        <v>1.5</v>
      </c>
      <c r="Z17" s="955">
        <v>1.5</v>
      </c>
      <c r="AA17" s="955">
        <v>1.5</v>
      </c>
      <c r="AB17" s="955">
        <v>1.5</v>
      </c>
      <c r="AC17" s="955">
        <v>0</v>
      </c>
      <c r="AD17" s="955">
        <v>0</v>
      </c>
      <c r="AE17" s="955">
        <v>0</v>
      </c>
      <c r="AF17" s="955">
        <v>0</v>
      </c>
      <c r="AG17" s="955">
        <v>0</v>
      </c>
      <c r="AH17" s="955">
        <v>0</v>
      </c>
      <c r="AI17" s="955">
        <v>0</v>
      </c>
      <c r="AJ17" s="955">
        <v>0</v>
      </c>
      <c r="AK17" s="955">
        <v>0</v>
      </c>
      <c r="AL17" s="955">
        <v>0</v>
      </c>
      <c r="AM17" s="822"/>
    </row>
    <row r="18" spans="1:39" s="82" customFormat="1">
      <c r="A18" s="839">
        <v>1</v>
      </c>
      <c r="B18" s="802"/>
      <c r="C18" s="802"/>
      <c r="D18" s="802"/>
      <c r="E18" s="802"/>
      <c r="F18" s="802"/>
      <c r="G18" s="802"/>
      <c r="H18" s="802"/>
      <c r="I18" s="802"/>
      <c r="J18" s="802"/>
      <c r="K18" s="802"/>
      <c r="L18" s="875" t="s">
        <v>18</v>
      </c>
      <c r="M18" s="956" t="s">
        <v>430</v>
      </c>
      <c r="N18" s="233" t="s">
        <v>369</v>
      </c>
      <c r="O18" s="944"/>
      <c r="P18" s="957">
        <v>1</v>
      </c>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822"/>
    </row>
    <row r="19" spans="1:39" s="82" customFormat="1">
      <c r="A19" s="839">
        <v>1</v>
      </c>
      <c r="B19" s="802"/>
      <c r="C19" s="802"/>
      <c r="D19" s="802"/>
      <c r="E19" s="802"/>
      <c r="F19" s="802"/>
      <c r="G19" s="802"/>
      <c r="H19" s="802"/>
      <c r="I19" s="802"/>
      <c r="J19" s="802"/>
      <c r="K19" s="802"/>
      <c r="L19" s="875" t="s">
        <v>102</v>
      </c>
      <c r="M19" s="956" t="s">
        <v>431</v>
      </c>
      <c r="N19" s="233" t="s">
        <v>369</v>
      </c>
      <c r="O19" s="944"/>
      <c r="P19" s="957">
        <v>1.5</v>
      </c>
      <c r="Q19" s="957"/>
      <c r="R19" s="957"/>
      <c r="S19" s="957">
        <v>1</v>
      </c>
      <c r="T19" s="957">
        <v>1</v>
      </c>
      <c r="U19" s="957">
        <v>1</v>
      </c>
      <c r="V19" s="957">
        <v>1</v>
      </c>
      <c r="W19" s="957">
        <v>1</v>
      </c>
      <c r="X19" s="957"/>
      <c r="Y19" s="957"/>
      <c r="Z19" s="957"/>
      <c r="AA19" s="957"/>
      <c r="AB19" s="957"/>
      <c r="AC19" s="957">
        <v>0</v>
      </c>
      <c r="AD19" s="957">
        <v>0</v>
      </c>
      <c r="AE19" s="957">
        <v>0</v>
      </c>
      <c r="AF19" s="957">
        <v>0</v>
      </c>
      <c r="AG19" s="957">
        <v>0</v>
      </c>
      <c r="AH19" s="957"/>
      <c r="AI19" s="957"/>
      <c r="AJ19" s="957"/>
      <c r="AK19" s="957"/>
      <c r="AL19" s="957"/>
      <c r="AM19" s="822"/>
    </row>
    <row r="20" spans="1:39" s="82" customFormat="1" ht="22.8">
      <c r="A20" s="839">
        <v>1</v>
      </c>
      <c r="B20" s="802"/>
      <c r="C20" s="802"/>
      <c r="D20" s="802"/>
      <c r="E20" s="802"/>
      <c r="F20" s="802"/>
      <c r="G20" s="802"/>
      <c r="H20" s="802"/>
      <c r="I20" s="802"/>
      <c r="J20" s="802"/>
      <c r="K20" s="802"/>
      <c r="L20" s="875" t="s">
        <v>103</v>
      </c>
      <c r="M20" s="956" t="s">
        <v>1434</v>
      </c>
      <c r="N20" s="233" t="s">
        <v>369</v>
      </c>
      <c r="O20" s="944"/>
      <c r="P20" s="957"/>
      <c r="Q20" s="957"/>
      <c r="R20" s="957"/>
      <c r="S20" s="957"/>
      <c r="T20" s="957"/>
      <c r="U20" s="957"/>
      <c r="V20" s="957"/>
      <c r="W20" s="957"/>
      <c r="X20" s="957"/>
      <c r="Y20" s="957"/>
      <c r="Z20" s="957"/>
      <c r="AA20" s="957"/>
      <c r="AB20" s="957"/>
      <c r="AC20" s="957"/>
      <c r="AD20" s="957"/>
      <c r="AE20" s="957"/>
      <c r="AF20" s="957"/>
      <c r="AG20" s="957"/>
      <c r="AH20" s="957"/>
      <c r="AI20" s="957"/>
      <c r="AJ20" s="957"/>
      <c r="AK20" s="957"/>
      <c r="AL20" s="957"/>
      <c r="AM20" s="822"/>
    </row>
    <row r="21" spans="1:39">
      <c r="A21" s="839">
        <v>1</v>
      </c>
      <c r="B21" s="867"/>
      <c r="C21" s="867"/>
      <c r="D21" s="867"/>
      <c r="E21" s="867"/>
      <c r="F21" s="867"/>
      <c r="G21" s="867"/>
      <c r="H21" s="867"/>
      <c r="I21" s="867"/>
      <c r="J21" s="867"/>
      <c r="K21" s="867"/>
      <c r="L21" s="958">
        <v>4</v>
      </c>
      <c r="M21" s="956" t="s">
        <v>432</v>
      </c>
      <c r="N21" s="233" t="s">
        <v>369</v>
      </c>
      <c r="O21" s="959"/>
      <c r="P21" s="959">
        <v>6.5</v>
      </c>
      <c r="Q21" s="959"/>
      <c r="R21" s="959"/>
      <c r="S21" s="959">
        <v>7.5</v>
      </c>
      <c r="T21" s="959">
        <v>7.5</v>
      </c>
      <c r="U21" s="959">
        <v>8</v>
      </c>
      <c r="V21" s="959">
        <v>8.5</v>
      </c>
      <c r="W21" s="959">
        <v>9</v>
      </c>
      <c r="X21" s="959"/>
      <c r="Y21" s="959"/>
      <c r="Z21" s="959"/>
      <c r="AA21" s="959"/>
      <c r="AB21" s="959"/>
      <c r="AC21" s="959">
        <v>0</v>
      </c>
      <c r="AD21" s="959">
        <v>0</v>
      </c>
      <c r="AE21" s="959">
        <v>0</v>
      </c>
      <c r="AF21" s="959">
        <v>0</v>
      </c>
      <c r="AG21" s="959">
        <v>0</v>
      </c>
      <c r="AH21" s="959"/>
      <c r="AI21" s="959"/>
      <c r="AJ21" s="959"/>
      <c r="AK21" s="959"/>
      <c r="AL21" s="959"/>
      <c r="AM21" s="822"/>
    </row>
    <row r="22" spans="1:39" s="82" customFormat="1" ht="22.8">
      <c r="A22" s="839">
        <v>1</v>
      </c>
      <c r="B22" s="802"/>
      <c r="C22" s="802"/>
      <c r="D22" s="802"/>
      <c r="E22" s="802"/>
      <c r="F22" s="802"/>
      <c r="G22" s="802"/>
      <c r="H22" s="802"/>
      <c r="I22" s="802"/>
      <c r="J22" s="802"/>
      <c r="K22" s="802"/>
      <c r="L22" s="875" t="s">
        <v>120</v>
      </c>
      <c r="M22" s="956" t="s">
        <v>433</v>
      </c>
      <c r="N22" s="233" t="s">
        <v>369</v>
      </c>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822"/>
    </row>
    <row r="23" spans="1:39" s="82" customFormat="1">
      <c r="A23" s="839">
        <v>1</v>
      </c>
      <c r="B23" s="802"/>
      <c r="C23" s="802"/>
      <c r="D23" s="802"/>
      <c r="E23" s="802"/>
      <c r="F23" s="802"/>
      <c r="G23" s="802"/>
      <c r="H23" s="802"/>
      <c r="I23" s="802"/>
      <c r="J23" s="802"/>
      <c r="K23" s="802"/>
      <c r="L23" s="875" t="s">
        <v>124</v>
      </c>
      <c r="M23" s="956" t="s">
        <v>137</v>
      </c>
      <c r="N23" s="233" t="s">
        <v>369</v>
      </c>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4"/>
      <c r="AM23" s="822"/>
    </row>
    <row r="24" spans="1:39" s="82" customFormat="1">
      <c r="A24" s="839">
        <v>1</v>
      </c>
      <c r="B24" s="802"/>
      <c r="C24" s="802"/>
      <c r="D24" s="802"/>
      <c r="E24" s="802"/>
      <c r="F24" s="802"/>
      <c r="G24" s="802"/>
      <c r="H24" s="802"/>
      <c r="I24" s="802"/>
      <c r="J24" s="802"/>
      <c r="K24" s="802"/>
      <c r="L24" s="875" t="s">
        <v>125</v>
      </c>
      <c r="M24" s="956" t="s">
        <v>136</v>
      </c>
      <c r="N24" s="233" t="s">
        <v>369</v>
      </c>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822"/>
    </row>
    <row r="25" spans="1:39" s="82" customFormat="1" ht="22.8">
      <c r="A25" s="839">
        <v>1</v>
      </c>
      <c r="B25" s="802"/>
      <c r="C25" s="802"/>
      <c r="D25" s="802"/>
      <c r="E25" s="802"/>
      <c r="F25" s="802"/>
      <c r="G25" s="802"/>
      <c r="H25" s="802"/>
      <c r="I25" s="802"/>
      <c r="J25" s="802"/>
      <c r="K25" s="802"/>
      <c r="L25" s="875" t="s">
        <v>126</v>
      </c>
      <c r="M25" s="956" t="s">
        <v>1435</v>
      </c>
      <c r="N25" s="233" t="s">
        <v>369</v>
      </c>
      <c r="O25" s="944"/>
      <c r="P25" s="944"/>
      <c r="Q25" s="944"/>
      <c r="R25" s="944"/>
      <c r="S25" s="944">
        <v>1.5</v>
      </c>
      <c r="T25" s="944">
        <v>1.5</v>
      </c>
      <c r="U25" s="944">
        <v>1.5</v>
      </c>
      <c r="V25" s="944">
        <v>1.5</v>
      </c>
      <c r="W25" s="944">
        <v>1.5</v>
      </c>
      <c r="X25" s="944">
        <v>1.5</v>
      </c>
      <c r="Y25" s="944">
        <v>1.5</v>
      </c>
      <c r="Z25" s="944">
        <v>1.5</v>
      </c>
      <c r="AA25" s="944">
        <v>1.5</v>
      </c>
      <c r="AB25" s="944">
        <v>1.5</v>
      </c>
      <c r="AC25" s="944">
        <v>0</v>
      </c>
      <c r="AD25" s="944">
        <v>0</v>
      </c>
      <c r="AE25" s="944">
        <v>0</v>
      </c>
      <c r="AF25" s="944">
        <v>0</v>
      </c>
      <c r="AG25" s="944">
        <v>0</v>
      </c>
      <c r="AH25" s="944"/>
      <c r="AI25" s="944"/>
      <c r="AJ25" s="944"/>
      <c r="AK25" s="944"/>
      <c r="AL25" s="944"/>
      <c r="AM25" s="822"/>
    </row>
    <row r="26" spans="1:39">
      <c r="A26" s="839">
        <v>1</v>
      </c>
      <c r="B26" s="867"/>
      <c r="C26" s="867"/>
      <c r="D26" s="867"/>
      <c r="E26" s="867"/>
      <c r="F26" s="867"/>
      <c r="G26" s="867"/>
      <c r="H26" s="867"/>
      <c r="I26" s="867"/>
      <c r="J26" s="867"/>
      <c r="K26" s="867"/>
      <c r="L26" s="958">
        <v>9</v>
      </c>
      <c r="M26" s="956" t="s">
        <v>434</v>
      </c>
      <c r="N26" s="233" t="s">
        <v>369</v>
      </c>
      <c r="O26" s="960">
        <v>0</v>
      </c>
      <c r="P26" s="960">
        <v>0</v>
      </c>
      <c r="Q26" s="960">
        <v>0</v>
      </c>
      <c r="R26" s="960">
        <v>0</v>
      </c>
      <c r="S26" s="960">
        <v>0</v>
      </c>
      <c r="T26" s="960">
        <v>0</v>
      </c>
      <c r="U26" s="960">
        <v>0</v>
      </c>
      <c r="V26" s="960">
        <v>0</v>
      </c>
      <c r="W26" s="960">
        <v>0</v>
      </c>
      <c r="X26" s="960">
        <v>0</v>
      </c>
      <c r="Y26" s="960">
        <v>0</v>
      </c>
      <c r="Z26" s="960">
        <v>0</v>
      </c>
      <c r="AA26" s="960">
        <v>0</v>
      </c>
      <c r="AB26" s="960">
        <v>0</v>
      </c>
      <c r="AC26" s="960">
        <v>0</v>
      </c>
      <c r="AD26" s="960">
        <v>0</v>
      </c>
      <c r="AE26" s="960">
        <v>0</v>
      </c>
      <c r="AF26" s="960">
        <v>0</v>
      </c>
      <c r="AG26" s="960">
        <v>0</v>
      </c>
      <c r="AH26" s="960">
        <v>0</v>
      </c>
      <c r="AI26" s="960">
        <v>0</v>
      </c>
      <c r="AJ26" s="960">
        <v>0</v>
      </c>
      <c r="AK26" s="960">
        <v>0</v>
      </c>
      <c r="AL26" s="960">
        <v>0</v>
      </c>
      <c r="AM26" s="822"/>
    </row>
    <row r="27" spans="1:39" ht="0.15" customHeight="1">
      <c r="A27" s="839">
        <v>1</v>
      </c>
      <c r="B27" s="867"/>
      <c r="C27" s="867"/>
      <c r="D27" s="867"/>
      <c r="E27" s="867"/>
      <c r="F27" s="867"/>
      <c r="G27" s="867"/>
      <c r="H27" s="867"/>
      <c r="I27" s="867"/>
      <c r="J27" s="867"/>
      <c r="K27" s="867"/>
      <c r="L27" s="958">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867"/>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row>
    <row r="29" spans="1:39" s="88" customFormat="1" ht="15" customHeight="1">
      <c r="A29" s="809"/>
      <c r="B29" s="809"/>
      <c r="C29" s="809"/>
      <c r="D29" s="809"/>
      <c r="E29" s="809"/>
      <c r="F29" s="809"/>
      <c r="G29" s="809"/>
      <c r="H29" s="809"/>
      <c r="I29" s="809"/>
      <c r="J29" s="809"/>
      <c r="K29" s="809"/>
      <c r="L29" s="1211" t="s">
        <v>1469</v>
      </c>
      <c r="M29" s="1211"/>
      <c r="N29" s="1211"/>
      <c r="O29" s="1211"/>
      <c r="P29" s="1211"/>
      <c r="Q29" s="1211"/>
      <c r="R29" s="1211"/>
      <c r="S29" s="1213"/>
      <c r="T29" s="1213"/>
      <c r="U29" s="1213"/>
      <c r="V29" s="1213"/>
      <c r="W29" s="1213"/>
      <c r="X29" s="1213"/>
      <c r="Y29" s="1213"/>
      <c r="Z29" s="1213"/>
      <c r="AA29" s="1213"/>
      <c r="AB29" s="1213"/>
      <c r="AC29" s="1213"/>
      <c r="AD29" s="1213"/>
      <c r="AE29" s="1213"/>
      <c r="AF29" s="1213"/>
      <c r="AG29" s="1213"/>
      <c r="AH29" s="1213"/>
      <c r="AI29" s="1213"/>
      <c r="AJ29" s="1213"/>
      <c r="AK29" s="1213"/>
      <c r="AL29" s="1213"/>
      <c r="AM29" s="1213"/>
    </row>
    <row r="30" spans="1:39" s="88" customFormat="1" ht="43.8" customHeight="1">
      <c r="A30" s="809"/>
      <c r="B30" s="809"/>
      <c r="C30" s="809"/>
      <c r="D30" s="809"/>
      <c r="E30" s="809"/>
      <c r="F30" s="809"/>
      <c r="G30" s="809"/>
      <c r="H30" s="809"/>
      <c r="I30" s="809"/>
      <c r="J30" s="809"/>
      <c r="K30" s="706"/>
      <c r="L30" s="1218" t="s">
        <v>2591</v>
      </c>
      <c r="M30" s="1214"/>
      <c r="N30" s="1214"/>
      <c r="O30" s="1214"/>
      <c r="P30" s="1214"/>
      <c r="Q30" s="1214"/>
      <c r="R30" s="1214"/>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142" t="str">
        <f>"Код шаблона: " &amp; GetCode()</f>
        <v>Код шаблона: EXPERT.VSVO.INDEX</v>
      </c>
      <c r="C2" s="1142"/>
      <c r="D2" s="1142"/>
      <c r="E2" s="1142"/>
      <c r="F2" s="1142"/>
      <c r="G2" s="1142"/>
      <c r="H2" s="19"/>
      <c r="I2" s="19"/>
      <c r="J2" s="19"/>
      <c r="K2" s="19"/>
      <c r="L2" s="19"/>
      <c r="M2" s="19"/>
      <c r="N2" s="19"/>
      <c r="O2" s="19"/>
      <c r="P2" s="19"/>
      <c r="Q2" s="19"/>
      <c r="R2" s="19"/>
      <c r="S2" s="19"/>
      <c r="T2" s="19"/>
      <c r="U2" s="19"/>
      <c r="V2" s="19"/>
      <c r="W2" s="17"/>
      <c r="Y2" s="18"/>
      <c r="AA2" s="16"/>
    </row>
    <row r="3" spans="1:29" ht="18" customHeight="1">
      <c r="B3" s="1143" t="str">
        <f>"Версия " &amp; Getversion()</f>
        <v>Версия 3.1</v>
      </c>
      <c r="C3" s="1143"/>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144" t="s">
        <v>1319</v>
      </c>
      <c r="C5" s="1145"/>
      <c r="D5" s="1145"/>
      <c r="E5" s="1145"/>
      <c r="F5" s="1145"/>
      <c r="G5" s="1145"/>
      <c r="H5" s="1145"/>
      <c r="I5" s="1145"/>
      <c r="J5" s="1145"/>
      <c r="K5" s="1145"/>
      <c r="L5" s="1145"/>
      <c r="M5" s="1145"/>
      <c r="N5" s="1145"/>
      <c r="O5" s="1145"/>
      <c r="P5" s="1145"/>
      <c r="Q5" s="1145"/>
      <c r="R5" s="1145"/>
      <c r="S5" s="1145"/>
      <c r="T5" s="1145"/>
      <c r="U5" s="1145"/>
      <c r="V5" s="1145"/>
      <c r="W5" s="1145"/>
      <c r="X5" s="1145"/>
      <c r="Y5" s="1146"/>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147" t="s">
        <v>1181</v>
      </c>
      <c r="F7" s="1147"/>
      <c r="G7" s="1147"/>
      <c r="H7" s="1147"/>
      <c r="I7" s="1147"/>
      <c r="J7" s="1147"/>
      <c r="K7" s="1147"/>
      <c r="L7" s="1147"/>
      <c r="M7" s="1147"/>
      <c r="N7" s="1147"/>
      <c r="O7" s="1147"/>
      <c r="P7" s="1147"/>
      <c r="Q7" s="1147"/>
      <c r="R7" s="1147"/>
      <c r="S7" s="1147"/>
      <c r="T7" s="1147"/>
      <c r="U7" s="1147"/>
      <c r="V7" s="1147"/>
      <c r="W7" s="1147"/>
      <c r="X7" s="1147"/>
      <c r="Y7" s="48"/>
      <c r="Z7" s="24"/>
    </row>
    <row r="8" spans="1:29" ht="15" customHeight="1">
      <c r="A8" s="24"/>
      <c r="B8" s="24"/>
      <c r="C8" s="26"/>
      <c r="D8" s="25"/>
      <c r="E8" s="1147"/>
      <c r="F8" s="1147"/>
      <c r="G8" s="1147"/>
      <c r="H8" s="1147"/>
      <c r="I8" s="1147"/>
      <c r="J8" s="1147"/>
      <c r="K8" s="1147"/>
      <c r="L8" s="1147"/>
      <c r="M8" s="1147"/>
      <c r="N8" s="1147"/>
      <c r="O8" s="1147"/>
      <c r="P8" s="1147"/>
      <c r="Q8" s="1147"/>
      <c r="R8" s="1147"/>
      <c r="S8" s="1147"/>
      <c r="T8" s="1147"/>
      <c r="U8" s="1147"/>
      <c r="V8" s="1147"/>
      <c r="W8" s="1147"/>
      <c r="X8" s="1147"/>
      <c r="Y8" s="48"/>
      <c r="Z8" s="24"/>
    </row>
    <row r="9" spans="1:29" ht="15" customHeight="1">
      <c r="A9" s="24"/>
      <c r="B9" s="24"/>
      <c r="C9" s="26"/>
      <c r="D9" s="25"/>
      <c r="E9" s="1147"/>
      <c r="F9" s="1147"/>
      <c r="G9" s="1147"/>
      <c r="H9" s="1147"/>
      <c r="I9" s="1147"/>
      <c r="J9" s="1147"/>
      <c r="K9" s="1147"/>
      <c r="L9" s="1147"/>
      <c r="M9" s="1147"/>
      <c r="N9" s="1147"/>
      <c r="O9" s="1147"/>
      <c r="P9" s="1147"/>
      <c r="Q9" s="1147"/>
      <c r="R9" s="1147"/>
      <c r="S9" s="1147"/>
      <c r="T9" s="1147"/>
      <c r="U9" s="1147"/>
      <c r="V9" s="1147"/>
      <c r="W9" s="1147"/>
      <c r="X9" s="1147"/>
      <c r="Y9" s="48"/>
      <c r="Z9" s="24"/>
    </row>
    <row r="10" spans="1:29" ht="10.5" customHeight="1">
      <c r="A10" s="24"/>
      <c r="B10" s="24"/>
      <c r="C10" s="26"/>
      <c r="D10" s="25"/>
      <c r="E10" s="1147"/>
      <c r="F10" s="1147"/>
      <c r="G10" s="1147"/>
      <c r="H10" s="1147"/>
      <c r="I10" s="1147"/>
      <c r="J10" s="1147"/>
      <c r="K10" s="1147"/>
      <c r="L10" s="1147"/>
      <c r="M10" s="1147"/>
      <c r="N10" s="1147"/>
      <c r="O10" s="1147"/>
      <c r="P10" s="1147"/>
      <c r="Q10" s="1147"/>
      <c r="R10" s="1147"/>
      <c r="S10" s="1147"/>
      <c r="T10" s="1147"/>
      <c r="U10" s="1147"/>
      <c r="V10" s="1147"/>
      <c r="W10" s="1147"/>
      <c r="X10" s="1147"/>
      <c r="Y10" s="48"/>
      <c r="Z10" s="24"/>
    </row>
    <row r="11" spans="1:29" ht="27" customHeight="1">
      <c r="A11" s="24"/>
      <c r="B11" s="24"/>
      <c r="C11" s="26"/>
      <c r="D11" s="25"/>
      <c r="E11" s="1147"/>
      <c r="F11" s="1147"/>
      <c r="G11" s="1147"/>
      <c r="H11" s="1147"/>
      <c r="I11" s="1147"/>
      <c r="J11" s="1147"/>
      <c r="K11" s="1147"/>
      <c r="L11" s="1147"/>
      <c r="M11" s="1147"/>
      <c r="N11" s="1147"/>
      <c r="O11" s="1147"/>
      <c r="P11" s="1147"/>
      <c r="Q11" s="1147"/>
      <c r="R11" s="1147"/>
      <c r="S11" s="1147"/>
      <c r="T11" s="1147"/>
      <c r="U11" s="1147"/>
      <c r="V11" s="1147"/>
      <c r="W11" s="1147"/>
      <c r="X11" s="1147"/>
      <c r="Y11" s="48"/>
      <c r="Z11" s="24"/>
    </row>
    <row r="12" spans="1:29" ht="12" customHeight="1">
      <c r="A12" s="24"/>
      <c r="B12" s="24"/>
      <c r="C12" s="26"/>
      <c r="D12" s="25"/>
      <c r="E12" s="1147"/>
      <c r="F12" s="1147"/>
      <c r="G12" s="1147"/>
      <c r="H12" s="1147"/>
      <c r="I12" s="1147"/>
      <c r="J12" s="1147"/>
      <c r="K12" s="1147"/>
      <c r="L12" s="1147"/>
      <c r="M12" s="1147"/>
      <c r="N12" s="1147"/>
      <c r="O12" s="1147"/>
      <c r="P12" s="1147"/>
      <c r="Q12" s="1147"/>
      <c r="R12" s="1147"/>
      <c r="S12" s="1147"/>
      <c r="T12" s="1147"/>
      <c r="U12" s="1147"/>
      <c r="V12" s="1147"/>
      <c r="W12" s="1147"/>
      <c r="X12" s="1147"/>
      <c r="Y12" s="48"/>
      <c r="Z12" s="24"/>
    </row>
    <row r="13" spans="1:29" ht="38.25" customHeight="1">
      <c r="A13" s="24"/>
      <c r="B13" s="24"/>
      <c r="C13" s="26"/>
      <c r="D13" s="25"/>
      <c r="E13" s="1147"/>
      <c r="F13" s="1147"/>
      <c r="G13" s="1147"/>
      <c r="H13" s="1147"/>
      <c r="I13" s="1147"/>
      <c r="J13" s="1147"/>
      <c r="K13" s="1147"/>
      <c r="L13" s="1147"/>
      <c r="M13" s="1147"/>
      <c r="N13" s="1147"/>
      <c r="O13" s="1147"/>
      <c r="P13" s="1147"/>
      <c r="Q13" s="1147"/>
      <c r="R13" s="1147"/>
      <c r="S13" s="1147"/>
      <c r="T13" s="1147"/>
      <c r="U13" s="1147"/>
      <c r="V13" s="1147"/>
      <c r="W13" s="1147"/>
      <c r="X13" s="1147"/>
      <c r="Y13" s="49"/>
      <c r="Z13" s="24"/>
    </row>
    <row r="14" spans="1:29" ht="15" customHeight="1">
      <c r="A14" s="24"/>
      <c r="B14" s="24"/>
      <c r="C14" s="26"/>
      <c r="D14" s="25"/>
      <c r="E14" s="1147" t="s">
        <v>191</v>
      </c>
      <c r="F14" s="1147"/>
      <c r="G14" s="1147"/>
      <c r="H14" s="1147"/>
      <c r="I14" s="1147"/>
      <c r="J14" s="1147"/>
      <c r="K14" s="1147"/>
      <c r="L14" s="1147"/>
      <c r="M14" s="1147"/>
      <c r="N14" s="1147"/>
      <c r="O14" s="1147"/>
      <c r="P14" s="1147"/>
      <c r="Q14" s="1147"/>
      <c r="R14" s="1147"/>
      <c r="S14" s="1147"/>
      <c r="T14" s="1147"/>
      <c r="U14" s="1147"/>
      <c r="V14" s="1147"/>
      <c r="W14" s="1147"/>
      <c r="X14" s="1147"/>
      <c r="Y14" s="48"/>
      <c r="Z14" s="24"/>
    </row>
    <row r="15" spans="1:29">
      <c r="A15" s="24"/>
      <c r="B15" s="24"/>
      <c r="C15" s="26"/>
      <c r="D15" s="25"/>
      <c r="E15" s="1147"/>
      <c r="F15" s="1147"/>
      <c r="G15" s="1147"/>
      <c r="H15" s="1147"/>
      <c r="I15" s="1147"/>
      <c r="J15" s="1147"/>
      <c r="K15" s="1147"/>
      <c r="L15" s="1147"/>
      <c r="M15" s="1147"/>
      <c r="N15" s="1147"/>
      <c r="O15" s="1147"/>
      <c r="P15" s="1147"/>
      <c r="Q15" s="1147"/>
      <c r="R15" s="1147"/>
      <c r="S15" s="1147"/>
      <c r="T15" s="1147"/>
      <c r="U15" s="1147"/>
      <c r="V15" s="1147"/>
      <c r="W15" s="1147"/>
      <c r="X15" s="1147"/>
      <c r="Y15" s="48"/>
      <c r="Z15" s="24"/>
    </row>
    <row r="16" spans="1:29">
      <c r="A16" s="24"/>
      <c r="B16" s="24"/>
      <c r="C16" s="26"/>
      <c r="D16" s="25"/>
      <c r="E16" s="1147"/>
      <c r="F16" s="1147"/>
      <c r="G16" s="1147"/>
      <c r="H16" s="1147"/>
      <c r="I16" s="1147"/>
      <c r="J16" s="1147"/>
      <c r="K16" s="1147"/>
      <c r="L16" s="1147"/>
      <c r="M16" s="1147"/>
      <c r="N16" s="1147"/>
      <c r="O16" s="1147"/>
      <c r="P16" s="1147"/>
      <c r="Q16" s="1147"/>
      <c r="R16" s="1147"/>
      <c r="S16" s="1147"/>
      <c r="T16" s="1147"/>
      <c r="U16" s="1147"/>
      <c r="V16" s="1147"/>
      <c r="W16" s="1147"/>
      <c r="X16" s="1147"/>
      <c r="Y16" s="48"/>
      <c r="Z16" s="24"/>
    </row>
    <row r="17" spans="1:26" ht="15" customHeight="1">
      <c r="A17" s="24"/>
      <c r="B17" s="24"/>
      <c r="C17" s="26"/>
      <c r="D17" s="25"/>
      <c r="E17" s="1147"/>
      <c r="F17" s="1147"/>
      <c r="G17" s="1147"/>
      <c r="H17" s="1147"/>
      <c r="I17" s="1147"/>
      <c r="J17" s="1147"/>
      <c r="K17" s="1147"/>
      <c r="L17" s="1147"/>
      <c r="M17" s="1147"/>
      <c r="N17" s="1147"/>
      <c r="O17" s="1147"/>
      <c r="P17" s="1147"/>
      <c r="Q17" s="1147"/>
      <c r="R17" s="1147"/>
      <c r="S17" s="1147"/>
      <c r="T17" s="1147"/>
      <c r="U17" s="1147"/>
      <c r="V17" s="1147"/>
      <c r="W17" s="1147"/>
      <c r="X17" s="1147"/>
      <c r="Y17" s="48"/>
      <c r="Z17" s="24"/>
    </row>
    <row r="18" spans="1:26">
      <c r="A18" s="24"/>
      <c r="B18" s="24"/>
      <c r="C18" s="26"/>
      <c r="D18" s="25"/>
      <c r="E18" s="1147"/>
      <c r="F18" s="1147"/>
      <c r="G18" s="1147"/>
      <c r="H18" s="1147"/>
      <c r="I18" s="1147"/>
      <c r="J18" s="1147"/>
      <c r="K18" s="1147"/>
      <c r="L18" s="1147"/>
      <c r="M18" s="1147"/>
      <c r="N18" s="1147"/>
      <c r="O18" s="1147"/>
      <c r="P18" s="1147"/>
      <c r="Q18" s="1147"/>
      <c r="R18" s="1147"/>
      <c r="S18" s="1147"/>
      <c r="T18" s="1147"/>
      <c r="U18" s="1147"/>
      <c r="V18" s="1147"/>
      <c r="W18" s="1147"/>
      <c r="X18" s="1147"/>
      <c r="Y18" s="48"/>
      <c r="Z18" s="24"/>
    </row>
    <row r="19" spans="1:26" ht="59.25" customHeight="1">
      <c r="A19" s="24"/>
      <c r="B19" s="24"/>
      <c r="C19" s="26"/>
      <c r="D19" s="26"/>
      <c r="E19" s="1147"/>
      <c r="F19" s="1147"/>
      <c r="G19" s="1147"/>
      <c r="H19" s="1147"/>
      <c r="I19" s="1147"/>
      <c r="J19" s="1147"/>
      <c r="K19" s="1147"/>
      <c r="L19" s="1147"/>
      <c r="M19" s="1147"/>
      <c r="N19" s="1147"/>
      <c r="O19" s="1147"/>
      <c r="P19" s="1147"/>
      <c r="Q19" s="1147"/>
      <c r="R19" s="1147"/>
      <c r="S19" s="1147"/>
      <c r="T19" s="1147"/>
      <c r="U19" s="1147"/>
      <c r="V19" s="1147"/>
      <c r="W19" s="1147"/>
      <c r="X19" s="1147"/>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138" t="s">
        <v>178</v>
      </c>
      <c r="G21" s="1139"/>
      <c r="H21" s="1139"/>
      <c r="I21" s="1139"/>
      <c r="J21" s="1139"/>
      <c r="K21" s="1139"/>
      <c r="L21" s="1139"/>
      <c r="M21" s="1139"/>
      <c r="N21" s="28"/>
      <c r="O21" s="29" t="s">
        <v>177</v>
      </c>
      <c r="P21" s="1140" t="s">
        <v>179</v>
      </c>
      <c r="Q21" s="1141"/>
      <c r="R21" s="1141"/>
      <c r="S21" s="1141"/>
      <c r="T21" s="1141"/>
      <c r="U21" s="1141"/>
      <c r="V21" s="1141"/>
      <c r="W21" s="1141"/>
      <c r="X21" s="1141"/>
      <c r="Y21" s="48"/>
      <c r="Z21" s="24"/>
    </row>
    <row r="22" spans="1:26" ht="19.2" hidden="1" customHeight="1">
      <c r="A22" s="24"/>
      <c r="B22" s="24"/>
      <c r="C22" s="26"/>
      <c r="D22" s="25"/>
      <c r="E22" s="30" t="s">
        <v>177</v>
      </c>
      <c r="F22" s="1138" t="s">
        <v>180</v>
      </c>
      <c r="G22" s="1139"/>
      <c r="H22" s="1139"/>
      <c r="I22" s="1139"/>
      <c r="J22" s="1139"/>
      <c r="K22" s="1139"/>
      <c r="L22" s="1139"/>
      <c r="M22" s="1139"/>
      <c r="N22" s="28"/>
      <c r="O22" s="31" t="s">
        <v>177</v>
      </c>
      <c r="P22" s="1140" t="s">
        <v>181</v>
      </c>
      <c r="Q22" s="1141"/>
      <c r="R22" s="1141"/>
      <c r="S22" s="1141"/>
      <c r="T22" s="1141"/>
      <c r="U22" s="1141"/>
      <c r="V22" s="1141"/>
      <c r="W22" s="1141"/>
      <c r="X22" s="1141"/>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148" t="s">
        <v>202</v>
      </c>
      <c r="F35" s="1148"/>
      <c r="G35" s="1148"/>
      <c r="H35" s="1148"/>
      <c r="I35" s="1148"/>
      <c r="J35" s="1148"/>
      <c r="K35" s="1148"/>
      <c r="L35" s="1148"/>
      <c r="M35" s="1148"/>
      <c r="N35" s="1148"/>
      <c r="O35" s="1148"/>
      <c r="P35" s="1148"/>
      <c r="Q35" s="1148"/>
      <c r="R35" s="1148"/>
      <c r="S35" s="1148"/>
      <c r="T35" s="1148"/>
      <c r="U35" s="1148"/>
      <c r="V35" s="1148"/>
      <c r="W35" s="1148"/>
      <c r="X35" s="1148"/>
      <c r="Y35" s="48"/>
      <c r="Z35" s="24"/>
    </row>
    <row r="36" spans="1:26" ht="38.25" hidden="1" customHeight="1">
      <c r="A36" s="24"/>
      <c r="B36" s="24"/>
      <c r="C36" s="26"/>
      <c r="D36" s="25"/>
      <c r="E36" s="1148"/>
      <c r="F36" s="1148"/>
      <c r="G36" s="1148"/>
      <c r="H36" s="1148"/>
      <c r="I36" s="1148"/>
      <c r="J36" s="1148"/>
      <c r="K36" s="1148"/>
      <c r="L36" s="1148"/>
      <c r="M36" s="1148"/>
      <c r="N36" s="1148"/>
      <c r="O36" s="1148"/>
      <c r="P36" s="1148"/>
      <c r="Q36" s="1148"/>
      <c r="R36" s="1148"/>
      <c r="S36" s="1148"/>
      <c r="T36" s="1148"/>
      <c r="U36" s="1148"/>
      <c r="V36" s="1148"/>
      <c r="W36" s="1148"/>
      <c r="X36" s="1148"/>
      <c r="Y36" s="48"/>
      <c r="Z36" s="24"/>
    </row>
    <row r="37" spans="1:26" ht="9.75" hidden="1" customHeight="1">
      <c r="A37" s="24"/>
      <c r="B37" s="24"/>
      <c r="C37" s="26"/>
      <c r="D37" s="25"/>
      <c r="E37" s="1148"/>
      <c r="F37" s="1148"/>
      <c r="G37" s="1148"/>
      <c r="H37" s="1148"/>
      <c r="I37" s="1148"/>
      <c r="J37" s="1148"/>
      <c r="K37" s="1148"/>
      <c r="L37" s="1148"/>
      <c r="M37" s="1148"/>
      <c r="N37" s="1148"/>
      <c r="O37" s="1148"/>
      <c r="P37" s="1148"/>
      <c r="Q37" s="1148"/>
      <c r="R37" s="1148"/>
      <c r="S37" s="1148"/>
      <c r="T37" s="1148"/>
      <c r="U37" s="1148"/>
      <c r="V37" s="1148"/>
      <c r="W37" s="1148"/>
      <c r="X37" s="1148"/>
      <c r="Y37" s="48"/>
      <c r="Z37" s="24"/>
    </row>
    <row r="38" spans="1:26" ht="51" hidden="1" customHeight="1">
      <c r="A38" s="24"/>
      <c r="B38" s="24"/>
      <c r="C38" s="26"/>
      <c r="D38" s="25"/>
      <c r="E38" s="1148"/>
      <c r="F38" s="1148"/>
      <c r="G38" s="1148"/>
      <c r="H38" s="1148"/>
      <c r="I38" s="1148"/>
      <c r="J38" s="1148"/>
      <c r="K38" s="1148"/>
      <c r="L38" s="1148"/>
      <c r="M38" s="1148"/>
      <c r="N38" s="1148"/>
      <c r="O38" s="1148"/>
      <c r="P38" s="1148"/>
      <c r="Q38" s="1148"/>
      <c r="R38" s="1148"/>
      <c r="S38" s="1148"/>
      <c r="T38" s="1148"/>
      <c r="U38" s="1148"/>
      <c r="V38" s="1148"/>
      <c r="W38" s="1148"/>
      <c r="X38" s="1148"/>
      <c r="Y38" s="48"/>
      <c r="Z38" s="24"/>
    </row>
    <row r="39" spans="1:26" ht="15" hidden="1" customHeight="1">
      <c r="A39" s="24"/>
      <c r="B39" s="24"/>
      <c r="C39" s="26"/>
      <c r="D39" s="25"/>
      <c r="E39" s="1148"/>
      <c r="F39" s="1148"/>
      <c r="G39" s="1148"/>
      <c r="H39" s="1148"/>
      <c r="I39" s="1148"/>
      <c r="J39" s="1148"/>
      <c r="K39" s="1148"/>
      <c r="L39" s="1148"/>
      <c r="M39" s="1148"/>
      <c r="N39" s="1148"/>
      <c r="O39" s="1148"/>
      <c r="P39" s="1148"/>
      <c r="Q39" s="1148"/>
      <c r="R39" s="1148"/>
      <c r="S39" s="1148"/>
      <c r="T39" s="1148"/>
      <c r="U39" s="1148"/>
      <c r="V39" s="1148"/>
      <c r="W39" s="1148"/>
      <c r="X39" s="1148"/>
      <c r="Y39" s="48"/>
      <c r="Z39" s="24"/>
    </row>
    <row r="40" spans="1:26" ht="12" hidden="1" customHeight="1">
      <c r="A40" s="24"/>
      <c r="B40" s="24"/>
      <c r="C40" s="26"/>
      <c r="D40" s="25"/>
      <c r="E40" s="1149"/>
      <c r="F40" s="1149"/>
      <c r="G40" s="1149"/>
      <c r="H40" s="1149"/>
      <c r="I40" s="1149"/>
      <c r="J40" s="1149"/>
      <c r="K40" s="1149"/>
      <c r="L40" s="1149"/>
      <c r="M40" s="1149"/>
      <c r="N40" s="1149"/>
      <c r="O40" s="1149"/>
      <c r="P40" s="1149"/>
      <c r="Q40" s="1149"/>
      <c r="R40" s="1149"/>
      <c r="S40" s="1149"/>
      <c r="T40" s="1149"/>
      <c r="U40" s="1149"/>
      <c r="V40" s="1149"/>
      <c r="W40" s="1149"/>
      <c r="X40" s="1149"/>
      <c r="Y40" s="48"/>
      <c r="Z40" s="24"/>
    </row>
    <row r="41" spans="1:26" ht="38.25" hidden="1" customHeight="1">
      <c r="A41" s="24"/>
      <c r="B41" s="24"/>
      <c r="C41" s="26"/>
      <c r="D41" s="25"/>
      <c r="E41" s="1148"/>
      <c r="F41" s="1148"/>
      <c r="G41" s="1148"/>
      <c r="H41" s="1148"/>
      <c r="I41" s="1148"/>
      <c r="J41" s="1148"/>
      <c r="K41" s="1148"/>
      <c r="L41" s="1148"/>
      <c r="M41" s="1148"/>
      <c r="N41" s="1148"/>
      <c r="O41" s="1148"/>
      <c r="P41" s="1148"/>
      <c r="Q41" s="1148"/>
      <c r="R41" s="1148"/>
      <c r="S41" s="1148"/>
      <c r="T41" s="1148"/>
      <c r="U41" s="1148"/>
      <c r="V41" s="1148"/>
      <c r="W41" s="1148"/>
      <c r="X41" s="1148"/>
      <c r="Y41" s="48"/>
      <c r="Z41" s="24"/>
    </row>
    <row r="42" spans="1:26" hidden="1">
      <c r="A42" s="24"/>
      <c r="B42" s="24"/>
      <c r="C42" s="26"/>
      <c r="D42" s="25"/>
      <c r="E42" s="1148"/>
      <c r="F42" s="1148"/>
      <c r="G42" s="1148"/>
      <c r="H42" s="1148"/>
      <c r="I42" s="1148"/>
      <c r="J42" s="1148"/>
      <c r="K42" s="1148"/>
      <c r="L42" s="1148"/>
      <c r="M42" s="1148"/>
      <c r="N42" s="1148"/>
      <c r="O42" s="1148"/>
      <c r="P42" s="1148"/>
      <c r="Q42" s="1148"/>
      <c r="R42" s="1148"/>
      <c r="S42" s="1148"/>
      <c r="T42" s="1148"/>
      <c r="U42" s="1148"/>
      <c r="V42" s="1148"/>
      <c r="W42" s="1148"/>
      <c r="X42" s="1148"/>
      <c r="Y42" s="48"/>
      <c r="Z42" s="24"/>
    </row>
    <row r="43" spans="1:26" hidden="1">
      <c r="A43" s="24"/>
      <c r="B43" s="24"/>
      <c r="C43" s="26"/>
      <c r="D43" s="25"/>
      <c r="E43" s="1148"/>
      <c r="F43" s="1148"/>
      <c r="G43" s="1148"/>
      <c r="H43" s="1148"/>
      <c r="I43" s="1148"/>
      <c r="J43" s="1148"/>
      <c r="K43" s="1148"/>
      <c r="L43" s="1148"/>
      <c r="M43" s="1148"/>
      <c r="N43" s="1148"/>
      <c r="O43" s="1148"/>
      <c r="P43" s="1148"/>
      <c r="Q43" s="1148"/>
      <c r="R43" s="1148"/>
      <c r="S43" s="1148"/>
      <c r="T43" s="1148"/>
      <c r="U43" s="1148"/>
      <c r="V43" s="1148"/>
      <c r="W43" s="1148"/>
      <c r="X43" s="1148"/>
      <c r="Y43" s="48"/>
      <c r="Z43" s="24"/>
    </row>
    <row r="44" spans="1:26" ht="33.75" hidden="1" customHeight="1">
      <c r="A44" s="24"/>
      <c r="B44" s="24"/>
      <c r="C44" s="26"/>
      <c r="D44" s="26"/>
      <c r="E44" s="1148"/>
      <c r="F44" s="1148"/>
      <c r="G44" s="1148"/>
      <c r="H44" s="1148"/>
      <c r="I44" s="1148"/>
      <c r="J44" s="1148"/>
      <c r="K44" s="1148"/>
      <c r="L44" s="1148"/>
      <c r="M44" s="1148"/>
      <c r="N44" s="1148"/>
      <c r="O44" s="1148"/>
      <c r="P44" s="1148"/>
      <c r="Q44" s="1148"/>
      <c r="R44" s="1148"/>
      <c r="S44" s="1148"/>
      <c r="T44" s="1148"/>
      <c r="U44" s="1148"/>
      <c r="V44" s="1148"/>
      <c r="W44" s="1148"/>
      <c r="X44" s="1148"/>
      <c r="Y44" s="48"/>
      <c r="Z44" s="24"/>
    </row>
    <row r="45" spans="1:26" hidden="1">
      <c r="A45" s="24"/>
      <c r="B45" s="24"/>
      <c r="C45" s="26"/>
      <c r="D45" s="26"/>
      <c r="E45" s="1148"/>
      <c r="F45" s="1148"/>
      <c r="G45" s="1148"/>
      <c r="H45" s="1148"/>
      <c r="I45" s="1148"/>
      <c r="J45" s="1148"/>
      <c r="K45" s="1148"/>
      <c r="L45" s="1148"/>
      <c r="M45" s="1148"/>
      <c r="N45" s="1148"/>
      <c r="O45" s="1148"/>
      <c r="P45" s="1148"/>
      <c r="Q45" s="1148"/>
      <c r="R45" s="1148"/>
      <c r="S45" s="1148"/>
      <c r="T45" s="1148"/>
      <c r="U45" s="1148"/>
      <c r="V45" s="1148"/>
      <c r="W45" s="1148"/>
      <c r="X45" s="1148"/>
      <c r="Y45" s="48"/>
      <c r="Z45" s="24"/>
    </row>
    <row r="46" spans="1:26" ht="24" hidden="1" customHeight="1">
      <c r="A46" s="24"/>
      <c r="B46" s="24"/>
      <c r="C46" s="26"/>
      <c r="D46" s="25"/>
      <c r="E46" s="1150" t="s">
        <v>182</v>
      </c>
      <c r="F46" s="1150"/>
      <c r="G46" s="1150"/>
      <c r="H46" s="1150"/>
      <c r="I46" s="1150"/>
      <c r="J46" s="1150"/>
      <c r="K46" s="1150"/>
      <c r="L46" s="1150"/>
      <c r="M46" s="1150"/>
      <c r="N46" s="1150"/>
      <c r="O46" s="1150"/>
      <c r="P46" s="1150"/>
      <c r="Q46" s="1150"/>
      <c r="R46" s="1150"/>
      <c r="S46" s="1150"/>
      <c r="T46" s="1150"/>
      <c r="U46" s="1150"/>
      <c r="V46" s="1150"/>
      <c r="W46" s="1150"/>
      <c r="X46" s="1150"/>
      <c r="Y46" s="48"/>
      <c r="Z46" s="24"/>
    </row>
    <row r="47" spans="1:26" ht="37.5" hidden="1" customHeight="1">
      <c r="A47" s="24"/>
      <c r="B47" s="24"/>
      <c r="C47" s="26"/>
      <c r="D47" s="25"/>
      <c r="E47" s="1150"/>
      <c r="F47" s="1150"/>
      <c r="G47" s="1150"/>
      <c r="H47" s="1150"/>
      <c r="I47" s="1150"/>
      <c r="J47" s="1150"/>
      <c r="K47" s="1150"/>
      <c r="L47" s="1150"/>
      <c r="M47" s="1150"/>
      <c r="N47" s="1150"/>
      <c r="O47" s="1150"/>
      <c r="P47" s="1150"/>
      <c r="Q47" s="1150"/>
      <c r="R47" s="1150"/>
      <c r="S47" s="1150"/>
      <c r="T47" s="1150"/>
      <c r="U47" s="1150"/>
      <c r="V47" s="1150"/>
      <c r="W47" s="1150"/>
      <c r="X47" s="1150"/>
      <c r="Y47" s="48"/>
      <c r="Z47" s="24"/>
    </row>
    <row r="48" spans="1:26" ht="28.2" hidden="1" customHeight="1">
      <c r="A48" s="24"/>
      <c r="B48" s="24"/>
      <c r="C48" s="26"/>
      <c r="D48" s="25"/>
      <c r="E48" s="1150"/>
      <c r="F48" s="1150"/>
      <c r="G48" s="1150"/>
      <c r="H48" s="1150"/>
      <c r="I48" s="1150"/>
      <c r="J48" s="1150"/>
      <c r="K48" s="1150"/>
      <c r="L48" s="1150"/>
      <c r="M48" s="1150"/>
      <c r="N48" s="1150"/>
      <c r="O48" s="1150"/>
      <c r="P48" s="1150"/>
      <c r="Q48" s="1150"/>
      <c r="R48" s="1150"/>
      <c r="S48" s="1150"/>
      <c r="T48" s="1150"/>
      <c r="U48" s="1150"/>
      <c r="V48" s="1150"/>
      <c r="W48" s="1150"/>
      <c r="X48" s="1150"/>
      <c r="Y48" s="48"/>
      <c r="Z48" s="24"/>
    </row>
    <row r="49" spans="1:26" ht="51" hidden="1" customHeight="1">
      <c r="A49" s="24"/>
      <c r="B49" s="24"/>
      <c r="C49" s="26"/>
      <c r="D49" s="25"/>
      <c r="E49" s="1150"/>
      <c r="F49" s="1150"/>
      <c r="G49" s="1150"/>
      <c r="H49" s="1150"/>
      <c r="I49" s="1150"/>
      <c r="J49" s="1150"/>
      <c r="K49" s="1150"/>
      <c r="L49" s="1150"/>
      <c r="M49" s="1150"/>
      <c r="N49" s="1150"/>
      <c r="O49" s="1150"/>
      <c r="P49" s="1150"/>
      <c r="Q49" s="1150"/>
      <c r="R49" s="1150"/>
      <c r="S49" s="1150"/>
      <c r="T49" s="1150"/>
      <c r="U49" s="1150"/>
      <c r="V49" s="1150"/>
      <c r="W49" s="1150"/>
      <c r="X49" s="1150"/>
      <c r="Y49" s="48"/>
      <c r="Z49" s="24"/>
    </row>
    <row r="50" spans="1:26" hidden="1">
      <c r="A50" s="24"/>
      <c r="B50" s="24"/>
      <c r="C50" s="26"/>
      <c r="D50" s="25"/>
      <c r="E50" s="1150"/>
      <c r="F50" s="1150"/>
      <c r="G50" s="1150"/>
      <c r="H50" s="1150"/>
      <c r="I50" s="1150"/>
      <c r="J50" s="1150"/>
      <c r="K50" s="1150"/>
      <c r="L50" s="1150"/>
      <c r="M50" s="1150"/>
      <c r="N50" s="1150"/>
      <c r="O50" s="1150"/>
      <c r="P50" s="1150"/>
      <c r="Q50" s="1150"/>
      <c r="R50" s="1150"/>
      <c r="S50" s="1150"/>
      <c r="T50" s="1150"/>
      <c r="U50" s="1150"/>
      <c r="V50" s="1150"/>
      <c r="W50" s="1150"/>
      <c r="X50" s="1150"/>
      <c r="Y50" s="48"/>
      <c r="Z50" s="24"/>
    </row>
    <row r="51" spans="1:26" hidden="1">
      <c r="A51" s="24"/>
      <c r="B51" s="24"/>
      <c r="C51" s="26"/>
      <c r="D51" s="25"/>
      <c r="E51" s="1150"/>
      <c r="F51" s="1150"/>
      <c r="G51" s="1150"/>
      <c r="H51" s="1150"/>
      <c r="I51" s="1150"/>
      <c r="J51" s="1150"/>
      <c r="K51" s="1150"/>
      <c r="L51" s="1150"/>
      <c r="M51" s="1150"/>
      <c r="N51" s="1150"/>
      <c r="O51" s="1150"/>
      <c r="P51" s="1150"/>
      <c r="Q51" s="1150"/>
      <c r="R51" s="1150"/>
      <c r="S51" s="1150"/>
      <c r="T51" s="1150"/>
      <c r="U51" s="1150"/>
      <c r="V51" s="1150"/>
      <c r="W51" s="1150"/>
      <c r="X51" s="1150"/>
      <c r="Y51" s="48"/>
      <c r="Z51" s="24"/>
    </row>
    <row r="52" spans="1:26" hidden="1">
      <c r="A52" s="24"/>
      <c r="B52" s="24"/>
      <c r="C52" s="26"/>
      <c r="D52" s="25"/>
      <c r="E52" s="1150"/>
      <c r="F52" s="1150"/>
      <c r="G52" s="1150"/>
      <c r="H52" s="1150"/>
      <c r="I52" s="1150"/>
      <c r="J52" s="1150"/>
      <c r="K52" s="1150"/>
      <c r="L52" s="1150"/>
      <c r="M52" s="1150"/>
      <c r="N52" s="1150"/>
      <c r="O52" s="1150"/>
      <c r="P52" s="1150"/>
      <c r="Q52" s="1150"/>
      <c r="R52" s="1150"/>
      <c r="S52" s="1150"/>
      <c r="T52" s="1150"/>
      <c r="U52" s="1150"/>
      <c r="V52" s="1150"/>
      <c r="W52" s="1150"/>
      <c r="X52" s="1150"/>
      <c r="Y52" s="48"/>
      <c r="Z52" s="24"/>
    </row>
    <row r="53" spans="1:26" hidden="1">
      <c r="A53" s="24"/>
      <c r="B53" s="24"/>
      <c r="C53" s="26"/>
      <c r="D53" s="25"/>
      <c r="E53" s="1150"/>
      <c r="F53" s="1150"/>
      <c r="G53" s="1150"/>
      <c r="H53" s="1150"/>
      <c r="I53" s="1150"/>
      <c r="J53" s="1150"/>
      <c r="K53" s="1150"/>
      <c r="L53" s="1150"/>
      <c r="M53" s="1150"/>
      <c r="N53" s="1150"/>
      <c r="O53" s="1150"/>
      <c r="P53" s="1150"/>
      <c r="Q53" s="1150"/>
      <c r="R53" s="1150"/>
      <c r="S53" s="1150"/>
      <c r="T53" s="1150"/>
      <c r="U53" s="1150"/>
      <c r="V53" s="1150"/>
      <c r="W53" s="1150"/>
      <c r="X53" s="1150"/>
      <c r="Y53" s="48"/>
      <c r="Z53" s="24"/>
    </row>
    <row r="54" spans="1:26" hidden="1">
      <c r="A54" s="24"/>
      <c r="B54" s="24"/>
      <c r="C54" s="26"/>
      <c r="D54" s="25"/>
      <c r="E54" s="1150"/>
      <c r="F54" s="1150"/>
      <c r="G54" s="1150"/>
      <c r="H54" s="1150"/>
      <c r="I54" s="1150"/>
      <c r="J54" s="1150"/>
      <c r="K54" s="1150"/>
      <c r="L54" s="1150"/>
      <c r="M54" s="1150"/>
      <c r="N54" s="1150"/>
      <c r="O54" s="1150"/>
      <c r="P54" s="1150"/>
      <c r="Q54" s="1150"/>
      <c r="R54" s="1150"/>
      <c r="S54" s="1150"/>
      <c r="T54" s="1150"/>
      <c r="U54" s="1150"/>
      <c r="V54" s="1150"/>
      <c r="W54" s="1150"/>
      <c r="X54" s="1150"/>
      <c r="Y54" s="48"/>
      <c r="Z54" s="24"/>
    </row>
    <row r="55" spans="1:26" hidden="1">
      <c r="A55" s="24"/>
      <c r="B55" s="24"/>
      <c r="C55" s="26"/>
      <c r="D55" s="25"/>
      <c r="E55" s="1150"/>
      <c r="F55" s="1150"/>
      <c r="G55" s="1150"/>
      <c r="H55" s="1150"/>
      <c r="I55" s="1150"/>
      <c r="J55" s="1150"/>
      <c r="K55" s="1150"/>
      <c r="L55" s="1150"/>
      <c r="M55" s="1150"/>
      <c r="N55" s="1150"/>
      <c r="O55" s="1150"/>
      <c r="P55" s="1150"/>
      <c r="Q55" s="1150"/>
      <c r="R55" s="1150"/>
      <c r="S55" s="1150"/>
      <c r="T55" s="1150"/>
      <c r="U55" s="1150"/>
      <c r="V55" s="1150"/>
      <c r="W55" s="1150"/>
      <c r="X55" s="1150"/>
      <c r="Y55" s="48"/>
      <c r="Z55" s="24"/>
    </row>
    <row r="56" spans="1:26" ht="25.5" hidden="1" customHeight="1">
      <c r="A56" s="24"/>
      <c r="B56" s="24"/>
      <c r="C56" s="26"/>
      <c r="D56" s="26"/>
      <c r="E56" s="1150"/>
      <c r="F56" s="1150"/>
      <c r="G56" s="1150"/>
      <c r="H56" s="1150"/>
      <c r="I56" s="1150"/>
      <c r="J56" s="1150"/>
      <c r="K56" s="1150"/>
      <c r="L56" s="1150"/>
      <c r="M56" s="1150"/>
      <c r="N56" s="1150"/>
      <c r="O56" s="1150"/>
      <c r="P56" s="1150"/>
      <c r="Q56" s="1150"/>
      <c r="R56" s="1150"/>
      <c r="S56" s="1150"/>
      <c r="T56" s="1150"/>
      <c r="U56" s="1150"/>
      <c r="V56" s="1150"/>
      <c r="W56" s="1150"/>
      <c r="X56" s="1150"/>
      <c r="Y56" s="48"/>
      <c r="Z56" s="24"/>
    </row>
    <row r="57" spans="1:26" hidden="1">
      <c r="A57" s="24"/>
      <c r="B57" s="24"/>
      <c r="C57" s="26"/>
      <c r="D57" s="26"/>
      <c r="E57" s="1150"/>
      <c r="F57" s="1150"/>
      <c r="G57" s="1150"/>
      <c r="H57" s="1150"/>
      <c r="I57" s="1150"/>
      <c r="J57" s="1150"/>
      <c r="K57" s="1150"/>
      <c r="L57" s="1150"/>
      <c r="M57" s="1150"/>
      <c r="N57" s="1150"/>
      <c r="O57" s="1150"/>
      <c r="P57" s="1150"/>
      <c r="Q57" s="1150"/>
      <c r="R57" s="1150"/>
      <c r="S57" s="1150"/>
      <c r="T57" s="1150"/>
      <c r="U57" s="1150"/>
      <c r="V57" s="1150"/>
      <c r="W57" s="1150"/>
      <c r="X57" s="1150"/>
      <c r="Y57" s="48"/>
      <c r="Z57" s="24"/>
    </row>
    <row r="58" spans="1:26" ht="15" hidden="1" customHeight="1">
      <c r="A58" s="24"/>
      <c r="B58" s="24"/>
      <c r="C58" s="26"/>
      <c r="D58" s="25"/>
      <c r="E58" s="1133"/>
      <c r="F58" s="1133"/>
      <c r="G58" s="1133"/>
      <c r="H58" s="1135"/>
      <c r="I58" s="1135"/>
      <c r="J58" s="1135"/>
      <c r="K58" s="1135"/>
      <c r="L58" s="1135"/>
      <c r="M58" s="1135"/>
      <c r="N58" s="1135"/>
      <c r="O58" s="1135"/>
      <c r="P58" s="1135"/>
      <c r="Q58" s="1135"/>
      <c r="R58" s="1135"/>
      <c r="S58" s="1135"/>
      <c r="T58" s="1135"/>
      <c r="U58" s="1135"/>
      <c r="V58" s="1135"/>
      <c r="W58" s="1135"/>
      <c r="X58" s="1135"/>
      <c r="Y58" s="48"/>
      <c r="Z58" s="24"/>
    </row>
    <row r="59" spans="1:26" ht="15" hidden="1" customHeight="1">
      <c r="A59" s="24"/>
      <c r="B59" s="24"/>
      <c r="C59" s="26"/>
      <c r="D59" s="25"/>
      <c r="E59" s="1128" t="s">
        <v>194</v>
      </c>
      <c r="F59" s="1128"/>
      <c r="G59" s="1128"/>
      <c r="H59" s="1128"/>
      <c r="I59" s="1128"/>
      <c r="J59" s="1128"/>
      <c r="K59" s="1128"/>
      <c r="L59" s="1128"/>
      <c r="M59" s="1128"/>
      <c r="N59" s="1128"/>
      <c r="O59" s="1128"/>
      <c r="P59" s="1128"/>
      <c r="Q59" s="1128"/>
      <c r="R59" s="1128"/>
      <c r="S59" s="1128"/>
      <c r="T59" s="1128"/>
      <c r="U59" s="1128"/>
      <c r="V59" s="1128"/>
      <c r="W59" s="1128"/>
      <c r="X59" s="1128"/>
      <c r="Y59" s="48"/>
      <c r="Z59" s="24"/>
    </row>
    <row r="60" spans="1:26" ht="15" hidden="1" customHeight="1">
      <c r="A60" s="24"/>
      <c r="B60" s="24"/>
      <c r="C60" s="26"/>
      <c r="D60" s="25"/>
      <c r="E60" s="1134"/>
      <c r="F60" s="1134"/>
      <c r="G60" s="1134"/>
      <c r="H60" s="1135"/>
      <c r="I60" s="1135"/>
      <c r="J60" s="1135"/>
      <c r="K60" s="1135"/>
      <c r="L60" s="1135"/>
      <c r="M60" s="1135"/>
      <c r="N60" s="1135"/>
      <c r="O60" s="1135"/>
      <c r="P60" s="1135"/>
      <c r="Q60" s="1135"/>
      <c r="R60" s="1135"/>
      <c r="S60" s="1135"/>
      <c r="T60" s="1135"/>
      <c r="U60" s="1135"/>
      <c r="V60" s="1135"/>
      <c r="W60" s="1135"/>
      <c r="X60" s="1135"/>
      <c r="Y60" s="48"/>
      <c r="Z60" s="24"/>
    </row>
    <row r="61" spans="1:26" hidden="1">
      <c r="A61" s="24"/>
      <c r="B61" s="24"/>
      <c r="C61" s="26"/>
      <c r="D61" s="25"/>
      <c r="E61" s="33"/>
      <c r="F61" s="32"/>
      <c r="G61" s="34"/>
      <c r="H61" s="1133"/>
      <c r="I61" s="1133"/>
      <c r="J61" s="1133"/>
      <c r="K61" s="1133"/>
      <c r="L61" s="1133"/>
      <c r="M61" s="1133"/>
      <c r="N61" s="1133"/>
      <c r="O61" s="1133"/>
      <c r="P61" s="1133"/>
      <c r="Q61" s="1133"/>
      <c r="R61" s="1133"/>
      <c r="S61" s="1133"/>
      <c r="T61" s="1133"/>
      <c r="U61" s="1133"/>
      <c r="V61" s="1133"/>
      <c r="W61" s="1133"/>
      <c r="X61" s="113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137" t="s">
        <v>1199</v>
      </c>
      <c r="F70" s="1137"/>
      <c r="G70" s="1137"/>
      <c r="H70" s="1137"/>
      <c r="I70" s="1137"/>
      <c r="J70" s="1137"/>
      <c r="K70" s="1137"/>
      <c r="L70" s="1137"/>
      <c r="M70" s="1137"/>
      <c r="N70" s="1137"/>
      <c r="O70" s="1137"/>
      <c r="P70" s="1137"/>
      <c r="Q70" s="1137"/>
      <c r="R70" s="1137"/>
      <c r="S70" s="1137"/>
      <c r="T70" s="1137"/>
      <c r="U70" s="1137"/>
      <c r="V70" s="1137"/>
      <c r="W70" s="1137"/>
      <c r="X70" s="1137"/>
      <c r="Y70" s="1137"/>
      <c r="Z70" s="24"/>
    </row>
    <row r="71" spans="1:26" ht="29.25" hidden="1" customHeight="1">
      <c r="A71" s="24"/>
      <c r="B71" s="24"/>
      <c r="C71" s="26"/>
      <c r="D71" s="25"/>
      <c r="E71" s="1137"/>
      <c r="F71" s="1137"/>
      <c r="G71" s="1137"/>
      <c r="H71" s="1137"/>
      <c r="I71" s="1137"/>
      <c r="J71" s="1137"/>
      <c r="K71" s="1137"/>
      <c r="L71" s="1137"/>
      <c r="M71" s="1137"/>
      <c r="N71" s="1137"/>
      <c r="O71" s="1137"/>
      <c r="P71" s="1137"/>
      <c r="Q71" s="1137"/>
      <c r="R71" s="1137"/>
      <c r="S71" s="1137"/>
      <c r="T71" s="1137"/>
      <c r="U71" s="1137"/>
      <c r="V71" s="1137"/>
      <c r="W71" s="1137"/>
      <c r="X71" s="1137"/>
      <c r="Y71" s="1137"/>
      <c r="Z71" s="24"/>
    </row>
    <row r="72" spans="1:26" ht="27" hidden="1" customHeight="1">
      <c r="A72" s="24"/>
      <c r="B72" s="24"/>
      <c r="C72" s="26"/>
      <c r="D72" s="25"/>
      <c r="E72" s="1137"/>
      <c r="F72" s="1137"/>
      <c r="G72" s="1137"/>
      <c r="H72" s="1137"/>
      <c r="I72" s="1137"/>
      <c r="J72" s="1137"/>
      <c r="K72" s="1137"/>
      <c r="L72" s="1137"/>
      <c r="M72" s="1137"/>
      <c r="N72" s="1137"/>
      <c r="O72" s="1137"/>
      <c r="P72" s="1137"/>
      <c r="Q72" s="1137"/>
      <c r="R72" s="1137"/>
      <c r="S72" s="1137"/>
      <c r="T72" s="1137"/>
      <c r="U72" s="1137"/>
      <c r="V72" s="1137"/>
      <c r="W72" s="1137"/>
      <c r="X72" s="1137"/>
      <c r="Y72" s="1137"/>
      <c r="Z72" s="24"/>
    </row>
    <row r="73" spans="1:26" ht="36" hidden="1" customHeight="1">
      <c r="A73" s="24"/>
      <c r="B73" s="24"/>
      <c r="C73" s="26"/>
      <c r="D73" s="25"/>
      <c r="E73" s="1137"/>
      <c r="F73" s="1137"/>
      <c r="G73" s="1137"/>
      <c r="H73" s="1137"/>
      <c r="I73" s="1137"/>
      <c r="J73" s="1137"/>
      <c r="K73" s="1137"/>
      <c r="L73" s="1137"/>
      <c r="M73" s="1137"/>
      <c r="N73" s="1137"/>
      <c r="O73" s="1137"/>
      <c r="P73" s="1137"/>
      <c r="Q73" s="1137"/>
      <c r="R73" s="1137"/>
      <c r="S73" s="1137"/>
      <c r="T73" s="1137"/>
      <c r="U73" s="1137"/>
      <c r="V73" s="1137"/>
      <c r="W73" s="1137"/>
      <c r="X73" s="1137"/>
      <c r="Y73" s="1137"/>
      <c r="Z73" s="24"/>
    </row>
    <row r="74" spans="1:26" ht="15" hidden="1" customHeight="1">
      <c r="A74" s="24"/>
      <c r="B74" s="24"/>
      <c r="C74" s="26"/>
      <c r="D74" s="25"/>
      <c r="E74" s="1137"/>
      <c r="F74" s="1137"/>
      <c r="G74" s="1137"/>
      <c r="H74" s="1137"/>
      <c r="I74" s="1137"/>
      <c r="J74" s="1137"/>
      <c r="K74" s="1137"/>
      <c r="L74" s="1137"/>
      <c r="M74" s="1137"/>
      <c r="N74" s="1137"/>
      <c r="O74" s="1137"/>
      <c r="P74" s="1137"/>
      <c r="Q74" s="1137"/>
      <c r="R74" s="1137"/>
      <c r="S74" s="1137"/>
      <c r="T74" s="1137"/>
      <c r="U74" s="1137"/>
      <c r="V74" s="1137"/>
      <c r="W74" s="1137"/>
      <c r="X74" s="1137"/>
      <c r="Y74" s="1137"/>
      <c r="Z74" s="24"/>
    </row>
    <row r="75" spans="1:26" ht="131.25" hidden="1" customHeight="1">
      <c r="A75" s="24"/>
      <c r="B75" s="24"/>
      <c r="C75" s="26"/>
      <c r="D75" s="25"/>
      <c r="E75" s="1137"/>
      <c r="F75" s="1137"/>
      <c r="G75" s="1137"/>
      <c r="H75" s="1137"/>
      <c r="I75" s="1137"/>
      <c r="J75" s="1137"/>
      <c r="K75" s="1137"/>
      <c r="L75" s="1137"/>
      <c r="M75" s="1137"/>
      <c r="N75" s="1137"/>
      <c r="O75" s="1137"/>
      <c r="P75" s="1137"/>
      <c r="Q75" s="1137"/>
      <c r="R75" s="1137"/>
      <c r="S75" s="1137"/>
      <c r="T75" s="1137"/>
      <c r="U75" s="1137"/>
      <c r="V75" s="1137"/>
      <c r="W75" s="1137"/>
      <c r="X75" s="1137"/>
      <c r="Y75" s="1137"/>
      <c r="Z75" s="24"/>
    </row>
    <row r="76" spans="1:26" ht="15" hidden="1" customHeight="1">
      <c r="A76" s="24"/>
      <c r="B76" s="24"/>
      <c r="C76" s="26"/>
      <c r="D76" s="25"/>
      <c r="E76" s="1133"/>
      <c r="F76" s="1133"/>
      <c r="G76" s="1133"/>
      <c r="H76" s="1136"/>
      <c r="I76" s="1136"/>
      <c r="J76" s="1136"/>
      <c r="K76" s="1136"/>
      <c r="L76" s="1136"/>
      <c r="M76" s="1136"/>
      <c r="N76" s="1136"/>
      <c r="O76" s="1136"/>
      <c r="P76" s="1136"/>
      <c r="Q76" s="1136"/>
      <c r="R76" s="1136"/>
      <c r="S76" s="1136"/>
      <c r="T76" s="1136"/>
      <c r="U76" s="1136"/>
      <c r="V76" s="1136"/>
      <c r="W76" s="1136"/>
      <c r="X76" s="1136"/>
      <c r="Y76" s="48"/>
      <c r="Z76" s="24"/>
    </row>
    <row r="77" spans="1:26" ht="15" hidden="1" customHeight="1">
      <c r="A77" s="24"/>
      <c r="B77" s="24"/>
      <c r="C77" s="26"/>
      <c r="D77" s="25"/>
      <c r="E77" s="1131"/>
      <c r="F77" s="1131"/>
      <c r="G77" s="1131"/>
      <c r="H77" s="1131"/>
      <c r="I77" s="1131"/>
      <c r="J77" s="1131"/>
      <c r="K77" s="1131"/>
      <c r="L77" s="1131"/>
      <c r="M77" s="1131"/>
      <c r="N77" s="1131"/>
      <c r="O77" s="1131"/>
      <c r="P77" s="1131"/>
      <c r="Q77" s="1131"/>
      <c r="R77" s="1131"/>
      <c r="S77" s="1131"/>
      <c r="T77" s="1131"/>
      <c r="U77" s="1131"/>
      <c r="V77" s="1131"/>
      <c r="W77" s="47"/>
      <c r="X77" s="354"/>
      <c r="Y77" s="48"/>
      <c r="Z77" s="24"/>
    </row>
    <row r="78" spans="1:26" ht="15" hidden="1" customHeight="1">
      <c r="A78" s="24"/>
      <c r="B78" s="24"/>
      <c r="C78" s="26"/>
      <c r="D78" s="25"/>
      <c r="E78" s="1132"/>
      <c r="F78" s="1132"/>
      <c r="G78" s="1132"/>
      <c r="H78" s="1132"/>
      <c r="I78" s="1132"/>
      <c r="J78" s="1132"/>
      <c r="K78" s="1132"/>
      <c r="L78" s="1127"/>
      <c r="M78" s="1127"/>
      <c r="N78" s="1127"/>
      <c r="O78" s="1127"/>
      <c r="P78" s="1127"/>
      <c r="Q78" s="1127"/>
      <c r="R78" s="1127"/>
      <c r="S78" s="1127"/>
      <c r="T78" s="1127"/>
      <c r="U78" s="1127"/>
      <c r="V78" s="1127"/>
      <c r="W78" s="1127"/>
      <c r="X78" s="44"/>
      <c r="Y78" s="48"/>
      <c r="Z78" s="24"/>
    </row>
    <row r="79" spans="1:26" ht="15" hidden="1" customHeight="1">
      <c r="A79" s="24"/>
      <c r="B79" s="24"/>
      <c r="C79" s="26"/>
      <c r="D79" s="25"/>
      <c r="E79" s="1132"/>
      <c r="F79" s="1132"/>
      <c r="G79" s="1132"/>
      <c r="H79" s="1132"/>
      <c r="I79" s="1132"/>
      <c r="J79" s="1132"/>
      <c r="K79" s="1132"/>
      <c r="L79" s="1127"/>
      <c r="M79" s="1127"/>
      <c r="N79" s="1127"/>
      <c r="O79" s="1127"/>
      <c r="P79" s="1127"/>
      <c r="Q79" s="1127"/>
      <c r="R79" s="1127"/>
      <c r="S79" s="1127"/>
      <c r="T79" s="1127"/>
      <c r="U79" s="1127"/>
      <c r="V79" s="1127"/>
      <c r="W79" s="1127"/>
      <c r="X79" s="45"/>
      <c r="Y79" s="48"/>
      <c r="Z79" s="24"/>
    </row>
    <row r="80" spans="1:26" ht="15" hidden="1" customHeight="1">
      <c r="A80" s="24"/>
      <c r="B80" s="24"/>
      <c r="C80" s="26"/>
      <c r="D80" s="25"/>
      <c r="X80" s="45"/>
      <c r="Y80" s="48"/>
      <c r="Z80" s="24"/>
    </row>
    <row r="81" spans="1:27" ht="15" hidden="1" customHeight="1">
      <c r="A81" s="24"/>
      <c r="B81" s="24"/>
      <c r="C81" s="26"/>
      <c r="D81" s="25"/>
      <c r="E81" s="1127"/>
      <c r="F81" s="1127"/>
      <c r="G81" s="1127"/>
      <c r="H81" s="1127"/>
      <c r="I81" s="1127"/>
      <c r="J81" s="1127"/>
      <c r="K81" s="1127"/>
      <c r="L81" s="1127"/>
      <c r="M81" s="1127"/>
      <c r="N81" s="1127"/>
      <c r="O81" s="1127"/>
      <c r="P81" s="1127"/>
      <c r="Q81" s="1127"/>
      <c r="R81" s="1127"/>
      <c r="S81" s="1127"/>
      <c r="T81" s="1127"/>
      <c r="U81" s="1127"/>
      <c r="V81" s="1127"/>
      <c r="W81" s="112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130" t="s">
        <v>183</v>
      </c>
      <c r="F93" s="1130"/>
      <c r="G93" s="1130"/>
      <c r="H93" s="1130"/>
      <c r="I93" s="1130"/>
      <c r="J93" s="1130"/>
      <c r="K93" s="1130"/>
      <c r="L93" s="1130"/>
      <c r="M93" s="1130"/>
      <c r="N93" s="1130"/>
      <c r="O93" s="1130"/>
      <c r="P93" s="1130"/>
      <c r="Q93" s="1130"/>
      <c r="R93" s="1130"/>
      <c r="S93" s="1130"/>
      <c r="T93" s="1130"/>
      <c r="U93" s="1130"/>
      <c r="V93" s="1130"/>
      <c r="W93" s="1130"/>
      <c r="X93" s="113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129" t="s">
        <v>184</v>
      </c>
      <c r="G95" s="1129"/>
      <c r="H95" s="1129"/>
      <c r="I95" s="1129"/>
      <c r="J95" s="1129"/>
      <c r="K95" s="1129"/>
      <c r="L95" s="1129"/>
      <c r="M95" s="1129"/>
      <c r="N95" s="1129"/>
      <c r="O95" s="1129"/>
      <c r="P95" s="1129"/>
      <c r="Q95" s="1129"/>
      <c r="R95" s="1129"/>
      <c r="S95" s="112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129" t="s">
        <v>186</v>
      </c>
      <c r="G97" s="1129"/>
      <c r="H97" s="1129"/>
      <c r="I97" s="1129"/>
      <c r="J97" s="1129"/>
      <c r="K97" s="1129"/>
      <c r="L97" s="1129"/>
      <c r="M97" s="1129"/>
      <c r="N97" s="1129"/>
      <c r="O97" s="1129"/>
      <c r="P97" s="1129"/>
      <c r="Q97" s="1129"/>
      <c r="R97" s="1129"/>
      <c r="S97" s="1129"/>
      <c r="T97" s="1129"/>
      <c r="U97" s="1129"/>
      <c r="V97" s="1129"/>
      <c r="W97" s="1129"/>
      <c r="X97" s="112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5" width="13.25" style="102" customWidth="1"/>
    <col min="26" max="30" width="13.25" style="102" hidden="1" customWidth="1"/>
    <col min="31" max="35" width="13.25" style="102" customWidth="1"/>
    <col min="36" max="40" width="13.25" style="102" hidden="1" customWidth="1"/>
    <col min="41" max="41" width="21.25" style="102" customWidth="1"/>
    <col min="42" max="16384" width="8.875" style="102"/>
  </cols>
  <sheetData>
    <row r="1" spans="1:41" hidden="1">
      <c r="A1" s="961"/>
      <c r="B1" s="961"/>
      <c r="C1" s="961"/>
      <c r="D1" s="961"/>
      <c r="E1" s="961"/>
      <c r="F1" s="961"/>
      <c r="G1" s="961"/>
      <c r="H1" s="961"/>
      <c r="I1" s="961"/>
      <c r="J1" s="961"/>
      <c r="K1" s="961"/>
      <c r="L1" s="961"/>
      <c r="M1" s="961"/>
      <c r="N1" s="961"/>
      <c r="O1" s="961"/>
      <c r="P1" s="961"/>
      <c r="Q1" s="961"/>
      <c r="R1" s="961"/>
      <c r="S1" s="961"/>
      <c r="T1" s="961"/>
      <c r="U1" s="809">
        <v>2024</v>
      </c>
      <c r="V1" s="809">
        <v>2025</v>
      </c>
      <c r="W1" s="809">
        <v>2026</v>
      </c>
      <c r="X1" s="809">
        <v>2027</v>
      </c>
      <c r="Y1" s="809">
        <v>2028</v>
      </c>
      <c r="Z1" s="809">
        <v>2029</v>
      </c>
      <c r="AA1" s="809">
        <v>2030</v>
      </c>
      <c r="AB1" s="809">
        <v>2031</v>
      </c>
      <c r="AC1" s="809">
        <v>2032</v>
      </c>
      <c r="AD1" s="809">
        <v>2033</v>
      </c>
      <c r="AE1" s="809">
        <v>2024</v>
      </c>
      <c r="AF1" s="809">
        <v>2025</v>
      </c>
      <c r="AG1" s="809">
        <v>2026</v>
      </c>
      <c r="AH1" s="809">
        <v>2027</v>
      </c>
      <c r="AI1" s="809">
        <v>2028</v>
      </c>
      <c r="AJ1" s="809">
        <v>2029</v>
      </c>
      <c r="AK1" s="809">
        <v>2030</v>
      </c>
      <c r="AL1" s="809">
        <v>2031</v>
      </c>
      <c r="AM1" s="809">
        <v>2032</v>
      </c>
      <c r="AN1" s="809">
        <v>2033</v>
      </c>
      <c r="AO1" s="961"/>
    </row>
    <row r="2" spans="1:41" hidden="1">
      <c r="A2" s="961"/>
      <c r="B2" s="961"/>
      <c r="C2" s="961"/>
      <c r="D2" s="961"/>
      <c r="E2" s="961"/>
      <c r="F2" s="961"/>
      <c r="G2" s="961"/>
      <c r="H2" s="961"/>
      <c r="I2" s="961"/>
      <c r="J2" s="961"/>
      <c r="K2" s="961"/>
      <c r="L2" s="961"/>
      <c r="M2" s="961"/>
      <c r="N2" s="961"/>
      <c r="O2" s="961"/>
      <c r="P2" s="961"/>
      <c r="Q2" s="961"/>
      <c r="R2" s="961"/>
      <c r="S2" s="961"/>
      <c r="T2" s="961"/>
      <c r="U2" s="809"/>
      <c r="V2" s="809"/>
      <c r="W2" s="809"/>
      <c r="X2" s="809"/>
      <c r="Y2" s="809"/>
      <c r="Z2" s="809"/>
      <c r="AA2" s="809"/>
      <c r="AB2" s="809"/>
      <c r="AC2" s="809"/>
      <c r="AD2" s="809"/>
      <c r="AE2" s="809"/>
      <c r="AF2" s="809"/>
      <c r="AG2" s="809"/>
      <c r="AH2" s="809"/>
      <c r="AI2" s="809"/>
      <c r="AJ2" s="809"/>
      <c r="AK2" s="809"/>
      <c r="AL2" s="809"/>
      <c r="AM2" s="809"/>
      <c r="AN2" s="809"/>
      <c r="AO2" s="961"/>
    </row>
    <row r="3" spans="1:41" hidden="1">
      <c r="A3" s="961"/>
      <c r="B3" s="961"/>
      <c r="C3" s="961"/>
      <c r="D3" s="961"/>
      <c r="E3" s="961"/>
      <c r="F3" s="961"/>
      <c r="G3" s="961"/>
      <c r="H3" s="961"/>
      <c r="I3" s="961"/>
      <c r="J3" s="961"/>
      <c r="K3" s="961"/>
      <c r="L3" s="961"/>
      <c r="M3" s="961"/>
      <c r="N3" s="961"/>
      <c r="O3" s="961"/>
      <c r="P3" s="961"/>
      <c r="Q3" s="961"/>
      <c r="R3" s="961"/>
      <c r="S3" s="961"/>
      <c r="T3" s="961"/>
      <c r="U3" s="809"/>
      <c r="V3" s="809"/>
      <c r="W3" s="809"/>
      <c r="X3" s="809"/>
      <c r="Y3" s="809"/>
      <c r="Z3" s="809"/>
      <c r="AA3" s="809"/>
      <c r="AB3" s="809"/>
      <c r="AC3" s="809"/>
      <c r="AD3" s="809"/>
      <c r="AE3" s="809"/>
      <c r="AF3" s="809"/>
      <c r="AG3" s="809"/>
      <c r="AH3" s="809"/>
      <c r="AI3" s="809"/>
      <c r="AJ3" s="809"/>
      <c r="AK3" s="809"/>
      <c r="AL3" s="809"/>
      <c r="AM3" s="809"/>
      <c r="AN3" s="809"/>
      <c r="AO3" s="961"/>
    </row>
    <row r="4" spans="1:41" hidden="1">
      <c r="A4" s="961"/>
      <c r="B4" s="961"/>
      <c r="C4" s="961"/>
      <c r="D4" s="961"/>
      <c r="E4" s="961"/>
      <c r="F4" s="961"/>
      <c r="G4" s="961"/>
      <c r="H4" s="961"/>
      <c r="I4" s="961"/>
      <c r="J4" s="961"/>
      <c r="K4" s="961"/>
      <c r="L4" s="961"/>
      <c r="M4" s="961"/>
      <c r="N4" s="961"/>
      <c r="O4" s="961"/>
      <c r="P4" s="961"/>
      <c r="Q4" s="961"/>
      <c r="R4" s="961"/>
      <c r="S4" s="961"/>
      <c r="T4" s="961"/>
      <c r="U4" s="809"/>
      <c r="V4" s="809"/>
      <c r="W4" s="809"/>
      <c r="X4" s="809"/>
      <c r="Y4" s="809"/>
      <c r="Z4" s="809"/>
      <c r="AA4" s="809"/>
      <c r="AB4" s="809"/>
      <c r="AC4" s="809"/>
      <c r="AD4" s="809"/>
      <c r="AE4" s="809"/>
      <c r="AF4" s="809"/>
      <c r="AG4" s="809"/>
      <c r="AH4" s="809"/>
      <c r="AI4" s="809"/>
      <c r="AJ4" s="809"/>
      <c r="AK4" s="809"/>
      <c r="AL4" s="809"/>
      <c r="AM4" s="809"/>
      <c r="AN4" s="809"/>
      <c r="AO4" s="961"/>
    </row>
    <row r="5" spans="1:41" hidden="1">
      <c r="A5" s="961"/>
      <c r="B5" s="961"/>
      <c r="C5" s="961"/>
      <c r="D5" s="961"/>
      <c r="E5" s="961"/>
      <c r="F5" s="961"/>
      <c r="G5" s="961"/>
      <c r="H5" s="961"/>
      <c r="I5" s="961"/>
      <c r="J5" s="961"/>
      <c r="K5" s="961"/>
      <c r="L5" s="961"/>
      <c r="M5" s="961"/>
      <c r="N5" s="961"/>
      <c r="O5" s="961"/>
      <c r="P5" s="961"/>
      <c r="Q5" s="961"/>
      <c r="R5" s="961"/>
      <c r="S5" s="961"/>
      <c r="T5" s="961"/>
      <c r="U5" s="809"/>
      <c r="V5" s="809"/>
      <c r="W5" s="809"/>
      <c r="X5" s="809"/>
      <c r="Y5" s="809"/>
      <c r="Z5" s="809"/>
      <c r="AA5" s="809"/>
      <c r="AB5" s="809"/>
      <c r="AC5" s="809"/>
      <c r="AD5" s="809"/>
      <c r="AE5" s="809"/>
      <c r="AF5" s="809"/>
      <c r="AG5" s="809"/>
      <c r="AH5" s="809"/>
      <c r="AI5" s="809"/>
      <c r="AJ5" s="809"/>
      <c r="AK5" s="809"/>
      <c r="AL5" s="809"/>
      <c r="AM5" s="809"/>
      <c r="AN5" s="809"/>
      <c r="AO5" s="961"/>
    </row>
    <row r="6" spans="1:41" hidden="1">
      <c r="A6" s="961"/>
      <c r="B6" s="961"/>
      <c r="C6" s="961"/>
      <c r="D6" s="961"/>
      <c r="E6" s="961"/>
      <c r="F6" s="961"/>
      <c r="G6" s="961"/>
      <c r="H6" s="961"/>
      <c r="I6" s="961"/>
      <c r="J6" s="961"/>
      <c r="K6" s="961"/>
      <c r="L6" s="961"/>
      <c r="M6" s="961"/>
      <c r="N6" s="961"/>
      <c r="O6" s="961"/>
      <c r="P6" s="961"/>
      <c r="Q6" s="961"/>
      <c r="R6" s="961"/>
      <c r="S6" s="961"/>
      <c r="T6" s="961"/>
      <c r="U6" s="809"/>
      <c r="V6" s="809"/>
      <c r="W6" s="809"/>
      <c r="X6" s="809"/>
      <c r="Y6" s="809"/>
      <c r="Z6" s="809"/>
      <c r="AA6" s="809"/>
      <c r="AB6" s="809"/>
      <c r="AC6" s="809"/>
      <c r="AD6" s="809"/>
      <c r="AE6" s="809"/>
      <c r="AF6" s="809"/>
      <c r="AG6" s="809"/>
      <c r="AH6" s="809"/>
      <c r="AI6" s="809"/>
      <c r="AJ6" s="809"/>
      <c r="AK6" s="809"/>
      <c r="AL6" s="809"/>
      <c r="AM6" s="809"/>
      <c r="AN6" s="809"/>
      <c r="AO6" s="961"/>
    </row>
    <row r="7" spans="1:41" hidden="1">
      <c r="A7" s="961"/>
      <c r="B7" s="961"/>
      <c r="C7" s="961"/>
      <c r="D7" s="961"/>
      <c r="E7" s="961"/>
      <c r="F7" s="961"/>
      <c r="G7" s="961"/>
      <c r="H7" s="961"/>
      <c r="I7" s="961"/>
      <c r="J7" s="961"/>
      <c r="K7" s="961"/>
      <c r="L7" s="961"/>
      <c r="M7" s="961"/>
      <c r="N7" s="961"/>
      <c r="O7" s="961"/>
      <c r="P7" s="961"/>
      <c r="Q7" s="961"/>
      <c r="R7" s="961"/>
      <c r="S7" s="961"/>
      <c r="T7" s="961"/>
      <c r="U7" s="762" t="b">
        <v>1</v>
      </c>
      <c r="V7" s="762" t="b">
        <v>1</v>
      </c>
      <c r="W7" s="762" t="b">
        <v>1</v>
      </c>
      <c r="X7" s="762" t="b">
        <v>1</v>
      </c>
      <c r="Y7" s="762" t="b">
        <v>1</v>
      </c>
      <c r="Z7" s="762" t="b">
        <v>0</v>
      </c>
      <c r="AA7" s="762" t="b">
        <v>0</v>
      </c>
      <c r="AB7" s="762" t="b">
        <v>0</v>
      </c>
      <c r="AC7" s="762" t="b">
        <v>0</v>
      </c>
      <c r="AD7" s="762" t="b">
        <v>0</v>
      </c>
      <c r="AE7" s="762" t="b">
        <v>1</v>
      </c>
      <c r="AF7" s="762" t="b">
        <v>1</v>
      </c>
      <c r="AG7" s="762" t="b">
        <v>1</v>
      </c>
      <c r="AH7" s="762" t="b">
        <v>1</v>
      </c>
      <c r="AI7" s="762" t="b">
        <v>1</v>
      </c>
      <c r="AJ7" s="762" t="b">
        <v>0</v>
      </c>
      <c r="AK7" s="762" t="b">
        <v>0</v>
      </c>
      <c r="AL7" s="762" t="b">
        <v>0</v>
      </c>
      <c r="AM7" s="762" t="b">
        <v>0</v>
      </c>
      <c r="AN7" s="762" t="b">
        <v>0</v>
      </c>
      <c r="AO7" s="961"/>
    </row>
    <row r="8" spans="1:41" hidden="1">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row>
    <row r="9" spans="1:41" hidden="1">
      <c r="A9" s="96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row>
    <row r="10" spans="1:41"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row>
    <row r="11" spans="1:41" s="100" customFormat="1" ht="15" hidden="1" customHeight="1">
      <c r="A11" s="962"/>
      <c r="B11" s="962"/>
      <c r="C11" s="962"/>
      <c r="D11" s="962"/>
      <c r="E11" s="962"/>
      <c r="F11" s="962"/>
      <c r="G11" s="962"/>
      <c r="H11" s="962"/>
      <c r="I11" s="962"/>
      <c r="J11" s="962"/>
      <c r="K11" s="962"/>
      <c r="L11" s="962"/>
      <c r="M11" s="963"/>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row>
    <row r="12" spans="1:41" s="100" customFormat="1" ht="20.100000000000001" customHeight="1">
      <c r="A12" s="962"/>
      <c r="B12" s="962"/>
      <c r="C12" s="962"/>
      <c r="D12" s="962"/>
      <c r="E12" s="962"/>
      <c r="F12" s="962"/>
      <c r="G12" s="962"/>
      <c r="H12" s="962"/>
      <c r="I12" s="962"/>
      <c r="J12" s="962"/>
      <c r="K12" s="962"/>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962"/>
      <c r="B13" s="962"/>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row>
    <row r="14" spans="1:41" s="100" customFormat="1" ht="22.5" hidden="1" customHeight="1">
      <c r="A14" s="962"/>
      <c r="B14" s="962"/>
      <c r="C14" s="962"/>
      <c r="D14" s="962"/>
      <c r="E14" s="962"/>
      <c r="F14" s="962"/>
      <c r="G14" s="962"/>
      <c r="H14" s="962"/>
      <c r="I14" s="962"/>
      <c r="J14" s="962"/>
      <c r="K14" s="962"/>
      <c r="L14" s="1240" t="s">
        <v>1317</v>
      </c>
      <c r="M14" s="1240"/>
      <c r="N14" s="964" t="s">
        <v>21</v>
      </c>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row>
    <row r="15" spans="1:41" s="100" customFormat="1" ht="11.25" customHeight="1">
      <c r="A15" s="962"/>
      <c r="B15" s="962"/>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row>
    <row r="16" spans="1:41" s="100" customFormat="1" ht="15" customHeight="1">
      <c r="A16" s="962"/>
      <c r="B16" s="962"/>
      <c r="C16" s="962"/>
      <c r="D16" s="962"/>
      <c r="E16" s="962"/>
      <c r="F16" s="962"/>
      <c r="G16" s="962"/>
      <c r="H16" s="962"/>
      <c r="I16" s="962"/>
      <c r="J16" s="962"/>
      <c r="K16" s="962"/>
      <c r="L16" s="1197" t="s">
        <v>16</v>
      </c>
      <c r="M16" s="1245" t="s">
        <v>435</v>
      </c>
      <c r="N16" s="1245" t="s">
        <v>143</v>
      </c>
      <c r="O16" s="965" t="s">
        <v>2607</v>
      </c>
      <c r="P16" s="965" t="s">
        <v>2607</v>
      </c>
      <c r="Q16" s="965" t="s">
        <v>2607</v>
      </c>
      <c r="R16" s="965" t="s">
        <v>2607</v>
      </c>
      <c r="S16" s="966" t="s">
        <v>2608</v>
      </c>
      <c r="T16" s="966" t="s">
        <v>2608</v>
      </c>
      <c r="U16" s="813" t="s">
        <v>2609</v>
      </c>
      <c r="V16" s="813" t="s">
        <v>2638</v>
      </c>
      <c r="W16" s="813" t="s">
        <v>2639</v>
      </c>
      <c r="X16" s="813" t="s">
        <v>2640</v>
      </c>
      <c r="Y16" s="813" t="s">
        <v>2641</v>
      </c>
      <c r="Z16" s="813" t="s">
        <v>2642</v>
      </c>
      <c r="AA16" s="813" t="s">
        <v>2643</v>
      </c>
      <c r="AB16" s="813" t="s">
        <v>2644</v>
      </c>
      <c r="AC16" s="813" t="s">
        <v>2645</v>
      </c>
      <c r="AD16" s="813" t="s">
        <v>2646</v>
      </c>
      <c r="AE16" s="813" t="s">
        <v>2609</v>
      </c>
      <c r="AF16" s="813" t="s">
        <v>2638</v>
      </c>
      <c r="AG16" s="813" t="s">
        <v>2639</v>
      </c>
      <c r="AH16" s="813" t="s">
        <v>2640</v>
      </c>
      <c r="AI16" s="813" t="s">
        <v>2641</v>
      </c>
      <c r="AJ16" s="813" t="s">
        <v>2642</v>
      </c>
      <c r="AK16" s="813" t="s">
        <v>2643</v>
      </c>
      <c r="AL16" s="813" t="s">
        <v>2644</v>
      </c>
      <c r="AM16" s="813" t="s">
        <v>2645</v>
      </c>
      <c r="AN16" s="813" t="s">
        <v>2646</v>
      </c>
      <c r="AO16" s="1241" t="s">
        <v>322</v>
      </c>
    </row>
    <row r="17" spans="1:41" s="101" customFormat="1" ht="126" customHeight="1">
      <c r="A17" s="967"/>
      <c r="B17" s="967"/>
      <c r="C17" s="967"/>
      <c r="D17" s="967"/>
      <c r="E17" s="967"/>
      <c r="F17" s="967"/>
      <c r="G17" s="967"/>
      <c r="H17" s="967"/>
      <c r="I17" s="967"/>
      <c r="J17" s="967"/>
      <c r="K17" s="967"/>
      <c r="L17" s="1197"/>
      <c r="M17" s="1245"/>
      <c r="N17" s="1245"/>
      <c r="O17" s="965" t="s">
        <v>1192</v>
      </c>
      <c r="P17" s="968" t="s">
        <v>285</v>
      </c>
      <c r="Q17" s="968" t="s">
        <v>436</v>
      </c>
      <c r="R17" s="968" t="s">
        <v>437</v>
      </c>
      <c r="S17" s="968" t="s">
        <v>1192</v>
      </c>
      <c r="T17" s="969" t="s">
        <v>285</v>
      </c>
      <c r="U17" s="814" t="s">
        <v>286</v>
      </c>
      <c r="V17" s="814" t="s">
        <v>286</v>
      </c>
      <c r="W17" s="814" t="s">
        <v>286</v>
      </c>
      <c r="X17" s="814" t="s">
        <v>286</v>
      </c>
      <c r="Y17" s="814" t="s">
        <v>286</v>
      </c>
      <c r="Z17" s="814" t="s">
        <v>286</v>
      </c>
      <c r="AA17" s="814" t="s">
        <v>286</v>
      </c>
      <c r="AB17" s="814" t="s">
        <v>286</v>
      </c>
      <c r="AC17" s="814" t="s">
        <v>286</v>
      </c>
      <c r="AD17" s="814" t="s">
        <v>286</v>
      </c>
      <c r="AE17" s="814" t="s">
        <v>285</v>
      </c>
      <c r="AF17" s="814" t="s">
        <v>285</v>
      </c>
      <c r="AG17" s="814" t="s">
        <v>285</v>
      </c>
      <c r="AH17" s="814" t="s">
        <v>285</v>
      </c>
      <c r="AI17" s="814" t="s">
        <v>285</v>
      </c>
      <c r="AJ17" s="814" t="s">
        <v>285</v>
      </c>
      <c r="AK17" s="814" t="s">
        <v>285</v>
      </c>
      <c r="AL17" s="814" t="s">
        <v>285</v>
      </c>
      <c r="AM17" s="814" t="s">
        <v>285</v>
      </c>
      <c r="AN17" s="814" t="s">
        <v>285</v>
      </c>
      <c r="AO17" s="1241"/>
    </row>
    <row r="18" spans="1:41" s="279" customFormat="1" ht="22.8" hidden="1">
      <c r="A18" s="970"/>
      <c r="B18" s="961" t="b">
        <v>0</v>
      </c>
      <c r="C18" s="971"/>
      <c r="D18" s="971"/>
      <c r="E18" s="971"/>
      <c r="F18" s="971"/>
      <c r="G18" s="971"/>
      <c r="H18" s="971"/>
      <c r="I18" s="971"/>
      <c r="J18" s="971"/>
      <c r="K18" s="971"/>
      <c r="L18" s="277">
        <v>1</v>
      </c>
      <c r="M18" s="272" t="s">
        <v>438</v>
      </c>
      <c r="N18" s="278" t="s">
        <v>369</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822"/>
    </row>
    <row r="19" spans="1:41" hidden="1">
      <c r="A19" s="970"/>
      <c r="B19" s="961" t="b">
        <v>0</v>
      </c>
      <c r="C19" s="961"/>
      <c r="D19" s="961"/>
      <c r="E19" s="961"/>
      <c r="F19" s="961"/>
      <c r="G19" s="961"/>
      <c r="H19" s="961"/>
      <c r="I19" s="961"/>
      <c r="J19" s="961"/>
      <c r="K19" s="961"/>
      <c r="L19" s="274" t="s">
        <v>165</v>
      </c>
      <c r="M19" s="275" t="s">
        <v>439</v>
      </c>
      <c r="N19" s="271" t="s">
        <v>369</v>
      </c>
      <c r="O19" s="973">
        <v>0</v>
      </c>
      <c r="P19" s="973">
        <v>0</v>
      </c>
      <c r="Q19" s="973">
        <v>0</v>
      </c>
      <c r="R19" s="973">
        <v>0</v>
      </c>
      <c r="S19" s="973">
        <v>0</v>
      </c>
      <c r="T19" s="973">
        <v>0</v>
      </c>
      <c r="U19" s="973">
        <v>0</v>
      </c>
      <c r="V19" s="973">
        <v>0</v>
      </c>
      <c r="W19" s="973">
        <v>0</v>
      </c>
      <c r="X19" s="973">
        <v>0</v>
      </c>
      <c r="Y19" s="973">
        <v>0</v>
      </c>
      <c r="Z19" s="973">
        <v>0</v>
      </c>
      <c r="AA19" s="973">
        <v>0</v>
      </c>
      <c r="AB19" s="973">
        <v>0</v>
      </c>
      <c r="AC19" s="973">
        <v>0</v>
      </c>
      <c r="AD19" s="973">
        <v>0</v>
      </c>
      <c r="AE19" s="973">
        <v>0</v>
      </c>
      <c r="AF19" s="973">
        <v>0</v>
      </c>
      <c r="AG19" s="973">
        <v>0</v>
      </c>
      <c r="AH19" s="973">
        <v>0</v>
      </c>
      <c r="AI19" s="973">
        <v>0</v>
      </c>
      <c r="AJ19" s="973">
        <v>0</v>
      </c>
      <c r="AK19" s="973">
        <v>0</v>
      </c>
      <c r="AL19" s="973">
        <v>0</v>
      </c>
      <c r="AM19" s="973">
        <v>0</v>
      </c>
      <c r="AN19" s="973">
        <v>0</v>
      </c>
      <c r="AO19" s="822"/>
    </row>
    <row r="20" spans="1:41" hidden="1">
      <c r="A20" s="970"/>
      <c r="B20" s="961" t="b">
        <v>0</v>
      </c>
      <c r="C20" s="961"/>
      <c r="D20" s="961"/>
      <c r="E20" s="961"/>
      <c r="F20" s="961"/>
      <c r="G20" s="961"/>
      <c r="H20" s="961"/>
      <c r="I20" s="961"/>
      <c r="J20" s="961"/>
      <c r="K20" s="961"/>
      <c r="L20" s="274" t="s">
        <v>412</v>
      </c>
      <c r="M20" s="276" t="s">
        <v>440</v>
      </c>
      <c r="N20" s="271" t="s">
        <v>369</v>
      </c>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822"/>
    </row>
    <row r="21" spans="1:41" hidden="1">
      <c r="A21" s="970"/>
      <c r="B21" s="961" t="b">
        <v>0</v>
      </c>
      <c r="C21" s="961"/>
      <c r="D21" s="961"/>
      <c r="E21" s="961"/>
      <c r="F21" s="961"/>
      <c r="G21" s="961"/>
      <c r="H21" s="961"/>
      <c r="I21" s="961"/>
      <c r="J21" s="961"/>
      <c r="K21" s="961"/>
      <c r="L21" s="274" t="s">
        <v>414</v>
      </c>
      <c r="M21" s="276" t="s">
        <v>1123</v>
      </c>
      <c r="N21" s="271" t="s">
        <v>369</v>
      </c>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822"/>
    </row>
    <row r="22" spans="1:41" hidden="1">
      <c r="A22" s="970"/>
      <c r="B22" s="961" t="b">
        <v>0</v>
      </c>
      <c r="C22" s="961"/>
      <c r="D22" s="961"/>
      <c r="E22" s="961"/>
      <c r="F22" s="961"/>
      <c r="G22" s="961"/>
      <c r="H22" s="961"/>
      <c r="I22" s="961"/>
      <c r="J22" s="961"/>
      <c r="K22" s="961"/>
      <c r="L22" s="274" t="s">
        <v>1084</v>
      </c>
      <c r="M22" s="276" t="s">
        <v>441</v>
      </c>
      <c r="N22" s="271" t="s">
        <v>369</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822"/>
    </row>
    <row r="23" spans="1:41" hidden="1">
      <c r="A23" s="970"/>
      <c r="B23" s="961" t="b">
        <v>0</v>
      </c>
      <c r="C23" s="961"/>
      <c r="D23" s="961"/>
      <c r="E23" s="961"/>
      <c r="F23" s="961"/>
      <c r="G23" s="961"/>
      <c r="H23" s="961"/>
      <c r="I23" s="961"/>
      <c r="J23" s="961"/>
      <c r="K23" s="961"/>
      <c r="L23" s="274" t="s">
        <v>1085</v>
      </c>
      <c r="M23" s="276" t="s">
        <v>442</v>
      </c>
      <c r="N23" s="271" t="s">
        <v>369</v>
      </c>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822"/>
    </row>
    <row r="24" spans="1:41" hidden="1">
      <c r="A24" s="970"/>
      <c r="B24" s="961" t="b">
        <v>0</v>
      </c>
      <c r="C24" s="961"/>
      <c r="D24" s="961"/>
      <c r="E24" s="961"/>
      <c r="F24" s="961"/>
      <c r="G24" s="961"/>
      <c r="H24" s="961"/>
      <c r="I24" s="961"/>
      <c r="J24" s="961"/>
      <c r="K24" s="961"/>
      <c r="L24" s="274" t="s">
        <v>166</v>
      </c>
      <c r="M24" s="275" t="s">
        <v>443</v>
      </c>
      <c r="N24" s="271" t="s">
        <v>369</v>
      </c>
      <c r="O24" s="973">
        <v>0</v>
      </c>
      <c r="P24" s="973">
        <v>0</v>
      </c>
      <c r="Q24" s="973">
        <v>0</v>
      </c>
      <c r="R24" s="973">
        <v>0</v>
      </c>
      <c r="S24" s="973">
        <v>0</v>
      </c>
      <c r="T24" s="973">
        <v>0</v>
      </c>
      <c r="U24" s="973">
        <v>0</v>
      </c>
      <c r="V24" s="973">
        <v>0</v>
      </c>
      <c r="W24" s="973">
        <v>0</v>
      </c>
      <c r="X24" s="973">
        <v>0</v>
      </c>
      <c r="Y24" s="973">
        <v>0</v>
      </c>
      <c r="Z24" s="973">
        <v>0</v>
      </c>
      <c r="AA24" s="973">
        <v>0</v>
      </c>
      <c r="AB24" s="973">
        <v>0</v>
      </c>
      <c r="AC24" s="973">
        <v>0</v>
      </c>
      <c r="AD24" s="973">
        <v>0</v>
      </c>
      <c r="AE24" s="973">
        <v>0</v>
      </c>
      <c r="AF24" s="973">
        <v>0</v>
      </c>
      <c r="AG24" s="973">
        <v>0</v>
      </c>
      <c r="AH24" s="973">
        <v>0</v>
      </c>
      <c r="AI24" s="973">
        <v>0</v>
      </c>
      <c r="AJ24" s="973">
        <v>0</v>
      </c>
      <c r="AK24" s="973">
        <v>0</v>
      </c>
      <c r="AL24" s="973">
        <v>0</v>
      </c>
      <c r="AM24" s="973">
        <v>0</v>
      </c>
      <c r="AN24" s="973">
        <v>0</v>
      </c>
      <c r="AO24" s="822"/>
    </row>
    <row r="25" spans="1:41" hidden="1">
      <c r="A25" s="970"/>
      <c r="B25" s="961" t="b">
        <v>0</v>
      </c>
      <c r="C25" s="961"/>
      <c r="D25" s="961"/>
      <c r="E25" s="961"/>
      <c r="F25" s="961"/>
      <c r="G25" s="961"/>
      <c r="H25" s="961"/>
      <c r="I25" s="961"/>
      <c r="J25" s="961"/>
      <c r="K25" s="961"/>
      <c r="L25" s="274" t="s">
        <v>534</v>
      </c>
      <c r="M25" s="276" t="s">
        <v>444</v>
      </c>
      <c r="N25" s="271" t="s">
        <v>369</v>
      </c>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822"/>
    </row>
    <row r="26" spans="1:41" hidden="1">
      <c r="A26" s="970"/>
      <c r="B26" s="961" t="b">
        <v>0</v>
      </c>
      <c r="C26" s="961"/>
      <c r="D26" s="961"/>
      <c r="E26" s="961"/>
      <c r="F26" s="961"/>
      <c r="G26" s="961"/>
      <c r="H26" s="961"/>
      <c r="I26" s="961"/>
      <c r="J26" s="961"/>
      <c r="K26" s="961"/>
      <c r="L26" s="274" t="s">
        <v>540</v>
      </c>
      <c r="M26" s="276" t="s">
        <v>445</v>
      </c>
      <c r="N26" s="271" t="s">
        <v>369</v>
      </c>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822"/>
    </row>
    <row r="27" spans="1:41" hidden="1">
      <c r="A27" s="970"/>
      <c r="B27" s="961" t="b">
        <v>0</v>
      </c>
      <c r="C27" s="961"/>
      <c r="D27" s="961"/>
      <c r="E27" s="961"/>
      <c r="F27" s="961"/>
      <c r="G27" s="961"/>
      <c r="H27" s="961"/>
      <c r="I27" s="961"/>
      <c r="J27" s="961"/>
      <c r="K27" s="961"/>
      <c r="L27" s="274" t="s">
        <v>542</v>
      </c>
      <c r="M27" s="276" t="s">
        <v>446</v>
      </c>
      <c r="N27" s="271" t="s">
        <v>369</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822"/>
    </row>
    <row r="28" spans="1:41" hidden="1">
      <c r="A28" s="970"/>
      <c r="B28" s="961" t="b">
        <v>0</v>
      </c>
      <c r="C28" s="961"/>
      <c r="D28" s="961"/>
      <c r="E28" s="961"/>
      <c r="F28" s="961"/>
      <c r="G28" s="961"/>
      <c r="H28" s="961"/>
      <c r="I28" s="961"/>
      <c r="J28" s="961"/>
      <c r="K28" s="961"/>
      <c r="L28" s="274" t="s">
        <v>378</v>
      </c>
      <c r="M28" s="275" t="s">
        <v>447</v>
      </c>
      <c r="N28" s="271" t="s">
        <v>369</v>
      </c>
      <c r="O28" s="973">
        <v>0</v>
      </c>
      <c r="P28" s="973">
        <v>0</v>
      </c>
      <c r="Q28" s="973">
        <v>0</v>
      </c>
      <c r="R28" s="973">
        <v>0</v>
      </c>
      <c r="S28" s="973">
        <v>0</v>
      </c>
      <c r="T28" s="973">
        <v>0</v>
      </c>
      <c r="U28" s="973">
        <v>0</v>
      </c>
      <c r="V28" s="973">
        <v>0</v>
      </c>
      <c r="W28" s="973">
        <v>0</v>
      </c>
      <c r="X28" s="973">
        <v>0</v>
      </c>
      <c r="Y28" s="973">
        <v>0</v>
      </c>
      <c r="Z28" s="973">
        <v>0</v>
      </c>
      <c r="AA28" s="973">
        <v>0</v>
      </c>
      <c r="AB28" s="973">
        <v>0</v>
      </c>
      <c r="AC28" s="973">
        <v>0</v>
      </c>
      <c r="AD28" s="973">
        <v>0</v>
      </c>
      <c r="AE28" s="973">
        <v>0</v>
      </c>
      <c r="AF28" s="973">
        <v>0</v>
      </c>
      <c r="AG28" s="973">
        <v>0</v>
      </c>
      <c r="AH28" s="973">
        <v>0</v>
      </c>
      <c r="AI28" s="973">
        <v>0</v>
      </c>
      <c r="AJ28" s="973">
        <v>0</v>
      </c>
      <c r="AK28" s="973">
        <v>0</v>
      </c>
      <c r="AL28" s="973">
        <v>0</v>
      </c>
      <c r="AM28" s="973">
        <v>0</v>
      </c>
      <c r="AN28" s="973">
        <v>0</v>
      </c>
      <c r="AO28" s="822"/>
    </row>
    <row r="29" spans="1:41" hidden="1">
      <c r="A29" s="970"/>
      <c r="B29" s="961" t="b">
        <v>0</v>
      </c>
      <c r="C29" s="961"/>
      <c r="D29" s="961"/>
      <c r="E29" s="961"/>
      <c r="F29" s="961"/>
      <c r="G29" s="961"/>
      <c r="H29" s="961"/>
      <c r="I29" s="961"/>
      <c r="J29" s="961"/>
      <c r="K29" s="961"/>
      <c r="L29" s="274" t="s">
        <v>564</v>
      </c>
      <c r="M29" s="276" t="s">
        <v>448</v>
      </c>
      <c r="N29" s="271" t="s">
        <v>369</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822"/>
    </row>
    <row r="30" spans="1:41" hidden="1">
      <c r="A30" s="970"/>
      <c r="B30" s="961" t="b">
        <v>0</v>
      </c>
      <c r="C30" s="961"/>
      <c r="D30" s="961"/>
      <c r="E30" s="961"/>
      <c r="F30" s="961"/>
      <c r="G30" s="961"/>
      <c r="H30" s="961"/>
      <c r="I30" s="961"/>
      <c r="J30" s="961"/>
      <c r="K30" s="961"/>
      <c r="L30" s="274" t="s">
        <v>566</v>
      </c>
      <c r="M30" s="276" t="s">
        <v>449</v>
      </c>
      <c r="N30" s="271" t="s">
        <v>369</v>
      </c>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822"/>
    </row>
    <row r="31" spans="1:41" hidden="1">
      <c r="A31" s="970"/>
      <c r="B31" s="961" t="b">
        <v>0</v>
      </c>
      <c r="C31" s="961"/>
      <c r="D31" s="961"/>
      <c r="E31" s="961"/>
      <c r="F31" s="961"/>
      <c r="G31" s="961"/>
      <c r="H31" s="961"/>
      <c r="I31" s="961"/>
      <c r="J31" s="961"/>
      <c r="K31" s="961"/>
      <c r="L31" s="274" t="s">
        <v>568</v>
      </c>
      <c r="M31" s="276" t="s">
        <v>450</v>
      </c>
      <c r="N31" s="271" t="s">
        <v>369</v>
      </c>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822"/>
    </row>
    <row r="32" spans="1:41" hidden="1">
      <c r="A32" s="970"/>
      <c r="B32" s="961" t="b">
        <v>0</v>
      </c>
      <c r="C32" s="961"/>
      <c r="D32" s="961"/>
      <c r="E32" s="961"/>
      <c r="F32" s="961"/>
      <c r="G32" s="961"/>
      <c r="H32" s="961"/>
      <c r="I32" s="961"/>
      <c r="J32" s="961"/>
      <c r="K32" s="961"/>
      <c r="L32" s="274" t="s">
        <v>380</v>
      </c>
      <c r="M32" s="275" t="s">
        <v>451</v>
      </c>
      <c r="N32" s="271" t="s">
        <v>369</v>
      </c>
      <c r="O32" s="973">
        <v>0</v>
      </c>
      <c r="P32" s="973">
        <v>0</v>
      </c>
      <c r="Q32" s="973">
        <v>0</v>
      </c>
      <c r="R32" s="973">
        <v>0</v>
      </c>
      <c r="S32" s="973">
        <v>0</v>
      </c>
      <c r="T32" s="973">
        <v>0</v>
      </c>
      <c r="U32" s="973">
        <v>0</v>
      </c>
      <c r="V32" s="973">
        <v>0</v>
      </c>
      <c r="W32" s="973">
        <v>0</v>
      </c>
      <c r="X32" s="973">
        <v>0</v>
      </c>
      <c r="Y32" s="973">
        <v>0</v>
      </c>
      <c r="Z32" s="973">
        <v>0</v>
      </c>
      <c r="AA32" s="973">
        <v>0</v>
      </c>
      <c r="AB32" s="973">
        <v>0</v>
      </c>
      <c r="AC32" s="973">
        <v>0</v>
      </c>
      <c r="AD32" s="973">
        <v>0</v>
      </c>
      <c r="AE32" s="973">
        <v>0</v>
      </c>
      <c r="AF32" s="973">
        <v>0</v>
      </c>
      <c r="AG32" s="973">
        <v>0</v>
      </c>
      <c r="AH32" s="973">
        <v>0</v>
      </c>
      <c r="AI32" s="973">
        <v>0</v>
      </c>
      <c r="AJ32" s="973">
        <v>0</v>
      </c>
      <c r="AK32" s="973">
        <v>0</v>
      </c>
      <c r="AL32" s="973">
        <v>0</v>
      </c>
      <c r="AM32" s="973">
        <v>0</v>
      </c>
      <c r="AN32" s="973">
        <v>0</v>
      </c>
      <c r="AO32" s="822"/>
    </row>
    <row r="33" spans="1:41" hidden="1">
      <c r="A33" s="970"/>
      <c r="B33" s="961" t="b">
        <v>0</v>
      </c>
      <c r="C33" s="961"/>
      <c r="D33" s="961"/>
      <c r="E33" s="961"/>
      <c r="F33" s="961"/>
      <c r="G33" s="961"/>
      <c r="H33" s="961"/>
      <c r="I33" s="961"/>
      <c r="J33" s="961"/>
      <c r="K33" s="961"/>
      <c r="L33" s="274" t="s">
        <v>573</v>
      </c>
      <c r="M33" s="276" t="s">
        <v>452</v>
      </c>
      <c r="N33" s="271" t="s">
        <v>369</v>
      </c>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822"/>
    </row>
    <row r="34" spans="1:41" ht="22.8" hidden="1">
      <c r="A34" s="970"/>
      <c r="B34" s="961" t="b">
        <v>0</v>
      </c>
      <c r="C34" s="961"/>
      <c r="D34" s="961"/>
      <c r="E34" s="961"/>
      <c r="F34" s="961"/>
      <c r="G34" s="961"/>
      <c r="H34" s="961"/>
      <c r="I34" s="961"/>
      <c r="J34" s="961"/>
      <c r="K34" s="961"/>
      <c r="L34" s="274" t="s">
        <v>587</v>
      </c>
      <c r="M34" s="276" t="s">
        <v>1175</v>
      </c>
      <c r="N34" s="271" t="s">
        <v>369</v>
      </c>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822"/>
    </row>
    <row r="35" spans="1:41" ht="22.8" hidden="1">
      <c r="A35" s="970"/>
      <c r="B35" s="961" t="b">
        <v>0</v>
      </c>
      <c r="C35" s="961"/>
      <c r="D35" s="961"/>
      <c r="E35" s="961"/>
      <c r="F35" s="961"/>
      <c r="G35" s="961"/>
      <c r="H35" s="961"/>
      <c r="I35" s="961"/>
      <c r="J35" s="961"/>
      <c r="K35" s="961"/>
      <c r="L35" s="274" t="s">
        <v>593</v>
      </c>
      <c r="M35" s="276" t="s">
        <v>453</v>
      </c>
      <c r="N35" s="271" t="s">
        <v>369</v>
      </c>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822"/>
    </row>
    <row r="36" spans="1:41" hidden="1">
      <c r="A36" s="970"/>
      <c r="B36" s="961" t="b">
        <v>0</v>
      </c>
      <c r="C36" s="961"/>
      <c r="D36" s="961"/>
      <c r="E36" s="961"/>
      <c r="F36" s="961"/>
      <c r="G36" s="961"/>
      <c r="H36" s="961"/>
      <c r="I36" s="961"/>
      <c r="J36" s="961"/>
      <c r="K36" s="961"/>
      <c r="L36" s="274" t="s">
        <v>595</v>
      </c>
      <c r="M36" s="276" t="s">
        <v>454</v>
      </c>
      <c r="N36" s="271" t="s">
        <v>369</v>
      </c>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822"/>
    </row>
    <row r="37" spans="1:41" s="279" customFormat="1" ht="22.8" hidden="1">
      <c r="A37" s="970"/>
      <c r="B37" s="961" t="b">
        <v>0</v>
      </c>
      <c r="C37" s="971"/>
      <c r="D37" s="971"/>
      <c r="E37" s="971"/>
      <c r="F37" s="971"/>
      <c r="G37" s="971"/>
      <c r="H37" s="971"/>
      <c r="I37" s="971"/>
      <c r="J37" s="971"/>
      <c r="K37" s="971"/>
      <c r="L37" s="277" t="s">
        <v>102</v>
      </c>
      <c r="M37" s="273" t="s">
        <v>455</v>
      </c>
      <c r="N37" s="278" t="s">
        <v>369</v>
      </c>
      <c r="O37" s="972">
        <v>0</v>
      </c>
      <c r="P37" s="972">
        <v>0</v>
      </c>
      <c r="Q37" s="972">
        <v>0</v>
      </c>
      <c r="R37" s="972">
        <v>0</v>
      </c>
      <c r="S37" s="972">
        <v>0</v>
      </c>
      <c r="T37" s="972">
        <v>0</v>
      </c>
      <c r="U37" s="972">
        <v>0</v>
      </c>
      <c r="V37" s="972">
        <v>0</v>
      </c>
      <c r="W37" s="972">
        <v>0</v>
      </c>
      <c r="X37" s="972">
        <v>0</v>
      </c>
      <c r="Y37" s="972">
        <v>0</v>
      </c>
      <c r="Z37" s="972">
        <v>0</v>
      </c>
      <c r="AA37" s="972">
        <v>0</v>
      </c>
      <c r="AB37" s="972">
        <v>0</v>
      </c>
      <c r="AC37" s="972">
        <v>0</v>
      </c>
      <c r="AD37" s="972">
        <v>0</v>
      </c>
      <c r="AE37" s="972">
        <v>0</v>
      </c>
      <c r="AF37" s="972">
        <v>0</v>
      </c>
      <c r="AG37" s="972">
        <v>0</v>
      </c>
      <c r="AH37" s="972">
        <v>0</v>
      </c>
      <c r="AI37" s="972">
        <v>0</v>
      </c>
      <c r="AJ37" s="972">
        <v>0</v>
      </c>
      <c r="AK37" s="972">
        <v>0</v>
      </c>
      <c r="AL37" s="972">
        <v>0</v>
      </c>
      <c r="AM37" s="972">
        <v>0</v>
      </c>
      <c r="AN37" s="972">
        <v>0</v>
      </c>
      <c r="AO37" s="822"/>
    </row>
    <row r="38" spans="1:41" hidden="1">
      <c r="A38" s="970"/>
      <c r="B38" s="961" t="b">
        <v>0</v>
      </c>
      <c r="C38" s="961"/>
      <c r="D38" s="961"/>
      <c r="E38" s="961"/>
      <c r="F38" s="961"/>
      <c r="G38" s="961"/>
      <c r="H38" s="961"/>
      <c r="I38" s="961"/>
      <c r="J38" s="961"/>
      <c r="K38" s="961"/>
      <c r="L38" s="274" t="s">
        <v>17</v>
      </c>
      <c r="M38" s="275" t="s">
        <v>1186</v>
      </c>
      <c r="N38" s="271" t="s">
        <v>369</v>
      </c>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822"/>
    </row>
    <row r="39" spans="1:41" hidden="1">
      <c r="A39" s="970"/>
      <c r="B39" s="961" t="b">
        <v>0</v>
      </c>
      <c r="C39" s="961"/>
      <c r="D39" s="961"/>
      <c r="E39" s="961"/>
      <c r="F39" s="961"/>
      <c r="G39" s="961"/>
      <c r="H39" s="961"/>
      <c r="I39" s="961"/>
      <c r="J39" s="961"/>
      <c r="K39" s="961"/>
      <c r="L39" s="274" t="s">
        <v>146</v>
      </c>
      <c r="M39" s="275" t="s">
        <v>1187</v>
      </c>
      <c r="N39" s="271" t="s">
        <v>369</v>
      </c>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822"/>
    </row>
    <row r="40" spans="1:41" hidden="1">
      <c r="A40" s="970"/>
      <c r="B40" s="961" t="b">
        <v>0</v>
      </c>
      <c r="C40" s="961"/>
      <c r="D40" s="961"/>
      <c r="E40" s="961"/>
      <c r="F40" s="961"/>
      <c r="G40" s="961"/>
      <c r="H40" s="961"/>
      <c r="I40" s="961"/>
      <c r="J40" s="961"/>
      <c r="K40" s="961"/>
      <c r="L40" s="274" t="s">
        <v>167</v>
      </c>
      <c r="M40" s="275" t="s">
        <v>456</v>
      </c>
      <c r="N40" s="271" t="s">
        <v>369</v>
      </c>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822"/>
    </row>
    <row r="41" spans="1:41" s="82" customFormat="1">
      <c r="A41" s="815" t="s">
        <v>18</v>
      </c>
      <c r="B41" s="961" t="b">
        <v>1</v>
      </c>
      <c r="C41" s="802"/>
      <c r="D41" s="802"/>
      <c r="E41" s="802"/>
      <c r="F41" s="802"/>
      <c r="G41" s="802"/>
      <c r="H41" s="802"/>
      <c r="I41" s="802"/>
      <c r="J41" s="802"/>
      <c r="K41" s="802"/>
      <c r="L41" s="904" t="s">
        <v>2605</v>
      </c>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row>
    <row r="42" spans="1:41" s="279" customFormat="1" ht="22.8">
      <c r="A42" s="839">
        <v>1</v>
      </c>
      <c r="B42" s="961" t="b">
        <v>1</v>
      </c>
      <c r="C42" s="971"/>
      <c r="D42" s="971"/>
      <c r="E42" s="971"/>
      <c r="F42" s="971"/>
      <c r="G42" s="971"/>
      <c r="H42" s="971"/>
      <c r="I42" s="971"/>
      <c r="J42" s="971"/>
      <c r="K42" s="971"/>
      <c r="L42" s="277">
        <v>1</v>
      </c>
      <c r="M42" s="272" t="s">
        <v>438</v>
      </c>
      <c r="N42" s="278" t="s">
        <v>369</v>
      </c>
      <c r="O42" s="972">
        <v>0</v>
      </c>
      <c r="P42" s="972">
        <v>0</v>
      </c>
      <c r="Q42" s="972">
        <v>0</v>
      </c>
      <c r="R42" s="972">
        <v>0</v>
      </c>
      <c r="S42" s="972">
        <v>0</v>
      </c>
      <c r="T42" s="972">
        <v>0</v>
      </c>
      <c r="U42" s="972">
        <v>0</v>
      </c>
      <c r="V42" s="972">
        <v>0</v>
      </c>
      <c r="W42" s="972">
        <v>0</v>
      </c>
      <c r="X42" s="972">
        <v>0</v>
      </c>
      <c r="Y42" s="972">
        <v>0</v>
      </c>
      <c r="Z42" s="972">
        <v>0</v>
      </c>
      <c r="AA42" s="972">
        <v>0</v>
      </c>
      <c r="AB42" s="972">
        <v>0</v>
      </c>
      <c r="AC42" s="972">
        <v>0</v>
      </c>
      <c r="AD42" s="972">
        <v>0</v>
      </c>
      <c r="AE42" s="972">
        <v>0</v>
      </c>
      <c r="AF42" s="972">
        <v>0</v>
      </c>
      <c r="AG42" s="972">
        <v>0</v>
      </c>
      <c r="AH42" s="972">
        <v>0</v>
      </c>
      <c r="AI42" s="972">
        <v>0</v>
      </c>
      <c r="AJ42" s="972">
        <v>0</v>
      </c>
      <c r="AK42" s="972">
        <v>0</v>
      </c>
      <c r="AL42" s="972">
        <v>0</v>
      </c>
      <c r="AM42" s="972">
        <v>0</v>
      </c>
      <c r="AN42" s="972">
        <v>0</v>
      </c>
      <c r="AO42" s="822"/>
    </row>
    <row r="43" spans="1:41">
      <c r="A43" s="839">
        <v>1</v>
      </c>
      <c r="B43" s="961" t="b">
        <v>1</v>
      </c>
      <c r="C43" s="961"/>
      <c r="D43" s="961"/>
      <c r="E43" s="961"/>
      <c r="F43" s="961"/>
      <c r="G43" s="961"/>
      <c r="H43" s="961"/>
      <c r="I43" s="961"/>
      <c r="J43" s="961"/>
      <c r="K43" s="961"/>
      <c r="L43" s="274" t="s">
        <v>165</v>
      </c>
      <c r="M43" s="275" t="s">
        <v>439</v>
      </c>
      <c r="N43" s="271" t="s">
        <v>369</v>
      </c>
      <c r="O43" s="973">
        <v>0</v>
      </c>
      <c r="P43" s="973">
        <v>0</v>
      </c>
      <c r="Q43" s="973">
        <v>0</v>
      </c>
      <c r="R43" s="973">
        <v>0</v>
      </c>
      <c r="S43" s="973">
        <v>0</v>
      </c>
      <c r="T43" s="973">
        <v>0</v>
      </c>
      <c r="U43" s="973">
        <v>0</v>
      </c>
      <c r="V43" s="973">
        <v>0</v>
      </c>
      <c r="W43" s="973">
        <v>0</v>
      </c>
      <c r="X43" s="973">
        <v>0</v>
      </c>
      <c r="Y43" s="973">
        <v>0</v>
      </c>
      <c r="Z43" s="973">
        <v>0</v>
      </c>
      <c r="AA43" s="973">
        <v>0</v>
      </c>
      <c r="AB43" s="973">
        <v>0</v>
      </c>
      <c r="AC43" s="973">
        <v>0</v>
      </c>
      <c r="AD43" s="973">
        <v>0</v>
      </c>
      <c r="AE43" s="973">
        <v>0</v>
      </c>
      <c r="AF43" s="973">
        <v>0</v>
      </c>
      <c r="AG43" s="973">
        <v>0</v>
      </c>
      <c r="AH43" s="973">
        <v>0</v>
      </c>
      <c r="AI43" s="973">
        <v>0</v>
      </c>
      <c r="AJ43" s="973">
        <v>0</v>
      </c>
      <c r="AK43" s="973">
        <v>0</v>
      </c>
      <c r="AL43" s="973">
        <v>0</v>
      </c>
      <c r="AM43" s="973">
        <v>0</v>
      </c>
      <c r="AN43" s="973">
        <v>0</v>
      </c>
      <c r="AO43" s="822"/>
    </row>
    <row r="44" spans="1:41">
      <c r="A44" s="839">
        <v>1</v>
      </c>
      <c r="B44" s="961" t="b">
        <v>1</v>
      </c>
      <c r="C44" s="961"/>
      <c r="D44" s="961"/>
      <c r="E44" s="961"/>
      <c r="F44" s="961"/>
      <c r="G44" s="961"/>
      <c r="H44" s="961"/>
      <c r="I44" s="961"/>
      <c r="J44" s="961"/>
      <c r="K44" s="961"/>
      <c r="L44" s="274" t="s">
        <v>412</v>
      </c>
      <c r="M44" s="276" t="s">
        <v>440</v>
      </c>
      <c r="N44" s="271" t="s">
        <v>369</v>
      </c>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822"/>
    </row>
    <row r="45" spans="1:41">
      <c r="A45" s="839">
        <v>1</v>
      </c>
      <c r="B45" s="961" t="b">
        <v>1</v>
      </c>
      <c r="C45" s="961"/>
      <c r="D45" s="961"/>
      <c r="E45" s="961"/>
      <c r="F45" s="961"/>
      <c r="G45" s="961"/>
      <c r="H45" s="961"/>
      <c r="I45" s="961"/>
      <c r="J45" s="961"/>
      <c r="K45" s="961"/>
      <c r="L45" s="274" t="s">
        <v>414</v>
      </c>
      <c r="M45" s="276" t="s">
        <v>1123</v>
      </c>
      <c r="N45" s="271" t="s">
        <v>369</v>
      </c>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822"/>
    </row>
    <row r="46" spans="1:41">
      <c r="A46" s="839">
        <v>1</v>
      </c>
      <c r="B46" s="961" t="b">
        <v>1</v>
      </c>
      <c r="C46" s="961"/>
      <c r="D46" s="961"/>
      <c r="E46" s="961"/>
      <c r="F46" s="961"/>
      <c r="G46" s="961"/>
      <c r="H46" s="961"/>
      <c r="I46" s="961"/>
      <c r="J46" s="961"/>
      <c r="K46" s="961"/>
      <c r="L46" s="274" t="s">
        <v>1084</v>
      </c>
      <c r="M46" s="276" t="s">
        <v>441</v>
      </c>
      <c r="N46" s="271" t="s">
        <v>369</v>
      </c>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822"/>
    </row>
    <row r="47" spans="1:41">
      <c r="A47" s="839">
        <v>1</v>
      </c>
      <c r="B47" s="961" t="b">
        <v>1</v>
      </c>
      <c r="C47" s="961"/>
      <c r="D47" s="961"/>
      <c r="E47" s="961"/>
      <c r="F47" s="961"/>
      <c r="G47" s="961"/>
      <c r="H47" s="961"/>
      <c r="I47" s="961"/>
      <c r="J47" s="961"/>
      <c r="K47" s="961"/>
      <c r="L47" s="274" t="s">
        <v>1085</v>
      </c>
      <c r="M47" s="276" t="s">
        <v>442</v>
      </c>
      <c r="N47" s="271" t="s">
        <v>369</v>
      </c>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822"/>
    </row>
    <row r="48" spans="1:41">
      <c r="A48" s="839">
        <v>1</v>
      </c>
      <c r="B48" s="961" t="b">
        <v>1</v>
      </c>
      <c r="C48" s="961"/>
      <c r="D48" s="961"/>
      <c r="E48" s="961"/>
      <c r="F48" s="961"/>
      <c r="G48" s="961"/>
      <c r="H48" s="961"/>
      <c r="I48" s="961"/>
      <c r="J48" s="961"/>
      <c r="K48" s="961"/>
      <c r="L48" s="274" t="s">
        <v>166</v>
      </c>
      <c r="M48" s="275" t="s">
        <v>443</v>
      </c>
      <c r="N48" s="271" t="s">
        <v>369</v>
      </c>
      <c r="O48" s="973">
        <v>0</v>
      </c>
      <c r="P48" s="973">
        <v>0</v>
      </c>
      <c r="Q48" s="973">
        <v>0</v>
      </c>
      <c r="R48" s="973">
        <v>0</v>
      </c>
      <c r="S48" s="973">
        <v>0</v>
      </c>
      <c r="T48" s="973">
        <v>0</v>
      </c>
      <c r="U48" s="973">
        <v>0</v>
      </c>
      <c r="V48" s="973">
        <v>0</v>
      </c>
      <c r="W48" s="973">
        <v>0</v>
      </c>
      <c r="X48" s="973">
        <v>0</v>
      </c>
      <c r="Y48" s="973">
        <v>0</v>
      </c>
      <c r="Z48" s="973">
        <v>0</v>
      </c>
      <c r="AA48" s="973">
        <v>0</v>
      </c>
      <c r="AB48" s="973">
        <v>0</v>
      </c>
      <c r="AC48" s="973">
        <v>0</v>
      </c>
      <c r="AD48" s="973">
        <v>0</v>
      </c>
      <c r="AE48" s="973">
        <v>0</v>
      </c>
      <c r="AF48" s="973">
        <v>0</v>
      </c>
      <c r="AG48" s="973">
        <v>0</v>
      </c>
      <c r="AH48" s="973">
        <v>0</v>
      </c>
      <c r="AI48" s="973">
        <v>0</v>
      </c>
      <c r="AJ48" s="973">
        <v>0</v>
      </c>
      <c r="AK48" s="973">
        <v>0</v>
      </c>
      <c r="AL48" s="973">
        <v>0</v>
      </c>
      <c r="AM48" s="973">
        <v>0</v>
      </c>
      <c r="AN48" s="973">
        <v>0</v>
      </c>
      <c r="AO48" s="822"/>
    </row>
    <row r="49" spans="1:41">
      <c r="A49" s="839">
        <v>1</v>
      </c>
      <c r="B49" s="961" t="b">
        <v>1</v>
      </c>
      <c r="C49" s="961"/>
      <c r="D49" s="961"/>
      <c r="E49" s="961"/>
      <c r="F49" s="961"/>
      <c r="G49" s="961"/>
      <c r="H49" s="961"/>
      <c r="I49" s="961"/>
      <c r="J49" s="961"/>
      <c r="K49" s="961"/>
      <c r="L49" s="274" t="s">
        <v>534</v>
      </c>
      <c r="M49" s="276" t="s">
        <v>444</v>
      </c>
      <c r="N49" s="271" t="s">
        <v>369</v>
      </c>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822"/>
    </row>
    <row r="50" spans="1:41">
      <c r="A50" s="839">
        <v>1</v>
      </c>
      <c r="B50" s="961" t="b">
        <v>1</v>
      </c>
      <c r="C50" s="961"/>
      <c r="D50" s="961"/>
      <c r="E50" s="961"/>
      <c r="F50" s="961"/>
      <c r="G50" s="961"/>
      <c r="H50" s="961"/>
      <c r="I50" s="961"/>
      <c r="J50" s="961"/>
      <c r="K50" s="961"/>
      <c r="L50" s="274" t="s">
        <v>540</v>
      </c>
      <c r="M50" s="276" t="s">
        <v>445</v>
      </c>
      <c r="N50" s="271" t="s">
        <v>369</v>
      </c>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822"/>
    </row>
    <row r="51" spans="1:41">
      <c r="A51" s="839">
        <v>1</v>
      </c>
      <c r="B51" s="961" t="b">
        <v>1</v>
      </c>
      <c r="C51" s="961"/>
      <c r="D51" s="961"/>
      <c r="E51" s="961"/>
      <c r="F51" s="961"/>
      <c r="G51" s="961"/>
      <c r="H51" s="961"/>
      <c r="I51" s="961"/>
      <c r="J51" s="961"/>
      <c r="K51" s="961"/>
      <c r="L51" s="274" t="s">
        <v>542</v>
      </c>
      <c r="M51" s="276" t="s">
        <v>446</v>
      </c>
      <c r="N51" s="271" t="s">
        <v>369</v>
      </c>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822"/>
    </row>
    <row r="52" spans="1:41">
      <c r="A52" s="839">
        <v>1</v>
      </c>
      <c r="B52" s="961" t="b">
        <v>1</v>
      </c>
      <c r="C52" s="961"/>
      <c r="D52" s="961"/>
      <c r="E52" s="961"/>
      <c r="F52" s="961"/>
      <c r="G52" s="961"/>
      <c r="H52" s="961"/>
      <c r="I52" s="961"/>
      <c r="J52" s="961"/>
      <c r="K52" s="961"/>
      <c r="L52" s="274" t="s">
        <v>378</v>
      </c>
      <c r="M52" s="275" t="s">
        <v>447</v>
      </c>
      <c r="N52" s="271" t="s">
        <v>369</v>
      </c>
      <c r="O52" s="973">
        <v>0</v>
      </c>
      <c r="P52" s="973">
        <v>0</v>
      </c>
      <c r="Q52" s="973">
        <v>0</v>
      </c>
      <c r="R52" s="973">
        <v>0</v>
      </c>
      <c r="S52" s="973">
        <v>0</v>
      </c>
      <c r="T52" s="973">
        <v>0</v>
      </c>
      <c r="U52" s="973">
        <v>0</v>
      </c>
      <c r="V52" s="973">
        <v>0</v>
      </c>
      <c r="W52" s="973">
        <v>0</v>
      </c>
      <c r="X52" s="973">
        <v>0</v>
      </c>
      <c r="Y52" s="973">
        <v>0</v>
      </c>
      <c r="Z52" s="973">
        <v>0</v>
      </c>
      <c r="AA52" s="973">
        <v>0</v>
      </c>
      <c r="AB52" s="973">
        <v>0</v>
      </c>
      <c r="AC52" s="973">
        <v>0</v>
      </c>
      <c r="AD52" s="973">
        <v>0</v>
      </c>
      <c r="AE52" s="973">
        <v>0</v>
      </c>
      <c r="AF52" s="973">
        <v>0</v>
      </c>
      <c r="AG52" s="973">
        <v>0</v>
      </c>
      <c r="AH52" s="973">
        <v>0</v>
      </c>
      <c r="AI52" s="973">
        <v>0</v>
      </c>
      <c r="AJ52" s="973">
        <v>0</v>
      </c>
      <c r="AK52" s="973">
        <v>0</v>
      </c>
      <c r="AL52" s="973">
        <v>0</v>
      </c>
      <c r="AM52" s="973">
        <v>0</v>
      </c>
      <c r="AN52" s="973">
        <v>0</v>
      </c>
      <c r="AO52" s="822"/>
    </row>
    <row r="53" spans="1:41">
      <c r="A53" s="839">
        <v>1</v>
      </c>
      <c r="B53" s="961" t="b">
        <v>1</v>
      </c>
      <c r="C53" s="961"/>
      <c r="D53" s="961"/>
      <c r="E53" s="961"/>
      <c r="F53" s="961"/>
      <c r="G53" s="961"/>
      <c r="H53" s="961"/>
      <c r="I53" s="961"/>
      <c r="J53" s="961"/>
      <c r="K53" s="961"/>
      <c r="L53" s="274" t="s">
        <v>564</v>
      </c>
      <c r="M53" s="276" t="s">
        <v>448</v>
      </c>
      <c r="N53" s="271" t="s">
        <v>369</v>
      </c>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822"/>
    </row>
    <row r="54" spans="1:41">
      <c r="A54" s="839">
        <v>1</v>
      </c>
      <c r="B54" s="961" t="b">
        <v>1</v>
      </c>
      <c r="C54" s="961"/>
      <c r="D54" s="961"/>
      <c r="E54" s="961"/>
      <c r="F54" s="961"/>
      <c r="G54" s="961"/>
      <c r="H54" s="961"/>
      <c r="I54" s="961"/>
      <c r="J54" s="961"/>
      <c r="K54" s="961"/>
      <c r="L54" s="274" t="s">
        <v>566</v>
      </c>
      <c r="M54" s="276" t="s">
        <v>449</v>
      </c>
      <c r="N54" s="271" t="s">
        <v>369</v>
      </c>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822"/>
    </row>
    <row r="55" spans="1:41">
      <c r="A55" s="839">
        <v>1</v>
      </c>
      <c r="B55" s="961" t="b">
        <v>1</v>
      </c>
      <c r="C55" s="961"/>
      <c r="D55" s="961"/>
      <c r="E55" s="961"/>
      <c r="F55" s="961"/>
      <c r="G55" s="961"/>
      <c r="H55" s="961"/>
      <c r="I55" s="961"/>
      <c r="J55" s="961"/>
      <c r="K55" s="961"/>
      <c r="L55" s="274" t="s">
        <v>568</v>
      </c>
      <c r="M55" s="276" t="s">
        <v>450</v>
      </c>
      <c r="N55" s="271" t="s">
        <v>369</v>
      </c>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822"/>
    </row>
    <row r="56" spans="1:41">
      <c r="A56" s="839">
        <v>1</v>
      </c>
      <c r="B56" s="961" t="b">
        <v>1</v>
      </c>
      <c r="C56" s="961"/>
      <c r="D56" s="961"/>
      <c r="E56" s="961"/>
      <c r="F56" s="961"/>
      <c r="G56" s="961"/>
      <c r="H56" s="961"/>
      <c r="I56" s="961"/>
      <c r="J56" s="961"/>
      <c r="K56" s="961"/>
      <c r="L56" s="274" t="s">
        <v>380</v>
      </c>
      <c r="M56" s="275" t="s">
        <v>451</v>
      </c>
      <c r="N56" s="271" t="s">
        <v>369</v>
      </c>
      <c r="O56" s="973">
        <v>0</v>
      </c>
      <c r="P56" s="973">
        <v>0</v>
      </c>
      <c r="Q56" s="973">
        <v>0</v>
      </c>
      <c r="R56" s="973">
        <v>0</v>
      </c>
      <c r="S56" s="973">
        <v>0</v>
      </c>
      <c r="T56" s="973">
        <v>0</v>
      </c>
      <c r="U56" s="973">
        <v>0</v>
      </c>
      <c r="V56" s="973">
        <v>0</v>
      </c>
      <c r="W56" s="973">
        <v>0</v>
      </c>
      <c r="X56" s="973">
        <v>0</v>
      </c>
      <c r="Y56" s="973">
        <v>0</v>
      </c>
      <c r="Z56" s="973">
        <v>0</v>
      </c>
      <c r="AA56" s="973">
        <v>0</v>
      </c>
      <c r="AB56" s="973">
        <v>0</v>
      </c>
      <c r="AC56" s="973">
        <v>0</v>
      </c>
      <c r="AD56" s="973">
        <v>0</v>
      </c>
      <c r="AE56" s="973">
        <v>0</v>
      </c>
      <c r="AF56" s="973">
        <v>0</v>
      </c>
      <c r="AG56" s="973">
        <v>0</v>
      </c>
      <c r="AH56" s="973">
        <v>0</v>
      </c>
      <c r="AI56" s="973">
        <v>0</v>
      </c>
      <c r="AJ56" s="973">
        <v>0</v>
      </c>
      <c r="AK56" s="973">
        <v>0</v>
      </c>
      <c r="AL56" s="973">
        <v>0</v>
      </c>
      <c r="AM56" s="973">
        <v>0</v>
      </c>
      <c r="AN56" s="973">
        <v>0</v>
      </c>
      <c r="AO56" s="822"/>
    </row>
    <row r="57" spans="1:41">
      <c r="A57" s="839">
        <v>1</v>
      </c>
      <c r="B57" s="961" t="b">
        <v>1</v>
      </c>
      <c r="C57" s="961"/>
      <c r="D57" s="961"/>
      <c r="E57" s="961"/>
      <c r="F57" s="961"/>
      <c r="G57" s="961"/>
      <c r="H57" s="961"/>
      <c r="I57" s="961"/>
      <c r="J57" s="961"/>
      <c r="K57" s="961"/>
      <c r="L57" s="274" t="s">
        <v>573</v>
      </c>
      <c r="M57" s="276" t="s">
        <v>452</v>
      </c>
      <c r="N57" s="271" t="s">
        <v>369</v>
      </c>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822"/>
    </row>
    <row r="58" spans="1:41" ht="22.8">
      <c r="A58" s="839">
        <v>1</v>
      </c>
      <c r="B58" s="961" t="b">
        <v>1</v>
      </c>
      <c r="C58" s="961"/>
      <c r="D58" s="961"/>
      <c r="E58" s="961"/>
      <c r="F58" s="961"/>
      <c r="G58" s="961"/>
      <c r="H58" s="961"/>
      <c r="I58" s="961"/>
      <c r="J58" s="961"/>
      <c r="K58" s="961"/>
      <c r="L58" s="274" t="s">
        <v>587</v>
      </c>
      <c r="M58" s="276" t="s">
        <v>1175</v>
      </c>
      <c r="N58" s="271" t="s">
        <v>369</v>
      </c>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822"/>
    </row>
    <row r="59" spans="1:41" ht="22.8">
      <c r="A59" s="839">
        <v>1</v>
      </c>
      <c r="B59" s="961" t="b">
        <v>1</v>
      </c>
      <c r="C59" s="961"/>
      <c r="D59" s="961"/>
      <c r="E59" s="961"/>
      <c r="F59" s="961"/>
      <c r="G59" s="961"/>
      <c r="H59" s="961"/>
      <c r="I59" s="961"/>
      <c r="J59" s="961"/>
      <c r="K59" s="961"/>
      <c r="L59" s="274" t="s">
        <v>593</v>
      </c>
      <c r="M59" s="276" t="s">
        <v>453</v>
      </c>
      <c r="N59" s="271" t="s">
        <v>369</v>
      </c>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822"/>
    </row>
    <row r="60" spans="1:41">
      <c r="A60" s="839">
        <v>1</v>
      </c>
      <c r="B60" s="961" t="b">
        <v>1</v>
      </c>
      <c r="C60" s="961"/>
      <c r="D60" s="961"/>
      <c r="E60" s="961"/>
      <c r="F60" s="961"/>
      <c r="G60" s="961"/>
      <c r="H60" s="961"/>
      <c r="I60" s="961"/>
      <c r="J60" s="961"/>
      <c r="K60" s="961"/>
      <c r="L60" s="274" t="s">
        <v>595</v>
      </c>
      <c r="M60" s="276" t="s">
        <v>454</v>
      </c>
      <c r="N60" s="271" t="s">
        <v>369</v>
      </c>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822"/>
    </row>
    <row r="61" spans="1:41" s="279" customFormat="1" ht="22.8">
      <c r="A61" s="839">
        <v>1</v>
      </c>
      <c r="B61" s="961" t="b">
        <v>1</v>
      </c>
      <c r="C61" s="971"/>
      <c r="D61" s="971"/>
      <c r="E61" s="971"/>
      <c r="F61" s="971"/>
      <c r="G61" s="971"/>
      <c r="H61" s="971"/>
      <c r="I61" s="971"/>
      <c r="J61" s="971"/>
      <c r="K61" s="971"/>
      <c r="L61" s="277" t="s">
        <v>102</v>
      </c>
      <c r="M61" s="273" t="s">
        <v>455</v>
      </c>
      <c r="N61" s="278" t="s">
        <v>369</v>
      </c>
      <c r="O61" s="972">
        <v>0</v>
      </c>
      <c r="P61" s="972">
        <v>0</v>
      </c>
      <c r="Q61" s="972">
        <v>0</v>
      </c>
      <c r="R61" s="972">
        <v>0</v>
      </c>
      <c r="S61" s="972">
        <v>0</v>
      </c>
      <c r="T61" s="972">
        <v>0</v>
      </c>
      <c r="U61" s="972">
        <v>0</v>
      </c>
      <c r="V61" s="972">
        <v>0</v>
      </c>
      <c r="W61" s="972">
        <v>0</v>
      </c>
      <c r="X61" s="972">
        <v>0</v>
      </c>
      <c r="Y61" s="972">
        <v>0</v>
      </c>
      <c r="Z61" s="972">
        <v>0</v>
      </c>
      <c r="AA61" s="972">
        <v>0</v>
      </c>
      <c r="AB61" s="972">
        <v>0</v>
      </c>
      <c r="AC61" s="972">
        <v>0</v>
      </c>
      <c r="AD61" s="972">
        <v>0</v>
      </c>
      <c r="AE61" s="972">
        <v>0</v>
      </c>
      <c r="AF61" s="972">
        <v>0</v>
      </c>
      <c r="AG61" s="972">
        <v>0</v>
      </c>
      <c r="AH61" s="972">
        <v>0</v>
      </c>
      <c r="AI61" s="972">
        <v>0</v>
      </c>
      <c r="AJ61" s="972">
        <v>0</v>
      </c>
      <c r="AK61" s="972">
        <v>0</v>
      </c>
      <c r="AL61" s="972">
        <v>0</v>
      </c>
      <c r="AM61" s="972">
        <v>0</v>
      </c>
      <c r="AN61" s="972">
        <v>0</v>
      </c>
      <c r="AO61" s="822"/>
    </row>
    <row r="62" spans="1:41">
      <c r="A62" s="839">
        <v>1</v>
      </c>
      <c r="B62" s="961" t="b">
        <v>1</v>
      </c>
      <c r="C62" s="961"/>
      <c r="D62" s="961"/>
      <c r="E62" s="961"/>
      <c r="F62" s="961"/>
      <c r="G62" s="961"/>
      <c r="H62" s="961"/>
      <c r="I62" s="961"/>
      <c r="J62" s="961"/>
      <c r="K62" s="961"/>
      <c r="L62" s="274" t="s">
        <v>17</v>
      </c>
      <c r="M62" s="275" t="s">
        <v>1186</v>
      </c>
      <c r="N62" s="271" t="s">
        <v>369</v>
      </c>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4"/>
      <c r="AM62" s="974"/>
      <c r="AN62" s="974"/>
      <c r="AO62" s="822"/>
    </row>
    <row r="63" spans="1:41">
      <c r="A63" s="839">
        <v>1</v>
      </c>
      <c r="B63" s="961" t="b">
        <v>1</v>
      </c>
      <c r="C63" s="961"/>
      <c r="D63" s="961"/>
      <c r="E63" s="961"/>
      <c r="F63" s="961"/>
      <c r="G63" s="961"/>
      <c r="H63" s="961"/>
      <c r="I63" s="961"/>
      <c r="J63" s="961"/>
      <c r="K63" s="961"/>
      <c r="L63" s="274" t="s">
        <v>146</v>
      </c>
      <c r="M63" s="275" t="s">
        <v>1187</v>
      </c>
      <c r="N63" s="271" t="s">
        <v>369</v>
      </c>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822"/>
    </row>
    <row r="64" spans="1:41">
      <c r="A64" s="839">
        <v>1</v>
      </c>
      <c r="B64" s="961" t="b">
        <v>1</v>
      </c>
      <c r="C64" s="961"/>
      <c r="D64" s="961"/>
      <c r="E64" s="961"/>
      <c r="F64" s="961"/>
      <c r="G64" s="961"/>
      <c r="H64" s="961"/>
      <c r="I64" s="961"/>
      <c r="J64" s="961"/>
      <c r="K64" s="961"/>
      <c r="L64" s="274" t="s">
        <v>167</v>
      </c>
      <c r="M64" s="275" t="s">
        <v>456</v>
      </c>
      <c r="N64" s="271" t="s">
        <v>369</v>
      </c>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822"/>
    </row>
    <row r="65" spans="1:41" ht="21.75" customHeight="1">
      <c r="A65" s="961"/>
      <c r="B65" s="961"/>
      <c r="C65" s="961"/>
      <c r="D65" s="961"/>
      <c r="E65" s="961"/>
      <c r="F65" s="961"/>
      <c r="G65" s="961"/>
      <c r="H65" s="961"/>
      <c r="I65" s="961"/>
      <c r="J65" s="961"/>
      <c r="K65" s="961"/>
      <c r="L65" s="961"/>
      <c r="M65" s="976" t="s">
        <v>1431</v>
      </c>
      <c r="N65" s="961"/>
      <c r="O65" s="961"/>
      <c r="P65" s="961"/>
      <c r="Q65" s="961"/>
      <c r="R65" s="961"/>
      <c r="S65" s="961"/>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row>
    <row r="66" spans="1:41" ht="15" customHeight="1">
      <c r="A66" s="961"/>
      <c r="B66" s="961"/>
      <c r="C66" s="961"/>
      <c r="D66" s="961"/>
      <c r="E66" s="961"/>
      <c r="F66" s="961"/>
      <c r="G66" s="961"/>
      <c r="H66" s="961"/>
      <c r="I66" s="961"/>
      <c r="J66" s="961"/>
      <c r="K66" s="961"/>
      <c r="L66" s="1242" t="s">
        <v>1469</v>
      </c>
      <c r="M66" s="1243"/>
      <c r="N66" s="1243"/>
      <c r="O66" s="1243"/>
      <c r="P66" s="1243"/>
      <c r="Q66" s="1243"/>
      <c r="R66" s="1243"/>
      <c r="S66" s="1243"/>
      <c r="T66" s="1243"/>
      <c r="U66" s="1243"/>
      <c r="V66" s="1243"/>
      <c r="W66" s="1243"/>
      <c r="X66" s="1243"/>
      <c r="Y66" s="1243"/>
      <c r="Z66" s="1243"/>
      <c r="AA66" s="1243"/>
      <c r="AB66" s="1243"/>
      <c r="AC66" s="1243"/>
      <c r="AD66" s="1243"/>
      <c r="AE66" s="1243"/>
      <c r="AF66" s="1243"/>
      <c r="AG66" s="1243"/>
      <c r="AH66" s="1243"/>
      <c r="AI66" s="1243"/>
      <c r="AJ66" s="1243"/>
      <c r="AK66" s="1243"/>
      <c r="AL66" s="1243"/>
      <c r="AM66" s="1243"/>
      <c r="AN66" s="1243"/>
      <c r="AO66" s="1243"/>
    </row>
    <row r="67" spans="1:41" ht="15" customHeight="1">
      <c r="A67" s="961"/>
      <c r="B67" s="961"/>
      <c r="C67" s="961"/>
      <c r="D67" s="961"/>
      <c r="E67" s="961"/>
      <c r="F67" s="961"/>
      <c r="G67" s="961"/>
      <c r="H67" s="961"/>
      <c r="I67" s="961"/>
      <c r="J67" s="961"/>
      <c r="K67" s="706"/>
      <c r="L67" s="1244"/>
      <c r="M67" s="1244"/>
      <c r="N67" s="1244"/>
      <c r="O67" s="1244"/>
      <c r="P67" s="1244"/>
      <c r="Q67" s="1244"/>
      <c r="R67" s="1244"/>
      <c r="S67" s="1244"/>
      <c r="T67" s="1244"/>
      <c r="U67" s="1244"/>
      <c r="V67" s="1244"/>
      <c r="W67" s="1244"/>
      <c r="X67" s="1244"/>
      <c r="Y67" s="1244"/>
      <c r="Z67" s="1244"/>
      <c r="AA67" s="1244"/>
      <c r="AB67" s="1244"/>
      <c r="AC67" s="1244"/>
      <c r="AD67" s="1244"/>
      <c r="AE67" s="1244"/>
      <c r="AF67" s="1244"/>
      <c r="AG67" s="1244"/>
      <c r="AH67" s="1244"/>
      <c r="AI67" s="1244"/>
      <c r="AJ67" s="1244"/>
      <c r="AK67" s="1244"/>
      <c r="AL67" s="1244"/>
      <c r="AM67" s="1244"/>
      <c r="AN67" s="1244"/>
      <c r="AO67" s="1244"/>
    </row>
    <row r="68" spans="1:41">
      <c r="A68" s="961"/>
      <c r="B68" s="961"/>
      <c r="C68" s="961"/>
      <c r="D68" s="961"/>
      <c r="E68" s="961"/>
      <c r="F68" s="961"/>
      <c r="G68" s="961"/>
      <c r="H68" s="961"/>
      <c r="I68" s="961"/>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77"/>
      <c r="AG68" s="977"/>
      <c r="AH68" s="977"/>
      <c r="AI68" s="977"/>
      <c r="AJ68" s="977"/>
      <c r="AK68" s="977"/>
      <c r="AL68" s="977"/>
      <c r="AM68" s="977"/>
      <c r="AN68" s="977"/>
      <c r="AO68" s="961"/>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9" width="13.25" style="102" customWidth="1"/>
    <col min="20" max="24" width="13.25" style="102" hidden="1" customWidth="1"/>
    <col min="25" max="29" width="13.25" style="102" customWidth="1"/>
    <col min="30" max="34" width="13.25" style="102" hidden="1" customWidth="1"/>
    <col min="35" max="35" width="20.75" style="102" customWidth="1"/>
    <col min="36" max="16384" width="9.125" style="102"/>
  </cols>
  <sheetData>
    <row r="1" spans="1:35" hidden="1">
      <c r="A1" s="961"/>
      <c r="B1" s="961"/>
      <c r="C1" s="961"/>
      <c r="D1" s="961"/>
      <c r="E1" s="961"/>
      <c r="F1" s="961"/>
      <c r="G1" s="961"/>
      <c r="H1" s="961"/>
      <c r="I1" s="961"/>
      <c r="J1" s="961"/>
      <c r="K1" s="961"/>
      <c r="L1" s="961"/>
      <c r="M1" s="961"/>
      <c r="N1" s="961"/>
      <c r="O1" s="809">
        <v>2024</v>
      </c>
      <c r="P1" s="809">
        <v>2025</v>
      </c>
      <c r="Q1" s="809">
        <v>2026</v>
      </c>
      <c r="R1" s="809">
        <v>2027</v>
      </c>
      <c r="S1" s="809">
        <v>2028</v>
      </c>
      <c r="T1" s="809">
        <v>2029</v>
      </c>
      <c r="U1" s="809">
        <v>2030</v>
      </c>
      <c r="V1" s="809">
        <v>2031</v>
      </c>
      <c r="W1" s="809">
        <v>2032</v>
      </c>
      <c r="X1" s="809">
        <v>2033</v>
      </c>
      <c r="Y1" s="809">
        <v>2024</v>
      </c>
      <c r="Z1" s="809">
        <v>2025</v>
      </c>
      <c r="AA1" s="809">
        <v>2026</v>
      </c>
      <c r="AB1" s="809">
        <v>2027</v>
      </c>
      <c r="AC1" s="809">
        <v>2028</v>
      </c>
      <c r="AD1" s="809">
        <v>2029</v>
      </c>
      <c r="AE1" s="809">
        <v>2030</v>
      </c>
      <c r="AF1" s="809">
        <v>2031</v>
      </c>
      <c r="AG1" s="809">
        <v>2032</v>
      </c>
      <c r="AH1" s="809">
        <v>2033</v>
      </c>
      <c r="AI1" s="961"/>
    </row>
    <row r="2" spans="1:35" hidden="1">
      <c r="A2" s="961"/>
      <c r="B2" s="961"/>
      <c r="C2" s="961"/>
      <c r="D2" s="961"/>
      <c r="E2" s="961"/>
      <c r="F2" s="961"/>
      <c r="G2" s="961"/>
      <c r="H2" s="961"/>
      <c r="I2" s="961"/>
      <c r="J2" s="961"/>
      <c r="K2" s="961"/>
      <c r="L2" s="961"/>
      <c r="M2" s="961"/>
      <c r="N2" s="961"/>
      <c r="O2" s="809"/>
      <c r="P2" s="809"/>
      <c r="Q2" s="809"/>
      <c r="R2" s="809"/>
      <c r="S2" s="809"/>
      <c r="T2" s="809"/>
      <c r="U2" s="809"/>
      <c r="V2" s="809"/>
      <c r="W2" s="809"/>
      <c r="X2" s="809"/>
      <c r="Y2" s="809"/>
      <c r="Z2" s="809"/>
      <c r="AA2" s="809"/>
      <c r="AB2" s="809"/>
      <c r="AC2" s="809"/>
      <c r="AD2" s="809"/>
      <c r="AE2" s="809"/>
      <c r="AF2" s="809"/>
      <c r="AG2" s="809"/>
      <c r="AH2" s="809"/>
      <c r="AI2" s="961"/>
    </row>
    <row r="3" spans="1:35" hidden="1">
      <c r="A3" s="961"/>
      <c r="B3" s="961"/>
      <c r="C3" s="961"/>
      <c r="D3" s="961"/>
      <c r="E3" s="961"/>
      <c r="F3" s="961"/>
      <c r="G3" s="961"/>
      <c r="H3" s="961"/>
      <c r="I3" s="961"/>
      <c r="J3" s="961"/>
      <c r="K3" s="961"/>
      <c r="L3" s="961"/>
      <c r="M3" s="961"/>
      <c r="N3" s="961"/>
      <c r="O3" s="809"/>
      <c r="P3" s="809"/>
      <c r="Q3" s="809"/>
      <c r="R3" s="809"/>
      <c r="S3" s="809"/>
      <c r="T3" s="809"/>
      <c r="U3" s="809"/>
      <c r="V3" s="809"/>
      <c r="W3" s="809"/>
      <c r="X3" s="809"/>
      <c r="Y3" s="809"/>
      <c r="Z3" s="809"/>
      <c r="AA3" s="809"/>
      <c r="AB3" s="809"/>
      <c r="AC3" s="809"/>
      <c r="AD3" s="809"/>
      <c r="AE3" s="809"/>
      <c r="AF3" s="809"/>
      <c r="AG3" s="809"/>
      <c r="AH3" s="809"/>
      <c r="AI3" s="961"/>
    </row>
    <row r="4" spans="1:35" hidden="1">
      <c r="A4" s="961"/>
      <c r="B4" s="961"/>
      <c r="C4" s="961"/>
      <c r="D4" s="961"/>
      <c r="E4" s="961"/>
      <c r="F4" s="961"/>
      <c r="G4" s="961"/>
      <c r="H4" s="961"/>
      <c r="I4" s="961"/>
      <c r="J4" s="961"/>
      <c r="K4" s="961"/>
      <c r="L4" s="961"/>
      <c r="M4" s="961"/>
      <c r="N4" s="961"/>
      <c r="O4" s="809"/>
      <c r="P4" s="809"/>
      <c r="Q4" s="809"/>
      <c r="R4" s="809"/>
      <c r="S4" s="809"/>
      <c r="T4" s="809"/>
      <c r="U4" s="809"/>
      <c r="V4" s="809"/>
      <c r="W4" s="809"/>
      <c r="X4" s="809"/>
      <c r="Y4" s="809"/>
      <c r="Z4" s="809"/>
      <c r="AA4" s="809"/>
      <c r="AB4" s="809"/>
      <c r="AC4" s="809"/>
      <c r="AD4" s="809"/>
      <c r="AE4" s="809"/>
      <c r="AF4" s="809"/>
      <c r="AG4" s="809"/>
      <c r="AH4" s="809"/>
      <c r="AI4" s="961"/>
    </row>
    <row r="5" spans="1:35" hidden="1">
      <c r="A5" s="961"/>
      <c r="B5" s="961"/>
      <c r="C5" s="961"/>
      <c r="D5" s="961"/>
      <c r="E5" s="961"/>
      <c r="F5" s="961"/>
      <c r="G5" s="961"/>
      <c r="H5" s="961"/>
      <c r="I5" s="961"/>
      <c r="J5" s="961"/>
      <c r="K5" s="961"/>
      <c r="L5" s="961"/>
      <c r="M5" s="961"/>
      <c r="N5" s="961"/>
      <c r="O5" s="809"/>
      <c r="P5" s="809"/>
      <c r="Q5" s="809"/>
      <c r="R5" s="809"/>
      <c r="S5" s="809"/>
      <c r="T5" s="809"/>
      <c r="U5" s="809"/>
      <c r="V5" s="809"/>
      <c r="W5" s="809"/>
      <c r="X5" s="809"/>
      <c r="Y5" s="809"/>
      <c r="Z5" s="809"/>
      <c r="AA5" s="809"/>
      <c r="AB5" s="809"/>
      <c r="AC5" s="809"/>
      <c r="AD5" s="809"/>
      <c r="AE5" s="809"/>
      <c r="AF5" s="809"/>
      <c r="AG5" s="809"/>
      <c r="AH5" s="809"/>
      <c r="AI5" s="961"/>
    </row>
    <row r="6" spans="1:35" hidden="1">
      <c r="A6" s="961"/>
      <c r="B6" s="961"/>
      <c r="C6" s="961"/>
      <c r="D6" s="961"/>
      <c r="E6" s="961"/>
      <c r="F6" s="961"/>
      <c r="G6" s="961"/>
      <c r="H6" s="961"/>
      <c r="I6" s="961"/>
      <c r="J6" s="961"/>
      <c r="K6" s="961"/>
      <c r="L6" s="961"/>
      <c r="M6" s="961"/>
      <c r="N6" s="961"/>
      <c r="O6" s="809"/>
      <c r="P6" s="809"/>
      <c r="Q6" s="809"/>
      <c r="R6" s="809"/>
      <c r="S6" s="809"/>
      <c r="T6" s="809"/>
      <c r="U6" s="809"/>
      <c r="V6" s="809"/>
      <c r="W6" s="809"/>
      <c r="X6" s="809"/>
      <c r="Y6" s="809"/>
      <c r="Z6" s="809"/>
      <c r="AA6" s="809"/>
      <c r="AB6" s="809"/>
      <c r="AC6" s="809"/>
      <c r="AD6" s="809"/>
      <c r="AE6" s="809"/>
      <c r="AF6" s="809"/>
      <c r="AG6" s="809"/>
      <c r="AH6" s="809"/>
      <c r="AI6" s="961"/>
    </row>
    <row r="7" spans="1:35" hidden="1">
      <c r="A7" s="961"/>
      <c r="B7" s="961"/>
      <c r="C7" s="961"/>
      <c r="D7" s="961"/>
      <c r="E7" s="961"/>
      <c r="F7" s="961"/>
      <c r="G7" s="961"/>
      <c r="H7" s="961"/>
      <c r="I7" s="961"/>
      <c r="J7" s="961"/>
      <c r="K7" s="961"/>
      <c r="L7" s="961"/>
      <c r="M7" s="961"/>
      <c r="N7" s="961"/>
      <c r="O7" s="762" t="b">
        <v>1</v>
      </c>
      <c r="P7" s="762" t="b">
        <v>1</v>
      </c>
      <c r="Q7" s="762" t="b">
        <v>1</v>
      </c>
      <c r="R7" s="762" t="b">
        <v>1</v>
      </c>
      <c r="S7" s="762" t="b">
        <v>1</v>
      </c>
      <c r="T7" s="762" t="b">
        <v>0</v>
      </c>
      <c r="U7" s="762" t="b">
        <v>0</v>
      </c>
      <c r="V7" s="762" t="b">
        <v>0</v>
      </c>
      <c r="W7" s="762" t="b">
        <v>0</v>
      </c>
      <c r="X7" s="762" t="b">
        <v>0</v>
      </c>
      <c r="Y7" s="762" t="b">
        <v>1</v>
      </c>
      <c r="Z7" s="762" t="b">
        <v>1</v>
      </c>
      <c r="AA7" s="762" t="b">
        <v>1</v>
      </c>
      <c r="AB7" s="762" t="b">
        <v>1</v>
      </c>
      <c r="AC7" s="762" t="b">
        <v>1</v>
      </c>
      <c r="AD7" s="762" t="b">
        <v>0</v>
      </c>
      <c r="AE7" s="762" t="b">
        <v>0</v>
      </c>
      <c r="AF7" s="762" t="b">
        <v>0</v>
      </c>
      <c r="AG7" s="762" t="b">
        <v>0</v>
      </c>
      <c r="AH7" s="762" t="b">
        <v>0</v>
      </c>
      <c r="AI7" s="961"/>
    </row>
    <row r="8" spans="1:35" hidden="1">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row>
    <row r="9" spans="1:35" hidden="1">
      <c r="A9" s="96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row>
    <row r="10" spans="1:35"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row>
    <row r="11" spans="1:35" ht="15" hidden="1" customHeight="1">
      <c r="A11" s="961"/>
      <c r="B11" s="961"/>
      <c r="C11" s="961"/>
      <c r="D11" s="961"/>
      <c r="E11" s="961"/>
      <c r="F11" s="961"/>
      <c r="G11" s="961"/>
      <c r="H11" s="961"/>
      <c r="I11" s="961"/>
      <c r="J11" s="961"/>
      <c r="K11" s="961"/>
      <c r="L11" s="978"/>
      <c r="M11" s="979"/>
      <c r="N11" s="978"/>
      <c r="O11" s="978"/>
      <c r="P11" s="978"/>
      <c r="Q11" s="978"/>
      <c r="R11" s="978"/>
      <c r="S11" s="978"/>
      <c r="T11" s="978"/>
      <c r="U11" s="978"/>
      <c r="V11" s="978"/>
      <c r="W11" s="978"/>
      <c r="X11" s="978"/>
      <c r="Y11" s="978"/>
      <c r="Z11" s="978"/>
      <c r="AA11" s="978"/>
      <c r="AB11" s="978"/>
      <c r="AC11" s="978"/>
      <c r="AD11" s="978"/>
      <c r="AE11" s="978"/>
      <c r="AF11" s="978"/>
      <c r="AG11" s="978"/>
      <c r="AH11" s="978"/>
      <c r="AI11" s="961"/>
    </row>
    <row r="12" spans="1:35" ht="20.100000000000001" customHeight="1">
      <c r="A12" s="961"/>
      <c r="B12" s="961"/>
      <c r="C12" s="961"/>
      <c r="D12" s="961"/>
      <c r="E12" s="961"/>
      <c r="F12" s="961"/>
      <c r="G12" s="961"/>
      <c r="H12" s="961"/>
      <c r="I12" s="961"/>
      <c r="J12" s="961"/>
      <c r="K12" s="961"/>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961"/>
      <c r="B13" s="961"/>
      <c r="C13" s="961"/>
      <c r="D13" s="961"/>
      <c r="E13" s="961"/>
      <c r="F13" s="961"/>
      <c r="G13" s="961"/>
      <c r="H13" s="961"/>
      <c r="I13" s="961"/>
      <c r="J13" s="961"/>
      <c r="K13" s="961"/>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61"/>
    </row>
    <row r="14" spans="1:35" ht="21.6" customHeight="1">
      <c r="A14" s="961"/>
      <c r="B14" s="961"/>
      <c r="C14" s="961"/>
      <c r="D14" s="961"/>
      <c r="E14" s="961"/>
      <c r="F14" s="961"/>
      <c r="G14" s="961"/>
      <c r="H14" s="961"/>
      <c r="I14" s="961"/>
      <c r="J14" s="961"/>
      <c r="K14" s="961"/>
      <c r="L14" s="1197" t="s">
        <v>16</v>
      </c>
      <c r="M14" s="1249" t="s">
        <v>142</v>
      </c>
      <c r="N14" s="1249" t="s">
        <v>143</v>
      </c>
      <c r="O14" s="813" t="s">
        <v>2609</v>
      </c>
      <c r="P14" s="813" t="s">
        <v>2638</v>
      </c>
      <c r="Q14" s="813" t="s">
        <v>2639</v>
      </c>
      <c r="R14" s="813" t="s">
        <v>2640</v>
      </c>
      <c r="S14" s="813" t="s">
        <v>2641</v>
      </c>
      <c r="T14" s="813" t="s">
        <v>2642</v>
      </c>
      <c r="U14" s="813" t="s">
        <v>2643</v>
      </c>
      <c r="V14" s="813" t="s">
        <v>2644</v>
      </c>
      <c r="W14" s="813" t="s">
        <v>2645</v>
      </c>
      <c r="X14" s="813" t="s">
        <v>2646</v>
      </c>
      <c r="Y14" s="813" t="s">
        <v>2609</v>
      </c>
      <c r="Z14" s="813" t="s">
        <v>2638</v>
      </c>
      <c r="AA14" s="813" t="s">
        <v>2639</v>
      </c>
      <c r="AB14" s="813" t="s">
        <v>2640</v>
      </c>
      <c r="AC14" s="813" t="s">
        <v>2641</v>
      </c>
      <c r="AD14" s="813" t="s">
        <v>2642</v>
      </c>
      <c r="AE14" s="813" t="s">
        <v>2643</v>
      </c>
      <c r="AF14" s="813" t="s">
        <v>2644</v>
      </c>
      <c r="AG14" s="813" t="s">
        <v>2645</v>
      </c>
      <c r="AH14" s="813" t="s">
        <v>2646</v>
      </c>
      <c r="AI14" s="1241" t="s">
        <v>322</v>
      </c>
    </row>
    <row r="15" spans="1:35" ht="57.75" customHeight="1">
      <c r="A15" s="961"/>
      <c r="B15" s="961"/>
      <c r="C15" s="961"/>
      <c r="D15" s="961"/>
      <c r="E15" s="961"/>
      <c r="F15" s="961"/>
      <c r="G15" s="961"/>
      <c r="H15" s="961"/>
      <c r="I15" s="961"/>
      <c r="J15" s="961"/>
      <c r="K15" s="961"/>
      <c r="L15" s="1197"/>
      <c r="M15" s="1249"/>
      <c r="N15" s="1249"/>
      <c r="O15" s="965" t="s">
        <v>457</v>
      </c>
      <c r="P15" s="965" t="s">
        <v>457</v>
      </c>
      <c r="Q15" s="965" t="s">
        <v>457</v>
      </c>
      <c r="R15" s="965" t="s">
        <v>457</v>
      </c>
      <c r="S15" s="965" t="s">
        <v>457</v>
      </c>
      <c r="T15" s="965" t="s">
        <v>457</v>
      </c>
      <c r="U15" s="965" t="s">
        <v>457</v>
      </c>
      <c r="V15" s="965" t="s">
        <v>457</v>
      </c>
      <c r="W15" s="965" t="s">
        <v>457</v>
      </c>
      <c r="X15" s="965" t="s">
        <v>457</v>
      </c>
      <c r="Y15" s="965" t="s">
        <v>285</v>
      </c>
      <c r="Z15" s="965" t="s">
        <v>285</v>
      </c>
      <c r="AA15" s="965" t="s">
        <v>285</v>
      </c>
      <c r="AB15" s="965" t="s">
        <v>285</v>
      </c>
      <c r="AC15" s="965" t="s">
        <v>285</v>
      </c>
      <c r="AD15" s="965" t="s">
        <v>285</v>
      </c>
      <c r="AE15" s="965" t="s">
        <v>285</v>
      </c>
      <c r="AF15" s="965" t="s">
        <v>285</v>
      </c>
      <c r="AG15" s="965" t="s">
        <v>285</v>
      </c>
      <c r="AH15" s="965" t="s">
        <v>285</v>
      </c>
      <c r="AI15" s="1241"/>
    </row>
    <row r="16" spans="1:35" s="82" customFormat="1">
      <c r="A16" s="815" t="s">
        <v>18</v>
      </c>
      <c r="B16" s="802"/>
      <c r="C16" s="802"/>
      <c r="D16" s="802"/>
      <c r="E16" s="802"/>
      <c r="F16" s="802"/>
      <c r="G16" s="802"/>
      <c r="H16" s="802"/>
      <c r="I16" s="802"/>
      <c r="J16" s="802"/>
      <c r="K16" s="802"/>
      <c r="L16" s="904" t="s">
        <v>2605</v>
      </c>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row>
    <row r="17" spans="1:35" s="279" customFormat="1">
      <c r="A17" s="839">
        <v>1</v>
      </c>
      <c r="B17" s="971"/>
      <c r="C17" s="971"/>
      <c r="D17" s="971"/>
      <c r="E17" s="971"/>
      <c r="F17" s="971"/>
      <c r="G17" s="971"/>
      <c r="H17" s="971"/>
      <c r="I17" s="971"/>
      <c r="J17" s="971"/>
      <c r="K17" s="971"/>
      <c r="L17" s="980" t="s">
        <v>18</v>
      </c>
      <c r="M17" s="286" t="s">
        <v>458</v>
      </c>
      <c r="N17" s="287" t="s">
        <v>369</v>
      </c>
      <c r="O17" s="981">
        <v>0</v>
      </c>
      <c r="P17" s="982">
        <v>0</v>
      </c>
      <c r="Q17" s="982">
        <v>0</v>
      </c>
      <c r="R17" s="982">
        <v>0</v>
      </c>
      <c r="S17" s="982">
        <v>0</v>
      </c>
      <c r="T17" s="982">
        <v>0</v>
      </c>
      <c r="U17" s="982">
        <v>0</v>
      </c>
      <c r="V17" s="982">
        <v>0</v>
      </c>
      <c r="W17" s="982">
        <v>0</v>
      </c>
      <c r="X17" s="982">
        <v>0</v>
      </c>
      <c r="Y17" s="981">
        <v>0</v>
      </c>
      <c r="Z17" s="982">
        <v>0</v>
      </c>
      <c r="AA17" s="982">
        <v>0</v>
      </c>
      <c r="AB17" s="982">
        <v>0</v>
      </c>
      <c r="AC17" s="982">
        <v>0</v>
      </c>
      <c r="AD17" s="982">
        <v>0</v>
      </c>
      <c r="AE17" s="982">
        <v>0</v>
      </c>
      <c r="AF17" s="982">
        <v>0</v>
      </c>
      <c r="AG17" s="982">
        <v>0</v>
      </c>
      <c r="AH17" s="982">
        <v>0</v>
      </c>
      <c r="AI17" s="822"/>
    </row>
    <row r="18" spans="1:35">
      <c r="A18" s="839">
        <v>1</v>
      </c>
      <c r="B18" s="961"/>
      <c r="C18" s="961"/>
      <c r="D18" s="961"/>
      <c r="E18" s="961"/>
      <c r="F18" s="961"/>
      <c r="G18" s="961"/>
      <c r="H18" s="961"/>
      <c r="I18" s="961"/>
      <c r="J18" s="961"/>
      <c r="K18" s="961"/>
      <c r="L18" s="983" t="s">
        <v>165</v>
      </c>
      <c r="M18" s="290" t="s">
        <v>459</v>
      </c>
      <c r="N18" s="289" t="s">
        <v>369</v>
      </c>
      <c r="O18" s="984"/>
      <c r="P18" s="985"/>
      <c r="Q18" s="985"/>
      <c r="R18" s="985"/>
      <c r="S18" s="985"/>
      <c r="T18" s="985"/>
      <c r="U18" s="985"/>
      <c r="V18" s="985"/>
      <c r="W18" s="985"/>
      <c r="X18" s="985"/>
      <c r="Y18" s="984"/>
      <c r="Z18" s="985"/>
      <c r="AA18" s="985"/>
      <c r="AB18" s="985"/>
      <c r="AC18" s="985"/>
      <c r="AD18" s="985"/>
      <c r="AE18" s="985"/>
      <c r="AF18" s="985"/>
      <c r="AG18" s="985"/>
      <c r="AH18" s="985"/>
      <c r="AI18" s="822"/>
    </row>
    <row r="19" spans="1:35" ht="22.8">
      <c r="A19" s="839">
        <v>1</v>
      </c>
      <c r="B19" s="961"/>
      <c r="C19" s="961"/>
      <c r="D19" s="961"/>
      <c r="E19" s="961"/>
      <c r="F19" s="961"/>
      <c r="G19" s="961"/>
      <c r="H19" s="961"/>
      <c r="I19" s="961"/>
      <c r="J19" s="961"/>
      <c r="K19" s="961"/>
      <c r="L19" s="983" t="s">
        <v>166</v>
      </c>
      <c r="M19" s="290" t="s">
        <v>460</v>
      </c>
      <c r="N19" s="289" t="s">
        <v>369</v>
      </c>
      <c r="O19" s="984"/>
      <c r="P19" s="985"/>
      <c r="Q19" s="985"/>
      <c r="R19" s="985"/>
      <c r="S19" s="985"/>
      <c r="T19" s="985"/>
      <c r="U19" s="985"/>
      <c r="V19" s="985"/>
      <c r="W19" s="985"/>
      <c r="X19" s="985"/>
      <c r="Y19" s="984"/>
      <c r="Z19" s="985"/>
      <c r="AA19" s="985"/>
      <c r="AB19" s="985"/>
      <c r="AC19" s="985"/>
      <c r="AD19" s="985"/>
      <c r="AE19" s="985"/>
      <c r="AF19" s="985"/>
      <c r="AG19" s="985"/>
      <c r="AH19" s="985"/>
      <c r="AI19" s="822"/>
    </row>
    <row r="20" spans="1:35" ht="34.200000000000003">
      <c r="A20" s="839">
        <v>1</v>
      </c>
      <c r="B20" s="961"/>
      <c r="C20" s="961"/>
      <c r="D20" s="961"/>
      <c r="E20" s="961"/>
      <c r="F20" s="961"/>
      <c r="G20" s="961"/>
      <c r="H20" s="961"/>
      <c r="I20" s="961"/>
      <c r="J20" s="961"/>
      <c r="K20" s="961"/>
      <c r="L20" s="983" t="s">
        <v>378</v>
      </c>
      <c r="M20" s="290" t="s">
        <v>461</v>
      </c>
      <c r="N20" s="289" t="s">
        <v>369</v>
      </c>
      <c r="O20" s="984"/>
      <c r="P20" s="985"/>
      <c r="Q20" s="985"/>
      <c r="R20" s="985"/>
      <c r="S20" s="985"/>
      <c r="T20" s="985"/>
      <c r="U20" s="985"/>
      <c r="V20" s="985"/>
      <c r="W20" s="985"/>
      <c r="X20" s="985"/>
      <c r="Y20" s="984"/>
      <c r="Z20" s="985"/>
      <c r="AA20" s="985"/>
      <c r="AB20" s="985"/>
      <c r="AC20" s="985"/>
      <c r="AD20" s="985"/>
      <c r="AE20" s="985"/>
      <c r="AF20" s="985"/>
      <c r="AG20" s="985"/>
      <c r="AH20" s="985"/>
      <c r="AI20" s="822"/>
    </row>
    <row r="21" spans="1:35">
      <c r="A21" s="839">
        <v>1</v>
      </c>
      <c r="B21" s="961"/>
      <c r="C21" s="961"/>
      <c r="D21" s="961"/>
      <c r="E21" s="961"/>
      <c r="F21" s="961"/>
      <c r="G21" s="961"/>
      <c r="H21" s="961"/>
      <c r="I21" s="961"/>
      <c r="J21" s="961"/>
      <c r="K21" s="961"/>
      <c r="L21" s="983" t="s">
        <v>102</v>
      </c>
      <c r="M21" s="288" t="s">
        <v>462</v>
      </c>
      <c r="N21" s="289" t="s">
        <v>145</v>
      </c>
      <c r="O21" s="986">
        <v>0</v>
      </c>
      <c r="P21" s="986">
        <v>0</v>
      </c>
      <c r="Q21" s="986">
        <v>0</v>
      </c>
      <c r="R21" s="986">
        <v>0</v>
      </c>
      <c r="S21" s="986">
        <v>0</v>
      </c>
      <c r="T21" s="986">
        <v>0</v>
      </c>
      <c r="U21" s="986">
        <v>0</v>
      </c>
      <c r="V21" s="986">
        <v>0</v>
      </c>
      <c r="W21" s="986">
        <v>0</v>
      </c>
      <c r="X21" s="986">
        <v>0</v>
      </c>
      <c r="Y21" s="986">
        <v>7.2</v>
      </c>
      <c r="Z21" s="986">
        <v>4.2</v>
      </c>
      <c r="AA21" s="986">
        <v>4</v>
      </c>
      <c r="AB21" s="986">
        <v>4</v>
      </c>
      <c r="AC21" s="986">
        <v>4</v>
      </c>
      <c r="AD21" s="986">
        <v>0</v>
      </c>
      <c r="AE21" s="986">
        <v>0</v>
      </c>
      <c r="AF21" s="986">
        <v>0</v>
      </c>
      <c r="AG21" s="986">
        <v>0</v>
      </c>
      <c r="AH21" s="986">
        <v>0</v>
      </c>
      <c r="AI21" s="822"/>
    </row>
    <row r="22" spans="1:35">
      <c r="A22" s="839">
        <v>1</v>
      </c>
      <c r="B22" s="961"/>
      <c r="C22" s="961"/>
      <c r="D22" s="961"/>
      <c r="E22" s="961"/>
      <c r="F22" s="961"/>
      <c r="G22" s="961"/>
      <c r="H22" s="961"/>
      <c r="I22" s="961"/>
      <c r="J22" s="961"/>
      <c r="K22" s="961"/>
      <c r="L22" s="987">
        <v>3</v>
      </c>
      <c r="M22" s="288" t="s">
        <v>463</v>
      </c>
      <c r="N22" s="289" t="s">
        <v>145</v>
      </c>
      <c r="O22" s="988">
        <v>0</v>
      </c>
      <c r="P22" s="989">
        <v>0</v>
      </c>
      <c r="Q22" s="989">
        <v>0</v>
      </c>
      <c r="R22" s="989">
        <v>0</v>
      </c>
      <c r="S22" s="989">
        <v>0</v>
      </c>
      <c r="T22" s="989">
        <v>0</v>
      </c>
      <c r="U22" s="989">
        <v>0</v>
      </c>
      <c r="V22" s="989">
        <v>0</v>
      </c>
      <c r="W22" s="989">
        <v>0</v>
      </c>
      <c r="X22" s="989">
        <v>0</v>
      </c>
      <c r="Y22" s="989">
        <v>0</v>
      </c>
      <c r="Z22" s="989">
        <v>0</v>
      </c>
      <c r="AA22" s="989">
        <v>0</v>
      </c>
      <c r="AB22" s="989">
        <v>0</v>
      </c>
      <c r="AC22" s="989">
        <v>0</v>
      </c>
      <c r="AD22" s="989">
        <v>0</v>
      </c>
      <c r="AE22" s="989">
        <v>0</v>
      </c>
      <c r="AF22" s="989">
        <v>0</v>
      </c>
      <c r="AG22" s="989">
        <v>0</v>
      </c>
      <c r="AH22" s="989">
        <v>0</v>
      </c>
      <c r="AI22" s="822"/>
    </row>
    <row r="23" spans="1:35" s="279" customFormat="1">
      <c r="A23" s="839">
        <v>1</v>
      </c>
      <c r="B23" s="971"/>
      <c r="C23" s="971"/>
      <c r="D23" s="971"/>
      <c r="E23" s="971"/>
      <c r="F23" s="971"/>
      <c r="G23" s="971"/>
      <c r="H23" s="971"/>
      <c r="I23" s="971"/>
      <c r="J23" s="971"/>
      <c r="K23" s="971"/>
      <c r="L23" s="980" t="s">
        <v>104</v>
      </c>
      <c r="M23" s="286" t="s">
        <v>464</v>
      </c>
      <c r="N23" s="287" t="s">
        <v>369</v>
      </c>
      <c r="O23" s="981">
        <v>0</v>
      </c>
      <c r="P23" s="981">
        <v>0</v>
      </c>
      <c r="Q23" s="981">
        <v>0</v>
      </c>
      <c r="R23" s="981">
        <v>0</v>
      </c>
      <c r="S23" s="981">
        <v>0</v>
      </c>
      <c r="T23" s="981">
        <v>0</v>
      </c>
      <c r="U23" s="981">
        <v>0</v>
      </c>
      <c r="V23" s="981">
        <v>0</v>
      </c>
      <c r="W23" s="981">
        <v>0</v>
      </c>
      <c r="X23" s="981">
        <v>0</v>
      </c>
      <c r="Y23" s="981">
        <v>0</v>
      </c>
      <c r="Z23" s="981">
        <v>0</v>
      </c>
      <c r="AA23" s="981">
        <v>0</v>
      </c>
      <c r="AB23" s="981">
        <v>0</v>
      </c>
      <c r="AC23" s="981">
        <v>0</v>
      </c>
      <c r="AD23" s="981">
        <v>0</v>
      </c>
      <c r="AE23" s="981">
        <v>0</v>
      </c>
      <c r="AF23" s="981">
        <v>0</v>
      </c>
      <c r="AG23" s="981">
        <v>0</v>
      </c>
      <c r="AH23" s="981">
        <v>0</v>
      </c>
      <c r="AI23" s="822"/>
    </row>
    <row r="24" spans="1:35">
      <c r="A24" s="961"/>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row>
    <row r="25" spans="1:35" ht="15" customHeight="1">
      <c r="A25" s="961"/>
      <c r="B25" s="961"/>
      <c r="C25" s="961"/>
      <c r="D25" s="961"/>
      <c r="E25" s="961"/>
      <c r="F25" s="961"/>
      <c r="G25" s="961"/>
      <c r="H25" s="961"/>
      <c r="I25" s="961"/>
      <c r="J25" s="961"/>
      <c r="K25" s="961"/>
      <c r="L25" s="1242" t="s">
        <v>1469</v>
      </c>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6"/>
      <c r="AI25" s="1246"/>
    </row>
    <row r="26" spans="1:35" ht="15" customHeight="1">
      <c r="A26" s="961"/>
      <c r="B26" s="961"/>
      <c r="C26" s="961"/>
      <c r="D26" s="961"/>
      <c r="E26" s="961"/>
      <c r="F26" s="961"/>
      <c r="G26" s="961"/>
      <c r="H26" s="961"/>
      <c r="I26" s="961"/>
      <c r="J26" s="961"/>
      <c r="K26" s="706"/>
      <c r="L26" s="1244"/>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8"/>
      <c r="AI26" s="1248"/>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961"/>
      <c r="L1" s="961"/>
      <c r="M1" s="961"/>
      <c r="N1" s="961"/>
      <c r="O1" s="961"/>
      <c r="P1" s="961"/>
      <c r="Q1" s="961"/>
      <c r="R1" s="961"/>
      <c r="S1" s="961"/>
      <c r="T1" s="961"/>
      <c r="U1" s="961"/>
      <c r="V1" s="961"/>
      <c r="W1" s="961"/>
    </row>
    <row r="2" spans="11:23" hidden="1">
      <c r="K2" s="961"/>
      <c r="L2" s="961"/>
      <c r="M2" s="961"/>
      <c r="N2" s="961"/>
      <c r="O2" s="961"/>
      <c r="P2" s="961"/>
      <c r="Q2" s="961"/>
      <c r="R2" s="961"/>
      <c r="S2" s="961"/>
      <c r="T2" s="961"/>
      <c r="U2" s="961"/>
      <c r="V2" s="961"/>
      <c r="W2" s="961"/>
    </row>
    <row r="3" spans="11:23" hidden="1">
      <c r="K3" s="961"/>
      <c r="L3" s="961"/>
      <c r="M3" s="961"/>
      <c r="N3" s="961"/>
      <c r="O3" s="961"/>
      <c r="P3" s="961"/>
      <c r="Q3" s="961"/>
      <c r="R3" s="961"/>
      <c r="S3" s="961"/>
      <c r="T3" s="961"/>
      <c r="U3" s="961"/>
      <c r="V3" s="961"/>
      <c r="W3" s="961"/>
    </row>
    <row r="4" spans="11:23" hidden="1">
      <c r="K4" s="961"/>
      <c r="L4" s="961"/>
      <c r="M4" s="961"/>
      <c r="N4" s="961"/>
      <c r="O4" s="961"/>
      <c r="P4" s="961"/>
      <c r="Q4" s="961"/>
      <c r="R4" s="961"/>
      <c r="S4" s="961"/>
      <c r="T4" s="961"/>
      <c r="U4" s="961"/>
      <c r="V4" s="961"/>
      <c r="W4" s="961"/>
    </row>
    <row r="5" spans="11:23" hidden="1">
      <c r="K5" s="961"/>
      <c r="L5" s="961"/>
      <c r="M5" s="961"/>
      <c r="N5" s="961"/>
      <c r="O5" s="961"/>
      <c r="P5" s="961"/>
      <c r="Q5" s="961"/>
      <c r="R5" s="961"/>
      <c r="S5" s="961"/>
      <c r="T5" s="961"/>
      <c r="U5" s="961"/>
      <c r="V5" s="961"/>
      <c r="W5" s="961"/>
    </row>
    <row r="6" spans="11:23" hidden="1">
      <c r="K6" s="961"/>
      <c r="L6" s="961"/>
      <c r="M6" s="961"/>
      <c r="N6" s="961"/>
      <c r="O6" s="961"/>
      <c r="P6" s="961"/>
      <c r="Q6" s="961"/>
      <c r="R6" s="961"/>
      <c r="S6" s="961"/>
      <c r="T6" s="961"/>
      <c r="U6" s="961"/>
      <c r="V6" s="961"/>
      <c r="W6" s="961"/>
    </row>
    <row r="7" spans="11:23" hidden="1">
      <c r="K7" s="961"/>
      <c r="L7" s="961"/>
      <c r="M7" s="961"/>
      <c r="N7" s="961"/>
      <c r="O7" s="961"/>
      <c r="P7" s="961"/>
      <c r="Q7" s="961"/>
      <c r="R7" s="961"/>
      <c r="S7" s="961"/>
      <c r="T7" s="961"/>
      <c r="U7" s="961"/>
      <c r="V7" s="961"/>
      <c r="W7" s="961"/>
    </row>
    <row r="8" spans="11:23" hidden="1">
      <c r="K8" s="961"/>
      <c r="L8" s="961"/>
      <c r="M8" s="961"/>
      <c r="N8" s="961"/>
      <c r="O8" s="961"/>
      <c r="P8" s="961"/>
      <c r="Q8" s="961"/>
      <c r="R8" s="961"/>
      <c r="S8" s="961"/>
      <c r="T8" s="961"/>
      <c r="U8" s="961"/>
      <c r="V8" s="961"/>
      <c r="W8" s="961"/>
    </row>
    <row r="9" spans="11:23" hidden="1">
      <c r="K9" s="961"/>
      <c r="L9" s="961"/>
      <c r="M9" s="961"/>
      <c r="N9" s="961"/>
      <c r="O9" s="961"/>
      <c r="P9" s="961"/>
      <c r="Q9" s="961"/>
      <c r="R9" s="961"/>
      <c r="S9" s="961"/>
      <c r="T9" s="961"/>
      <c r="U9" s="961"/>
      <c r="V9" s="961"/>
      <c r="W9" s="961"/>
    </row>
    <row r="10" spans="11:23" hidden="1">
      <c r="K10" s="961"/>
      <c r="L10" s="961"/>
      <c r="M10" s="961"/>
      <c r="N10" s="961"/>
      <c r="O10" s="961"/>
      <c r="P10" s="961"/>
      <c r="Q10" s="961"/>
      <c r="R10" s="961"/>
      <c r="S10" s="961"/>
      <c r="T10" s="961"/>
      <c r="U10" s="961"/>
      <c r="V10" s="961"/>
      <c r="W10" s="961"/>
    </row>
    <row r="11" spans="11:23" ht="11.25" hidden="1" customHeight="1">
      <c r="K11" s="961"/>
      <c r="L11" s="978"/>
      <c r="M11" s="978"/>
      <c r="N11" s="978"/>
      <c r="O11" s="978"/>
      <c r="P11" s="978"/>
      <c r="Q11" s="978"/>
      <c r="R11" s="978"/>
      <c r="S11" s="978"/>
      <c r="T11" s="978"/>
      <c r="U11" s="978"/>
      <c r="V11" s="978"/>
      <c r="W11" s="961"/>
    </row>
    <row r="12" spans="11:23" ht="20.100000000000001" customHeight="1">
      <c r="K12" s="961"/>
      <c r="L12" s="479" t="s">
        <v>1425</v>
      </c>
      <c r="M12" s="296"/>
      <c r="N12" s="296"/>
      <c r="O12" s="296"/>
      <c r="P12" s="296"/>
      <c r="Q12" s="297"/>
      <c r="R12" s="297"/>
      <c r="S12" s="297"/>
      <c r="T12" s="297"/>
      <c r="U12" s="297"/>
      <c r="V12" s="297"/>
      <c r="W12" s="990"/>
    </row>
    <row r="13" spans="11:23" ht="11.25" customHeight="1">
      <c r="K13" s="961"/>
      <c r="L13" s="978"/>
      <c r="M13" s="978"/>
      <c r="N13" s="978"/>
      <c r="O13" s="978"/>
      <c r="P13" s="978"/>
      <c r="Q13" s="978"/>
      <c r="R13" s="978"/>
      <c r="S13" s="978"/>
      <c r="T13" s="978"/>
      <c r="U13" s="978"/>
      <c r="V13" s="978"/>
      <c r="W13" s="961"/>
    </row>
    <row r="14" spans="11:23" ht="111.75" customHeight="1">
      <c r="K14" s="961"/>
      <c r="L14" s="987" t="s">
        <v>301</v>
      </c>
      <c r="M14" s="983" t="s">
        <v>142</v>
      </c>
      <c r="N14" s="983" t="s">
        <v>143</v>
      </c>
      <c r="O14" s="965" t="s">
        <v>1315</v>
      </c>
      <c r="P14" s="965" t="s">
        <v>465</v>
      </c>
      <c r="Q14" s="965" t="s">
        <v>466</v>
      </c>
      <c r="R14" s="965" t="s">
        <v>467</v>
      </c>
      <c r="S14" s="965" t="s">
        <v>468</v>
      </c>
      <c r="T14" s="965" t="s">
        <v>1316</v>
      </c>
      <c r="U14" s="965" t="s">
        <v>136</v>
      </c>
      <c r="V14" s="965" t="s">
        <v>469</v>
      </c>
      <c r="W14" s="961"/>
    </row>
    <row r="15" spans="11:23">
      <c r="K15" s="961"/>
      <c r="L15" s="961"/>
      <c r="M15" s="961"/>
      <c r="N15" s="961"/>
      <c r="O15" s="961"/>
      <c r="P15" s="961"/>
      <c r="Q15" s="961"/>
      <c r="R15" s="961"/>
      <c r="S15" s="961"/>
      <c r="T15" s="961"/>
      <c r="U15" s="961"/>
      <c r="V15" s="961"/>
      <c r="W15" s="961"/>
    </row>
    <row r="16" spans="11:23">
      <c r="K16" s="961"/>
      <c r="L16" s="961"/>
      <c r="M16" s="961"/>
      <c r="N16" s="961"/>
      <c r="O16" s="961"/>
      <c r="P16" s="961"/>
      <c r="Q16" s="961"/>
      <c r="R16" s="961"/>
      <c r="S16" s="961"/>
      <c r="T16" s="961"/>
      <c r="U16" s="961"/>
      <c r="V16" s="961"/>
      <c r="W16" s="961"/>
    </row>
    <row r="17" spans="11:23" ht="24" customHeight="1">
      <c r="K17" s="961"/>
      <c r="L17" s="1242" t="s">
        <v>1469</v>
      </c>
      <c r="M17" s="1242"/>
      <c r="N17" s="1242"/>
      <c r="O17" s="1242"/>
      <c r="P17" s="1242"/>
      <c r="Q17" s="1242"/>
      <c r="R17" s="1242"/>
      <c r="S17" s="1242"/>
      <c r="T17" s="1242"/>
      <c r="U17" s="1242"/>
      <c r="V17" s="1246"/>
      <c r="W17" s="961"/>
    </row>
    <row r="18" spans="11:23" ht="14.4">
      <c r="K18" s="706"/>
      <c r="L18" s="1244"/>
      <c r="M18" s="1244"/>
      <c r="N18" s="1244"/>
      <c r="O18" s="1244"/>
      <c r="P18" s="1244"/>
      <c r="Q18" s="1244"/>
      <c r="R18" s="1244"/>
      <c r="S18" s="1244"/>
      <c r="T18" s="1244"/>
      <c r="U18" s="1244"/>
      <c r="V18" s="1250"/>
      <c r="W18" s="96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2"/>
  <sheetViews>
    <sheetView showGridLines="0" view="pageBreakPreview" topLeftCell="A11" zoomScale="60" zoomScaleNormal="100" workbookViewId="0">
      <pane xSplit="15" ySplit="5" topLeftCell="P16" activePane="bottomRight" state="frozen"/>
      <selection activeCell="M11" sqref="M11"/>
      <selection pane="topRight" activeCell="M11" sqref="M11"/>
      <selection pane="bottomLeft" activeCell="M11" sqref="M11"/>
      <selection pane="bottomRight" activeCell="L52" sqref="L52:Q52"/>
    </sheetView>
  </sheetViews>
  <sheetFormatPr defaultColWidth="9.125" defaultRowHeight="11.4"/>
  <cols>
    <col min="1" max="10" width="9.125" style="102" hidden="1" customWidth="1"/>
    <col min="11" max="11" width="3.75" style="102" hidden="1" customWidth="1"/>
    <col min="12" max="12" width="8.75" style="306"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961"/>
      <c r="B1" s="961"/>
      <c r="C1" s="961"/>
      <c r="D1" s="961"/>
      <c r="E1" s="961"/>
      <c r="F1" s="961"/>
      <c r="G1" s="961"/>
      <c r="H1" s="961"/>
      <c r="I1" s="961"/>
      <c r="J1" s="961"/>
      <c r="K1" s="961"/>
      <c r="L1" s="976"/>
      <c r="M1" s="961"/>
      <c r="N1" s="961"/>
      <c r="O1" s="961"/>
      <c r="P1" s="961"/>
      <c r="Q1" s="961"/>
      <c r="R1" s="961"/>
    </row>
    <row r="2" spans="1:18" hidden="1">
      <c r="A2" s="961"/>
      <c r="B2" s="961"/>
      <c r="C2" s="961"/>
      <c r="D2" s="961"/>
      <c r="E2" s="961"/>
      <c r="F2" s="961"/>
      <c r="G2" s="961"/>
      <c r="H2" s="961"/>
      <c r="I2" s="961"/>
      <c r="J2" s="961"/>
      <c r="K2" s="961"/>
      <c r="L2" s="976"/>
      <c r="M2" s="961"/>
      <c r="N2" s="961"/>
      <c r="O2" s="961"/>
      <c r="P2" s="961"/>
      <c r="Q2" s="961"/>
      <c r="R2" s="961"/>
    </row>
    <row r="3" spans="1:18" hidden="1">
      <c r="A3" s="961"/>
      <c r="B3" s="961"/>
      <c r="C3" s="961"/>
      <c r="D3" s="961"/>
      <c r="E3" s="961"/>
      <c r="F3" s="961"/>
      <c r="G3" s="961"/>
      <c r="H3" s="961"/>
      <c r="I3" s="961"/>
      <c r="J3" s="961"/>
      <c r="K3" s="961"/>
      <c r="L3" s="976"/>
      <c r="M3" s="961"/>
      <c r="N3" s="961"/>
      <c r="O3" s="961"/>
      <c r="P3" s="961"/>
      <c r="Q3" s="961"/>
      <c r="R3" s="961"/>
    </row>
    <row r="4" spans="1:18" hidden="1">
      <c r="A4" s="961"/>
      <c r="B4" s="961"/>
      <c r="C4" s="961"/>
      <c r="D4" s="961"/>
      <c r="E4" s="961"/>
      <c r="F4" s="961"/>
      <c r="G4" s="961"/>
      <c r="H4" s="961"/>
      <c r="I4" s="961"/>
      <c r="J4" s="961"/>
      <c r="K4" s="961"/>
      <c r="L4" s="976"/>
      <c r="M4" s="961"/>
      <c r="N4" s="961"/>
      <c r="O4" s="961"/>
      <c r="P4" s="961"/>
      <c r="Q4" s="961"/>
      <c r="R4" s="961"/>
    </row>
    <row r="5" spans="1:18" hidden="1">
      <c r="A5" s="961"/>
      <c r="B5" s="961"/>
      <c r="C5" s="961"/>
      <c r="D5" s="961"/>
      <c r="E5" s="961"/>
      <c r="F5" s="961"/>
      <c r="G5" s="961"/>
      <c r="H5" s="961"/>
      <c r="I5" s="961"/>
      <c r="J5" s="961"/>
      <c r="K5" s="961"/>
      <c r="L5" s="976"/>
      <c r="M5" s="961"/>
      <c r="N5" s="961"/>
      <c r="O5" s="961"/>
      <c r="P5" s="961"/>
      <c r="Q5" s="961"/>
      <c r="R5" s="961"/>
    </row>
    <row r="6" spans="1:18" hidden="1">
      <c r="A6" s="961"/>
      <c r="B6" s="961"/>
      <c r="C6" s="961"/>
      <c r="D6" s="961"/>
      <c r="E6" s="961"/>
      <c r="F6" s="961"/>
      <c r="G6" s="961"/>
      <c r="H6" s="961"/>
      <c r="I6" s="961"/>
      <c r="J6" s="961"/>
      <c r="K6" s="961"/>
      <c r="L6" s="976"/>
      <c r="M6" s="961"/>
      <c r="N6" s="961"/>
      <c r="O6" s="961"/>
      <c r="P6" s="961"/>
      <c r="Q6" s="961"/>
      <c r="R6" s="961"/>
    </row>
    <row r="7" spans="1:18" hidden="1">
      <c r="A7" s="961"/>
      <c r="B7" s="961"/>
      <c r="C7" s="961"/>
      <c r="D7" s="961"/>
      <c r="E7" s="961"/>
      <c r="F7" s="961"/>
      <c r="G7" s="961"/>
      <c r="H7" s="961"/>
      <c r="I7" s="961"/>
      <c r="J7" s="961"/>
      <c r="K7" s="961"/>
      <c r="L7" s="976"/>
      <c r="M7" s="961"/>
      <c r="N7" s="961"/>
      <c r="O7" s="961"/>
      <c r="P7" s="961"/>
      <c r="Q7" s="961"/>
      <c r="R7" s="961"/>
    </row>
    <row r="8" spans="1:18" hidden="1">
      <c r="A8" s="961"/>
      <c r="B8" s="961"/>
      <c r="C8" s="961"/>
      <c r="D8" s="961"/>
      <c r="E8" s="961"/>
      <c r="F8" s="961"/>
      <c r="G8" s="961"/>
      <c r="H8" s="961"/>
      <c r="I8" s="961"/>
      <c r="J8" s="961"/>
      <c r="K8" s="961"/>
      <c r="L8" s="976"/>
      <c r="M8" s="961"/>
      <c r="N8" s="961"/>
      <c r="O8" s="961"/>
      <c r="P8" s="961"/>
      <c r="Q8" s="961"/>
      <c r="R8" s="961"/>
    </row>
    <row r="9" spans="1:18" hidden="1">
      <c r="A9" s="961"/>
      <c r="B9" s="961"/>
      <c r="C9" s="961"/>
      <c r="D9" s="961"/>
      <c r="E9" s="961"/>
      <c r="F9" s="961"/>
      <c r="G9" s="961"/>
      <c r="H9" s="961"/>
      <c r="I9" s="961"/>
      <c r="J9" s="961"/>
      <c r="K9" s="961"/>
      <c r="L9" s="976"/>
      <c r="M9" s="961"/>
      <c r="N9" s="961"/>
      <c r="O9" s="961"/>
      <c r="P9" s="961"/>
      <c r="Q9" s="961"/>
      <c r="R9" s="961"/>
    </row>
    <row r="10" spans="1:18" hidden="1">
      <c r="A10" s="961"/>
      <c r="B10" s="961"/>
      <c r="C10" s="961"/>
      <c r="D10" s="961"/>
      <c r="E10" s="961"/>
      <c r="F10" s="961"/>
      <c r="G10" s="961"/>
      <c r="H10" s="961"/>
      <c r="I10" s="961"/>
      <c r="J10" s="961"/>
      <c r="K10" s="961"/>
      <c r="L10" s="976"/>
      <c r="M10" s="961"/>
      <c r="N10" s="961"/>
      <c r="O10" s="961"/>
      <c r="P10" s="961"/>
      <c r="Q10" s="961"/>
      <c r="R10" s="961"/>
    </row>
    <row r="11" spans="1:18" ht="15" hidden="1" customHeight="1">
      <c r="A11" s="961"/>
      <c r="B11" s="961"/>
      <c r="C11" s="961"/>
      <c r="D11" s="961"/>
      <c r="E11" s="961"/>
      <c r="F11" s="961"/>
      <c r="G11" s="961"/>
      <c r="H11" s="961"/>
      <c r="I11" s="961"/>
      <c r="J11" s="961"/>
      <c r="K11" s="961"/>
      <c r="L11" s="991"/>
      <c r="M11" s="979"/>
      <c r="N11" s="978"/>
      <c r="O11" s="978"/>
      <c r="P11" s="978"/>
      <c r="Q11" s="978"/>
      <c r="R11" s="961"/>
    </row>
    <row r="12" spans="1:18" ht="22.5" customHeight="1">
      <c r="A12" s="961"/>
      <c r="B12" s="961"/>
      <c r="C12" s="961"/>
      <c r="D12" s="961"/>
      <c r="E12" s="961"/>
      <c r="F12" s="961"/>
      <c r="G12" s="961"/>
      <c r="H12" s="961"/>
      <c r="I12" s="961"/>
      <c r="J12" s="961"/>
      <c r="K12" s="961"/>
      <c r="L12" s="479" t="s">
        <v>1381</v>
      </c>
      <c r="M12" s="299"/>
      <c r="N12" s="299"/>
      <c r="O12" s="299"/>
      <c r="P12" s="299"/>
      <c r="Q12" s="300"/>
      <c r="R12" s="300"/>
    </row>
    <row r="13" spans="1:18" ht="11.25" customHeight="1">
      <c r="A13" s="961"/>
      <c r="B13" s="961"/>
      <c r="C13" s="961"/>
      <c r="D13" s="961"/>
      <c r="E13" s="961"/>
      <c r="F13" s="961"/>
      <c r="G13" s="961"/>
      <c r="H13" s="961"/>
      <c r="I13" s="961"/>
      <c r="J13" s="961"/>
      <c r="K13" s="961"/>
      <c r="L13" s="991"/>
      <c r="M13" s="978"/>
      <c r="N13" s="978"/>
      <c r="O13" s="978"/>
      <c r="P13" s="978"/>
      <c r="Q13" s="978"/>
      <c r="R13" s="961"/>
    </row>
    <row r="14" spans="1:18" ht="19.5" customHeight="1">
      <c r="A14" s="961"/>
      <c r="B14" s="961"/>
      <c r="C14" s="961"/>
      <c r="D14" s="961"/>
      <c r="E14" s="961"/>
      <c r="F14" s="961"/>
      <c r="G14" s="961"/>
      <c r="H14" s="961"/>
      <c r="I14" s="961"/>
      <c r="J14" s="961"/>
      <c r="K14" s="961"/>
      <c r="L14" s="1197" t="s">
        <v>16</v>
      </c>
      <c r="M14" s="1245" t="s">
        <v>121</v>
      </c>
      <c r="N14" s="1257" t="s">
        <v>1145</v>
      </c>
      <c r="O14" s="1245" t="s">
        <v>284</v>
      </c>
      <c r="P14" s="992" t="s">
        <v>2607</v>
      </c>
      <c r="Q14" s="992" t="s">
        <v>2607</v>
      </c>
      <c r="R14" s="1245" t="s">
        <v>109</v>
      </c>
    </row>
    <row r="15" spans="1:18" ht="32.25" customHeight="1">
      <c r="A15" s="961"/>
      <c r="B15" s="961"/>
      <c r="C15" s="961"/>
      <c r="D15" s="961"/>
      <c r="E15" s="961"/>
      <c r="F15" s="961"/>
      <c r="G15" s="961"/>
      <c r="H15" s="961"/>
      <c r="I15" s="961"/>
      <c r="J15" s="961"/>
      <c r="K15" s="961"/>
      <c r="L15" s="1197"/>
      <c r="M15" s="1245"/>
      <c r="N15" s="1257"/>
      <c r="O15" s="1245"/>
      <c r="P15" s="992" t="s">
        <v>323</v>
      </c>
      <c r="Q15" s="993" t="s">
        <v>285</v>
      </c>
      <c r="R15" s="1245"/>
    </row>
    <row r="16" spans="1:18">
      <c r="A16" s="815" t="s">
        <v>18</v>
      </c>
      <c r="B16" s="961"/>
      <c r="C16" s="961"/>
      <c r="D16" s="961"/>
      <c r="E16" s="961"/>
      <c r="F16" s="961"/>
      <c r="G16" s="961"/>
      <c r="H16" s="961"/>
      <c r="I16" s="961"/>
      <c r="J16" s="961"/>
      <c r="K16" s="961"/>
      <c r="L16" s="994" t="s">
        <v>2605</v>
      </c>
      <c r="M16" s="995"/>
      <c r="N16" s="975"/>
      <c r="O16" s="975"/>
      <c r="P16" s="975"/>
      <c r="Q16" s="975"/>
      <c r="R16" s="975"/>
    </row>
    <row r="17" spans="1:18" s="279" customFormat="1" ht="57">
      <c r="A17" s="839">
        <v>1</v>
      </c>
      <c r="B17" s="971"/>
      <c r="C17" s="971"/>
      <c r="D17" s="971"/>
      <c r="E17" s="971"/>
      <c r="F17" s="971"/>
      <c r="G17" s="971"/>
      <c r="H17" s="971"/>
      <c r="I17" s="971"/>
      <c r="J17" s="971"/>
      <c r="K17" s="971"/>
      <c r="L17" s="996" t="s">
        <v>471</v>
      </c>
      <c r="M17" s="997" t="s">
        <v>472</v>
      </c>
      <c r="N17" s="998" t="s">
        <v>2647</v>
      </c>
      <c r="O17" s="999" t="s">
        <v>369</v>
      </c>
      <c r="P17" s="1000">
        <v>0</v>
      </c>
      <c r="Q17" s="1001">
        <v>90.777999999999963</v>
      </c>
      <c r="R17" s="1002"/>
    </row>
    <row r="18" spans="1:18" s="279" customFormat="1">
      <c r="A18" s="839">
        <v>1</v>
      </c>
      <c r="B18" s="971"/>
      <c r="C18" s="971"/>
      <c r="D18" s="971"/>
      <c r="E18" s="971"/>
      <c r="F18" s="971"/>
      <c r="G18" s="971"/>
      <c r="H18" s="971"/>
      <c r="I18" s="971"/>
      <c r="J18" s="971"/>
      <c r="K18" s="971"/>
      <c r="L18" s="1003" t="s">
        <v>18</v>
      </c>
      <c r="M18" s="997" t="s">
        <v>473</v>
      </c>
      <c r="N18" s="998" t="s">
        <v>2648</v>
      </c>
      <c r="O18" s="999" t="s">
        <v>369</v>
      </c>
      <c r="P18" s="1004"/>
      <c r="Q18" s="1005">
        <v>381.315</v>
      </c>
      <c r="R18" s="1002"/>
    </row>
    <row r="19" spans="1:18" s="279" customFormat="1" ht="22.8">
      <c r="A19" s="839">
        <v>1</v>
      </c>
      <c r="B19" s="971"/>
      <c r="C19" s="971"/>
      <c r="D19" s="971"/>
      <c r="E19" s="971"/>
      <c r="F19" s="971"/>
      <c r="G19" s="971"/>
      <c r="H19" s="971"/>
      <c r="I19" s="971"/>
      <c r="J19" s="971"/>
      <c r="K19" s="971"/>
      <c r="L19" s="1003" t="s">
        <v>102</v>
      </c>
      <c r="M19" s="1006" t="s">
        <v>474</v>
      </c>
      <c r="N19" s="998" t="s">
        <v>2649</v>
      </c>
      <c r="O19" s="999" t="s">
        <v>369</v>
      </c>
      <c r="P19" s="1000">
        <v>0</v>
      </c>
      <c r="Q19" s="1000">
        <v>472.09299999999996</v>
      </c>
      <c r="R19" s="1002"/>
    </row>
    <row r="20" spans="1:18" ht="22.8">
      <c r="A20" s="839">
        <v>1</v>
      </c>
      <c r="B20" s="961"/>
      <c r="C20" s="961"/>
      <c r="D20" s="961"/>
      <c r="E20" s="961"/>
      <c r="F20" s="961"/>
      <c r="G20" s="961"/>
      <c r="H20" s="961"/>
      <c r="I20" s="961"/>
      <c r="J20" s="961"/>
      <c r="K20" s="961"/>
      <c r="L20" s="1007" t="s">
        <v>17</v>
      </c>
      <c r="M20" s="1008" t="s">
        <v>475</v>
      </c>
      <c r="N20" s="1009" t="s">
        <v>2650</v>
      </c>
      <c r="O20" s="1010" t="s">
        <v>369</v>
      </c>
      <c r="P20" s="1011"/>
      <c r="Q20" s="1012">
        <v>234.97399999999999</v>
      </c>
      <c r="R20" s="1013"/>
    </row>
    <row r="21" spans="1:18" ht="22.8">
      <c r="A21" s="839">
        <v>1</v>
      </c>
      <c r="B21" s="961"/>
      <c r="C21" s="961"/>
      <c r="D21" s="961"/>
      <c r="E21" s="961"/>
      <c r="F21" s="961"/>
      <c r="G21" s="961"/>
      <c r="H21" s="961"/>
      <c r="I21" s="961"/>
      <c r="J21" s="961"/>
      <c r="K21" s="961"/>
      <c r="L21" s="1007" t="s">
        <v>146</v>
      </c>
      <c r="M21" s="1008" t="s">
        <v>477</v>
      </c>
      <c r="N21" s="1009" t="s">
        <v>2651</v>
      </c>
      <c r="O21" s="1010" t="s">
        <v>369</v>
      </c>
      <c r="P21" s="1014">
        <v>0</v>
      </c>
      <c r="Q21" s="1015">
        <v>0</v>
      </c>
      <c r="R21" s="1013"/>
    </row>
    <row r="22" spans="1:18" ht="34.200000000000003">
      <c r="A22" s="839">
        <v>1</v>
      </c>
      <c r="B22" s="961"/>
      <c r="C22" s="961"/>
      <c r="D22" s="961"/>
      <c r="E22" s="961"/>
      <c r="F22" s="961"/>
      <c r="G22" s="961"/>
      <c r="H22" s="961"/>
      <c r="I22" s="961"/>
      <c r="J22" s="961"/>
      <c r="K22" s="961"/>
      <c r="L22" s="1007" t="s">
        <v>147</v>
      </c>
      <c r="M22" s="1016" t="s">
        <v>479</v>
      </c>
      <c r="N22" s="1017"/>
      <c r="O22" s="1010" t="s">
        <v>369</v>
      </c>
      <c r="P22" s="1011">
        <v>0</v>
      </c>
      <c r="Q22" s="1012">
        <v>0</v>
      </c>
      <c r="R22" s="1013"/>
    </row>
    <row r="23" spans="1:18">
      <c r="A23" s="839">
        <v>1</v>
      </c>
      <c r="B23" s="961"/>
      <c r="C23" s="961"/>
      <c r="D23" s="961"/>
      <c r="E23" s="961"/>
      <c r="F23" s="961"/>
      <c r="G23" s="961"/>
      <c r="H23" s="961"/>
      <c r="I23" s="961"/>
      <c r="J23" s="961"/>
      <c r="K23" s="961"/>
      <c r="L23" s="1007" t="s">
        <v>480</v>
      </c>
      <c r="M23" s="1016" t="s">
        <v>481</v>
      </c>
      <c r="N23" s="1017"/>
      <c r="O23" s="1010" t="s">
        <v>369</v>
      </c>
      <c r="P23" s="1011"/>
      <c r="Q23" s="1012">
        <v>0</v>
      </c>
      <c r="R23" s="1013"/>
    </row>
    <row r="24" spans="1:18" ht="22.8">
      <c r="A24" s="839">
        <v>1</v>
      </c>
      <c r="B24" s="961"/>
      <c r="C24" s="961"/>
      <c r="D24" s="961"/>
      <c r="E24" s="961"/>
      <c r="F24" s="961"/>
      <c r="G24" s="961"/>
      <c r="H24" s="961"/>
      <c r="I24" s="961"/>
      <c r="J24" s="961"/>
      <c r="K24" s="961"/>
      <c r="L24" s="1007" t="s">
        <v>482</v>
      </c>
      <c r="M24" s="1016" t="s">
        <v>483</v>
      </c>
      <c r="N24" s="1017"/>
      <c r="O24" s="1010" t="s">
        <v>369</v>
      </c>
      <c r="P24" s="1011"/>
      <c r="Q24" s="1012">
        <v>0</v>
      </c>
      <c r="R24" s="1013"/>
    </row>
    <row r="25" spans="1:18" ht="79.8">
      <c r="A25" s="839">
        <v>1</v>
      </c>
      <c r="B25" s="932" t="s">
        <v>1466</v>
      </c>
      <c r="C25" s="961"/>
      <c r="D25" s="961"/>
      <c r="E25" s="961"/>
      <c r="F25" s="961"/>
      <c r="G25" s="961"/>
      <c r="H25" s="961"/>
      <c r="I25" s="961"/>
      <c r="J25" s="961"/>
      <c r="K25" s="961"/>
      <c r="L25" s="1007" t="s">
        <v>484</v>
      </c>
      <c r="M25" s="1016" t="s">
        <v>485</v>
      </c>
      <c r="N25" s="1017"/>
      <c r="O25" s="1010" t="s">
        <v>369</v>
      </c>
      <c r="P25" s="1011"/>
      <c r="Q25" s="1012">
        <v>0</v>
      </c>
      <c r="R25" s="1013"/>
    </row>
    <row r="26" spans="1:18" ht="22.8">
      <c r="A26" s="839">
        <v>1</v>
      </c>
      <c r="B26" s="932" t="s">
        <v>642</v>
      </c>
      <c r="C26" s="961"/>
      <c r="D26" s="961"/>
      <c r="E26" s="961"/>
      <c r="F26" s="961"/>
      <c r="G26" s="961"/>
      <c r="H26" s="961"/>
      <c r="I26" s="961"/>
      <c r="J26" s="961"/>
      <c r="K26" s="961"/>
      <c r="L26" s="1018" t="s">
        <v>486</v>
      </c>
      <c r="M26" s="1019" t="s">
        <v>487</v>
      </c>
      <c r="N26" s="1010"/>
      <c r="O26" s="1010" t="s">
        <v>369</v>
      </c>
      <c r="P26" s="1011"/>
      <c r="Q26" s="1012">
        <v>0</v>
      </c>
      <c r="R26" s="1013"/>
    </row>
    <row r="27" spans="1:18" ht="22.8">
      <c r="A27" s="839">
        <v>1</v>
      </c>
      <c r="B27" s="932" t="s">
        <v>645</v>
      </c>
      <c r="C27" s="961"/>
      <c r="D27" s="961"/>
      <c r="E27" s="961"/>
      <c r="F27" s="961"/>
      <c r="G27" s="961"/>
      <c r="H27" s="961"/>
      <c r="I27" s="961"/>
      <c r="J27" s="961"/>
      <c r="K27" s="961"/>
      <c r="L27" s="1020" t="s">
        <v>488</v>
      </c>
      <c r="M27" s="1021" t="s">
        <v>1188</v>
      </c>
      <c r="N27" s="1010"/>
      <c r="O27" s="1010" t="s">
        <v>369</v>
      </c>
      <c r="P27" s="1011"/>
      <c r="Q27" s="1012">
        <v>0</v>
      </c>
      <c r="R27" s="1013"/>
    </row>
    <row r="28" spans="1:18" ht="22.8">
      <c r="A28" s="839">
        <v>1</v>
      </c>
      <c r="B28" s="932" t="s">
        <v>646</v>
      </c>
      <c r="C28" s="961"/>
      <c r="D28" s="961"/>
      <c r="E28" s="961"/>
      <c r="F28" s="961"/>
      <c r="G28" s="961"/>
      <c r="H28" s="961"/>
      <c r="I28" s="961"/>
      <c r="J28" s="961"/>
      <c r="K28" s="961"/>
      <c r="L28" s="1020" t="s">
        <v>489</v>
      </c>
      <c r="M28" s="1021" t="s">
        <v>1189</v>
      </c>
      <c r="N28" s="1010"/>
      <c r="O28" s="1010" t="s">
        <v>369</v>
      </c>
      <c r="P28" s="1011"/>
      <c r="Q28" s="1012">
        <v>0</v>
      </c>
      <c r="R28" s="1013"/>
    </row>
    <row r="29" spans="1:18" ht="22.8">
      <c r="A29" s="839">
        <v>1</v>
      </c>
      <c r="B29" s="932" t="s">
        <v>647</v>
      </c>
      <c r="C29" s="961"/>
      <c r="D29" s="961"/>
      <c r="E29" s="961"/>
      <c r="F29" s="961"/>
      <c r="G29" s="961"/>
      <c r="H29" s="961"/>
      <c r="I29" s="961"/>
      <c r="J29" s="961"/>
      <c r="K29" s="961"/>
      <c r="L29" s="1020" t="s">
        <v>490</v>
      </c>
      <c r="M29" s="1021" t="s">
        <v>491</v>
      </c>
      <c r="N29" s="1022"/>
      <c r="O29" s="1010" t="s">
        <v>369</v>
      </c>
      <c r="P29" s="1011"/>
      <c r="Q29" s="1012">
        <v>0</v>
      </c>
      <c r="R29" s="1013"/>
    </row>
    <row r="30" spans="1:18" ht="22.8">
      <c r="A30" s="839">
        <v>1</v>
      </c>
      <c r="B30" s="932" t="s">
        <v>648</v>
      </c>
      <c r="C30" s="961"/>
      <c r="D30" s="961"/>
      <c r="E30" s="961"/>
      <c r="F30" s="961"/>
      <c r="G30" s="961"/>
      <c r="H30" s="961"/>
      <c r="I30" s="961"/>
      <c r="J30" s="961"/>
      <c r="K30" s="961"/>
      <c r="L30" s="1020" t="s">
        <v>492</v>
      </c>
      <c r="M30" s="1021" t="s">
        <v>493</v>
      </c>
      <c r="N30" s="1022"/>
      <c r="O30" s="1010" t="s">
        <v>369</v>
      </c>
      <c r="P30" s="1011"/>
      <c r="Q30" s="1012">
        <v>0</v>
      </c>
      <c r="R30" s="1013"/>
    </row>
    <row r="31" spans="1:18">
      <c r="A31" s="839">
        <v>1</v>
      </c>
      <c r="B31" s="932" t="s">
        <v>650</v>
      </c>
      <c r="C31" s="961"/>
      <c r="D31" s="961"/>
      <c r="E31" s="961"/>
      <c r="F31" s="961"/>
      <c r="G31" s="961"/>
      <c r="H31" s="961"/>
      <c r="I31" s="961"/>
      <c r="J31" s="961"/>
      <c r="K31" s="961"/>
      <c r="L31" s="1020" t="s">
        <v>494</v>
      </c>
      <c r="M31" s="1021" t="s">
        <v>495</v>
      </c>
      <c r="N31" s="1022"/>
      <c r="O31" s="1010" t="s">
        <v>369</v>
      </c>
      <c r="P31" s="1011"/>
      <c r="Q31" s="1012">
        <v>0</v>
      </c>
      <c r="R31" s="1013"/>
    </row>
    <row r="32" spans="1:18" ht="34.200000000000003">
      <c r="A32" s="839">
        <v>1</v>
      </c>
      <c r="B32" s="932" t="s">
        <v>1467</v>
      </c>
      <c r="C32" s="961"/>
      <c r="D32" s="961"/>
      <c r="E32" s="961"/>
      <c r="F32" s="961"/>
      <c r="G32" s="961"/>
      <c r="H32" s="961"/>
      <c r="I32" s="961"/>
      <c r="J32" s="961"/>
      <c r="K32" s="961"/>
      <c r="L32" s="1020" t="s">
        <v>496</v>
      </c>
      <c r="M32" s="1021" t="s">
        <v>497</v>
      </c>
      <c r="N32" s="1022"/>
      <c r="O32" s="1010" t="s">
        <v>369</v>
      </c>
      <c r="P32" s="1011"/>
      <c r="Q32" s="1012">
        <v>0</v>
      </c>
      <c r="R32" s="1013"/>
    </row>
    <row r="33" spans="1:18">
      <c r="A33" s="839">
        <v>1</v>
      </c>
      <c r="B33" s="961"/>
      <c r="C33" s="961"/>
      <c r="D33" s="961"/>
      <c r="E33" s="961"/>
      <c r="F33" s="961"/>
      <c r="G33" s="961"/>
      <c r="H33" s="961"/>
      <c r="I33" s="961"/>
      <c r="J33" s="961"/>
      <c r="K33" s="961"/>
      <c r="L33" s="1020" t="s">
        <v>167</v>
      </c>
      <c r="M33" s="1023" t="s">
        <v>498</v>
      </c>
      <c r="N33" s="1024" t="s">
        <v>2652</v>
      </c>
      <c r="O33" s="1010" t="s">
        <v>369</v>
      </c>
      <c r="P33" s="1014">
        <v>0</v>
      </c>
      <c r="Q33" s="1015">
        <v>237.119</v>
      </c>
      <c r="R33" s="1013"/>
    </row>
    <row r="34" spans="1:18" ht="22.8">
      <c r="A34" s="839">
        <v>1</v>
      </c>
      <c r="B34" s="961"/>
      <c r="C34" s="961"/>
      <c r="D34" s="961"/>
      <c r="E34" s="961"/>
      <c r="F34" s="961"/>
      <c r="G34" s="961"/>
      <c r="H34" s="961"/>
      <c r="I34" s="961"/>
      <c r="J34" s="961"/>
      <c r="K34" s="961"/>
      <c r="L34" s="1020" t="s">
        <v>168</v>
      </c>
      <c r="M34" s="1021" t="s">
        <v>500</v>
      </c>
      <c r="N34" s="1024" t="s">
        <v>501</v>
      </c>
      <c r="O34" s="1010" t="s">
        <v>502</v>
      </c>
      <c r="P34" s="1011"/>
      <c r="Q34" s="1012">
        <v>1.53</v>
      </c>
      <c r="R34" s="1013"/>
    </row>
    <row r="35" spans="1:18">
      <c r="A35" s="839">
        <v>1</v>
      </c>
      <c r="B35" s="961"/>
      <c r="C35" s="961"/>
      <c r="D35" s="961"/>
      <c r="E35" s="961"/>
      <c r="F35" s="961"/>
      <c r="G35" s="961"/>
      <c r="H35" s="961"/>
      <c r="I35" s="961"/>
      <c r="J35" s="961"/>
      <c r="K35" s="961"/>
      <c r="L35" s="1020" t="s">
        <v>627</v>
      </c>
      <c r="M35" s="1021" t="s">
        <v>1177</v>
      </c>
      <c r="N35" s="1024" t="s">
        <v>503</v>
      </c>
      <c r="O35" s="1010" t="s">
        <v>504</v>
      </c>
      <c r="P35" s="1011"/>
      <c r="Q35" s="1012">
        <v>18</v>
      </c>
      <c r="R35" s="1013"/>
    </row>
    <row r="36" spans="1:18" ht="22.8">
      <c r="A36" s="839">
        <v>1</v>
      </c>
      <c r="B36" s="961"/>
      <c r="C36" s="961"/>
      <c r="D36" s="961"/>
      <c r="E36" s="961"/>
      <c r="F36" s="961"/>
      <c r="G36" s="961"/>
      <c r="H36" s="961"/>
      <c r="I36" s="961"/>
      <c r="J36" s="961"/>
      <c r="K36" s="961"/>
      <c r="L36" s="1020" t="s">
        <v>629</v>
      </c>
      <c r="M36" s="1021" t="s">
        <v>1119</v>
      </c>
      <c r="N36" s="1024" t="s">
        <v>505</v>
      </c>
      <c r="O36" s="1010" t="s">
        <v>506</v>
      </c>
      <c r="P36" s="1011"/>
      <c r="Q36" s="1012">
        <v>8.6099854756717509</v>
      </c>
      <c r="R36" s="1013"/>
    </row>
    <row r="37" spans="1:18" ht="22.8">
      <c r="A37" s="839">
        <v>1</v>
      </c>
      <c r="B37" s="961" t="s">
        <v>1103</v>
      </c>
      <c r="C37" s="961"/>
      <c r="D37" s="961"/>
      <c r="E37" s="961"/>
      <c r="F37" s="961"/>
      <c r="G37" s="961"/>
      <c r="H37" s="961"/>
      <c r="I37" s="961"/>
      <c r="J37" s="961"/>
      <c r="K37" s="961"/>
      <c r="L37" s="1020" t="s">
        <v>169</v>
      </c>
      <c r="M37" s="1025" t="s">
        <v>507</v>
      </c>
      <c r="N37" s="1024" t="s">
        <v>2653</v>
      </c>
      <c r="O37" s="1010" t="s">
        <v>369</v>
      </c>
      <c r="P37" s="1011"/>
      <c r="Q37" s="1012">
        <v>0</v>
      </c>
      <c r="R37" s="1013"/>
    </row>
    <row r="38" spans="1:18">
      <c r="A38" s="839">
        <v>1</v>
      </c>
      <c r="B38" s="961"/>
      <c r="C38" s="961"/>
      <c r="D38" s="961"/>
      <c r="E38" s="961"/>
      <c r="F38" s="961"/>
      <c r="G38" s="961"/>
      <c r="H38" s="961"/>
      <c r="I38" s="961"/>
      <c r="J38" s="961"/>
      <c r="K38" s="961"/>
      <c r="L38" s="1020" t="s">
        <v>385</v>
      </c>
      <c r="M38" s="1026" t="s">
        <v>509</v>
      </c>
      <c r="N38" s="1024" t="s">
        <v>2654</v>
      </c>
      <c r="O38" s="1010" t="s">
        <v>369</v>
      </c>
      <c r="P38" s="1011"/>
      <c r="Q38" s="1012">
        <v>0</v>
      </c>
      <c r="R38" s="1013"/>
    </row>
    <row r="39" spans="1:18" ht="22.8">
      <c r="A39" s="839">
        <v>1</v>
      </c>
      <c r="B39" s="932" t="s">
        <v>664</v>
      </c>
      <c r="C39" s="961"/>
      <c r="D39" s="961"/>
      <c r="E39" s="961"/>
      <c r="F39" s="961"/>
      <c r="G39" s="961"/>
      <c r="H39" s="961"/>
      <c r="I39" s="961"/>
      <c r="J39" s="961"/>
      <c r="K39" s="961"/>
      <c r="L39" s="1020" t="s">
        <v>511</v>
      </c>
      <c r="M39" s="1025" t="s">
        <v>1190</v>
      </c>
      <c r="N39" s="1024" t="s">
        <v>2655</v>
      </c>
      <c r="O39" s="1010" t="s">
        <v>369</v>
      </c>
      <c r="P39" s="1011"/>
      <c r="Q39" s="1012">
        <v>0</v>
      </c>
      <c r="R39" s="1013"/>
    </row>
    <row r="40" spans="1:18" ht="34.200000000000003">
      <c r="A40" s="839">
        <v>1</v>
      </c>
      <c r="B40" s="961"/>
      <c r="C40" s="961"/>
      <c r="D40" s="961"/>
      <c r="E40" s="961"/>
      <c r="F40" s="961"/>
      <c r="G40" s="961"/>
      <c r="H40" s="961"/>
      <c r="I40" s="961"/>
      <c r="J40" s="961"/>
      <c r="K40" s="961"/>
      <c r="L40" s="1020" t="s">
        <v>513</v>
      </c>
      <c r="M40" s="1023" t="s">
        <v>514</v>
      </c>
      <c r="N40" s="1024" t="s">
        <v>2656</v>
      </c>
      <c r="O40" s="1010" t="s">
        <v>369</v>
      </c>
      <c r="P40" s="1011"/>
      <c r="Q40" s="1012"/>
      <c r="R40" s="1013"/>
    </row>
    <row r="41" spans="1:18" ht="22.8">
      <c r="A41" s="839">
        <v>1</v>
      </c>
      <c r="B41" s="961"/>
      <c r="C41" s="961"/>
      <c r="D41" s="961"/>
      <c r="E41" s="961"/>
      <c r="F41" s="961"/>
      <c r="G41" s="961"/>
      <c r="H41" s="961"/>
      <c r="I41" s="961"/>
      <c r="J41" s="961"/>
      <c r="K41" s="961"/>
      <c r="L41" s="1020" t="s">
        <v>516</v>
      </c>
      <c r="M41" s="1023" t="s">
        <v>517</v>
      </c>
      <c r="N41" s="1024" t="s">
        <v>2657</v>
      </c>
      <c r="O41" s="1010" t="s">
        <v>369</v>
      </c>
      <c r="P41" s="1011"/>
      <c r="Q41" s="1012"/>
      <c r="R41" s="1013"/>
    </row>
    <row r="42" spans="1:18" ht="22.8">
      <c r="A42" s="839">
        <v>1</v>
      </c>
      <c r="B42" s="961"/>
      <c r="C42" s="961"/>
      <c r="D42" s="961"/>
      <c r="E42" s="961"/>
      <c r="F42" s="961"/>
      <c r="G42" s="961"/>
      <c r="H42" s="961"/>
      <c r="I42" s="961"/>
      <c r="J42" s="961"/>
      <c r="K42" s="961"/>
      <c r="L42" s="1020" t="s">
        <v>519</v>
      </c>
      <c r="M42" s="1023" t="s">
        <v>1242</v>
      </c>
      <c r="N42" s="1010" t="s">
        <v>1243</v>
      </c>
      <c r="O42" s="1010" t="s">
        <v>369</v>
      </c>
      <c r="P42" s="1011"/>
      <c r="Q42" s="1012"/>
      <c r="R42" s="1013"/>
    </row>
    <row r="43" spans="1:18" ht="57">
      <c r="A43" s="839">
        <v>1</v>
      </c>
      <c r="B43" s="961"/>
      <c r="C43" s="961"/>
      <c r="D43" s="961"/>
      <c r="E43" s="961"/>
      <c r="F43" s="961"/>
      <c r="G43" s="961"/>
      <c r="H43" s="961"/>
      <c r="I43" s="961"/>
      <c r="J43" s="961"/>
      <c r="K43" s="961"/>
      <c r="L43" s="1020" t="s">
        <v>649</v>
      </c>
      <c r="M43" s="1023" t="s">
        <v>1245</v>
      </c>
      <c r="N43" s="1010" t="s">
        <v>1244</v>
      </c>
      <c r="O43" s="1010" t="s">
        <v>369</v>
      </c>
      <c r="P43" s="1011"/>
      <c r="Q43" s="1012"/>
      <c r="R43" s="1013"/>
    </row>
    <row r="44" spans="1:18" s="279" customFormat="1" ht="34.200000000000003">
      <c r="A44" s="839">
        <v>1</v>
      </c>
      <c r="B44" s="971"/>
      <c r="C44" s="971"/>
      <c r="D44" s="971"/>
      <c r="E44" s="971"/>
      <c r="F44" s="971"/>
      <c r="G44" s="971"/>
      <c r="H44" s="971"/>
      <c r="I44" s="971"/>
      <c r="J44" s="971"/>
      <c r="K44" s="971"/>
      <c r="L44" s="1027" t="s">
        <v>520</v>
      </c>
      <c r="M44" s="1028" t="s">
        <v>521</v>
      </c>
      <c r="N44" s="1027" t="s">
        <v>2647</v>
      </c>
      <c r="O44" s="999" t="s">
        <v>369</v>
      </c>
      <c r="P44" s="1000">
        <v>0</v>
      </c>
      <c r="Q44" s="1001">
        <v>0</v>
      </c>
      <c r="R44" s="1002"/>
    </row>
    <row r="45" spans="1:18" ht="34.200000000000003">
      <c r="A45" s="839">
        <v>1</v>
      </c>
      <c r="B45" s="961"/>
      <c r="C45" s="961"/>
      <c r="D45" s="961"/>
      <c r="E45" s="961"/>
      <c r="F45" s="961"/>
      <c r="G45" s="961"/>
      <c r="H45" s="961"/>
      <c r="I45" s="961"/>
      <c r="J45" s="961"/>
      <c r="K45" s="961"/>
      <c r="L45" s="1020" t="s">
        <v>18</v>
      </c>
      <c r="M45" s="1029" t="s">
        <v>522</v>
      </c>
      <c r="N45" s="1024" t="s">
        <v>2658</v>
      </c>
      <c r="O45" s="1010" t="s">
        <v>369</v>
      </c>
      <c r="P45" s="1014">
        <v>0</v>
      </c>
      <c r="Q45" s="1015">
        <v>0</v>
      </c>
      <c r="R45" s="1013"/>
    </row>
    <row r="46" spans="1:18" ht="57">
      <c r="A46" s="839">
        <v>1</v>
      </c>
      <c r="B46" s="961"/>
      <c r="C46" s="961"/>
      <c r="D46" s="961"/>
      <c r="E46" s="961"/>
      <c r="F46" s="961"/>
      <c r="G46" s="961"/>
      <c r="H46" s="961"/>
      <c r="I46" s="961"/>
      <c r="J46" s="961"/>
      <c r="K46" s="961"/>
      <c r="L46" s="1020" t="s">
        <v>165</v>
      </c>
      <c r="M46" s="1023" t="s">
        <v>524</v>
      </c>
      <c r="N46" s="1024" t="s">
        <v>2659</v>
      </c>
      <c r="O46" s="1010" t="s">
        <v>369</v>
      </c>
      <c r="P46" s="1011"/>
      <c r="Q46" s="1012"/>
      <c r="R46" s="1013"/>
    </row>
    <row r="47" spans="1:18" ht="45.6">
      <c r="A47" s="839">
        <v>1</v>
      </c>
      <c r="B47" s="961"/>
      <c r="C47" s="961"/>
      <c r="D47" s="961"/>
      <c r="E47" s="961"/>
      <c r="F47" s="961"/>
      <c r="G47" s="961"/>
      <c r="H47" s="961"/>
      <c r="I47" s="961"/>
      <c r="J47" s="961"/>
      <c r="K47" s="961"/>
      <c r="L47" s="1020" t="s">
        <v>166</v>
      </c>
      <c r="M47" s="1023" t="s">
        <v>526</v>
      </c>
      <c r="N47" s="1024" t="s">
        <v>2660</v>
      </c>
      <c r="O47" s="1010" t="s">
        <v>369</v>
      </c>
      <c r="P47" s="1011"/>
      <c r="Q47" s="1012"/>
      <c r="R47" s="1013"/>
    </row>
    <row r="48" spans="1:18" ht="34.200000000000003">
      <c r="A48" s="839">
        <v>1</v>
      </c>
      <c r="B48" s="961"/>
      <c r="C48" s="961"/>
      <c r="D48" s="961"/>
      <c r="E48" s="961"/>
      <c r="F48" s="961"/>
      <c r="G48" s="961"/>
      <c r="H48" s="961"/>
      <c r="I48" s="961"/>
      <c r="J48" s="961"/>
      <c r="K48" s="961"/>
      <c r="L48" s="999" t="s">
        <v>1155</v>
      </c>
      <c r="M48" s="1028" t="s">
        <v>1222</v>
      </c>
      <c r="N48" s="1027" t="s">
        <v>2661</v>
      </c>
      <c r="O48" s="999" t="s">
        <v>369</v>
      </c>
      <c r="P48" s="1030"/>
      <c r="Q48" s="1031"/>
      <c r="R48" s="1013"/>
    </row>
    <row r="49" spans="1:18" ht="159.6">
      <c r="A49" s="839">
        <v>1</v>
      </c>
      <c r="B49" s="961"/>
      <c r="C49" s="961"/>
      <c r="D49" s="961"/>
      <c r="E49" s="961"/>
      <c r="F49" s="961"/>
      <c r="G49" s="961"/>
      <c r="H49" s="961"/>
      <c r="I49" s="961"/>
      <c r="J49" s="961"/>
      <c r="K49" s="961"/>
      <c r="L49" s="999" t="s">
        <v>1156</v>
      </c>
      <c r="M49" s="1028" t="s">
        <v>528</v>
      </c>
      <c r="N49" s="1027" t="s">
        <v>2662</v>
      </c>
      <c r="O49" s="999" t="s">
        <v>369</v>
      </c>
      <c r="P49" s="1030"/>
      <c r="Q49" s="1031"/>
      <c r="R49" s="1013"/>
    </row>
    <row r="50" spans="1:18">
      <c r="A50" s="961"/>
      <c r="B50" s="961"/>
      <c r="C50" s="961"/>
      <c r="D50" s="961"/>
      <c r="E50" s="961"/>
      <c r="F50" s="961"/>
      <c r="G50" s="961"/>
      <c r="H50" s="961"/>
      <c r="I50" s="961"/>
      <c r="J50" s="961"/>
      <c r="K50" s="961"/>
      <c r="L50" s="976"/>
      <c r="M50" s="961"/>
      <c r="N50" s="961"/>
      <c r="O50" s="961"/>
      <c r="P50" s="961"/>
      <c r="Q50" s="961"/>
      <c r="R50" s="961"/>
    </row>
    <row r="51" spans="1:18" ht="15" customHeight="1">
      <c r="A51" s="961"/>
      <c r="B51" s="961"/>
      <c r="C51" s="961"/>
      <c r="D51" s="961"/>
      <c r="E51" s="961"/>
      <c r="F51" s="961"/>
      <c r="G51" s="961"/>
      <c r="H51" s="961"/>
      <c r="I51" s="961"/>
      <c r="J51" s="961"/>
      <c r="K51" s="961"/>
      <c r="L51" s="1251" t="s">
        <v>1469</v>
      </c>
      <c r="M51" s="1252"/>
      <c r="N51" s="1252"/>
      <c r="O51" s="1252"/>
      <c r="P51" s="1252"/>
      <c r="Q51" s="1253"/>
      <c r="R51" s="961"/>
    </row>
    <row r="52" spans="1:18" ht="48.6" customHeight="1">
      <c r="A52" s="961"/>
      <c r="B52" s="961"/>
      <c r="C52" s="961"/>
      <c r="D52" s="961"/>
      <c r="E52" s="961"/>
      <c r="F52" s="961"/>
      <c r="G52" s="961"/>
      <c r="H52" s="961"/>
      <c r="I52" s="961"/>
      <c r="J52" s="961"/>
      <c r="K52" s="706"/>
      <c r="L52" s="1254" t="s">
        <v>2592</v>
      </c>
      <c r="M52" s="1255"/>
      <c r="N52" s="1255"/>
      <c r="O52" s="1255"/>
      <c r="P52" s="1255"/>
      <c r="Q52" s="1256"/>
      <c r="R52" s="961"/>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46:Q49 P20:Q20 P18:Q18 P23:Q32">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2"/>
  <sheetViews>
    <sheetView showGridLines="0" view="pageBreakPreview" zoomScale="90" zoomScaleNormal="100" zoomScaleSheetLayoutView="90" workbookViewId="0">
      <pane xSplit="14" ySplit="15" topLeftCell="O122" activePane="bottomRight" state="frozen"/>
      <selection activeCell="M11" sqref="M11"/>
      <selection pane="topRight" activeCell="M11" sqref="M11"/>
      <selection pane="bottomLeft" activeCell="M11" sqref="M11"/>
      <selection pane="bottomRight" activeCell="L143" sqref="L143:AZ143"/>
    </sheetView>
  </sheetViews>
  <sheetFormatPr defaultColWidth="9.125" defaultRowHeight="10.199999999999999"/>
  <cols>
    <col min="1" max="10" width="2.75" style="108" hidden="1" customWidth="1"/>
    <col min="11" max="11" width="3.75" style="108" hidden="1" customWidth="1"/>
    <col min="12" max="12" width="8.75" style="106" customWidth="1"/>
    <col min="13" max="13" width="70.75" style="107" customWidth="1"/>
    <col min="14" max="14" width="12.75" style="106" customWidth="1"/>
    <col min="15" max="17" width="13.25" style="108" customWidth="1"/>
    <col min="18" max="18" width="19.75" style="108" customWidth="1"/>
    <col min="19" max="24" width="13.25" style="108" customWidth="1"/>
    <col min="25" max="29" width="13.25" style="108" hidden="1" customWidth="1"/>
    <col min="30" max="34" width="13.25" style="108" customWidth="1"/>
    <col min="35" max="39" width="13.25" style="108" hidden="1" customWidth="1"/>
    <col min="40" max="44" width="13.25" style="108" customWidth="1"/>
    <col min="45" max="49" width="13.25" style="108" hidden="1" customWidth="1"/>
    <col min="50" max="50" width="19.625" style="108" customWidth="1"/>
    <col min="51" max="51" width="17.875" style="108" customWidth="1"/>
    <col min="52" max="52" width="31.875" style="108" customWidth="1"/>
    <col min="53" max="53" width="17.875" style="108" customWidth="1"/>
    <col min="54" max="16384" width="9.125" style="108"/>
  </cols>
  <sheetData>
    <row r="1" spans="1:53" ht="11.4" hidden="1">
      <c r="A1" s="932"/>
      <c r="B1" s="932"/>
      <c r="C1" s="932"/>
      <c r="D1" s="932"/>
      <c r="E1" s="932"/>
      <c r="F1" s="932"/>
      <c r="G1" s="932"/>
      <c r="H1" s="932"/>
      <c r="I1" s="932"/>
      <c r="J1" s="932"/>
      <c r="K1" s="932"/>
      <c r="L1" s="1032"/>
      <c r="M1" s="1033"/>
      <c r="N1" s="1032"/>
      <c r="O1" s="932">
        <v>2022</v>
      </c>
      <c r="P1" s="932">
        <v>2022</v>
      </c>
      <c r="Q1" s="932">
        <v>2022</v>
      </c>
      <c r="R1" s="932">
        <v>2022</v>
      </c>
      <c r="S1" s="809">
        <v>2023</v>
      </c>
      <c r="T1" s="809">
        <v>2024</v>
      </c>
      <c r="U1" s="809">
        <v>2025</v>
      </c>
      <c r="V1" s="809">
        <v>2026</v>
      </c>
      <c r="W1" s="809">
        <v>2027</v>
      </c>
      <c r="X1" s="809">
        <v>2028</v>
      </c>
      <c r="Y1" s="809">
        <v>2029</v>
      </c>
      <c r="Z1" s="809">
        <v>2030</v>
      </c>
      <c r="AA1" s="809">
        <v>2031</v>
      </c>
      <c r="AB1" s="809">
        <v>2032</v>
      </c>
      <c r="AC1" s="809">
        <v>2033</v>
      </c>
      <c r="AD1" s="809">
        <v>2024</v>
      </c>
      <c r="AE1" s="809">
        <v>2025</v>
      </c>
      <c r="AF1" s="809">
        <v>2026</v>
      </c>
      <c r="AG1" s="809">
        <v>2027</v>
      </c>
      <c r="AH1" s="809">
        <v>2028</v>
      </c>
      <c r="AI1" s="809">
        <v>2029</v>
      </c>
      <c r="AJ1" s="809">
        <v>2030</v>
      </c>
      <c r="AK1" s="809">
        <v>2031</v>
      </c>
      <c r="AL1" s="809">
        <v>2032</v>
      </c>
      <c r="AM1" s="809">
        <v>2033</v>
      </c>
      <c r="AN1" s="809">
        <v>2024</v>
      </c>
      <c r="AO1" s="809">
        <v>2025</v>
      </c>
      <c r="AP1" s="809">
        <v>2026</v>
      </c>
      <c r="AQ1" s="809">
        <v>2027</v>
      </c>
      <c r="AR1" s="809">
        <v>2028</v>
      </c>
      <c r="AS1" s="809">
        <v>2029</v>
      </c>
      <c r="AT1" s="809">
        <v>2030</v>
      </c>
      <c r="AU1" s="809">
        <v>2031</v>
      </c>
      <c r="AV1" s="809">
        <v>2032</v>
      </c>
      <c r="AW1" s="809">
        <v>2033</v>
      </c>
      <c r="AX1" s="932"/>
      <c r="AY1" s="932"/>
      <c r="AZ1" s="932"/>
      <c r="BA1" s="932"/>
    </row>
    <row r="2" spans="1:53" ht="11.4" hidden="1">
      <c r="A2" s="932"/>
      <c r="B2" s="932"/>
      <c r="C2" s="932"/>
      <c r="D2" s="932"/>
      <c r="E2" s="932"/>
      <c r="F2" s="932"/>
      <c r="G2" s="932"/>
      <c r="H2" s="932"/>
      <c r="I2" s="932"/>
      <c r="J2" s="932"/>
      <c r="K2" s="932"/>
      <c r="L2" s="1032"/>
      <c r="M2" s="1033"/>
      <c r="N2" s="1032"/>
      <c r="O2" s="809" t="s">
        <v>285</v>
      </c>
      <c r="P2" s="809" t="s">
        <v>323</v>
      </c>
      <c r="Q2" s="809" t="s">
        <v>303</v>
      </c>
      <c r="R2" s="809" t="s">
        <v>1193</v>
      </c>
      <c r="S2" s="809" t="s">
        <v>285</v>
      </c>
      <c r="T2" s="809" t="s">
        <v>286</v>
      </c>
      <c r="U2" s="809" t="s">
        <v>286</v>
      </c>
      <c r="V2" s="809" t="s">
        <v>286</v>
      </c>
      <c r="W2" s="809" t="s">
        <v>286</v>
      </c>
      <c r="X2" s="809" t="s">
        <v>286</v>
      </c>
      <c r="Y2" s="809" t="s">
        <v>286</v>
      </c>
      <c r="Z2" s="809" t="s">
        <v>286</v>
      </c>
      <c r="AA2" s="809" t="s">
        <v>286</v>
      </c>
      <c r="AB2" s="809" t="s">
        <v>286</v>
      </c>
      <c r="AC2" s="809" t="s">
        <v>286</v>
      </c>
      <c r="AD2" s="809" t="s">
        <v>285</v>
      </c>
      <c r="AE2" s="809" t="s">
        <v>285</v>
      </c>
      <c r="AF2" s="809" t="s">
        <v>285</v>
      </c>
      <c r="AG2" s="809" t="s">
        <v>285</v>
      </c>
      <c r="AH2" s="809" t="s">
        <v>285</v>
      </c>
      <c r="AI2" s="809" t="s">
        <v>285</v>
      </c>
      <c r="AJ2" s="809" t="s">
        <v>285</v>
      </c>
      <c r="AK2" s="809" t="s">
        <v>285</v>
      </c>
      <c r="AL2" s="809" t="s">
        <v>285</v>
      </c>
      <c r="AM2" s="809" t="s">
        <v>285</v>
      </c>
      <c r="AN2" s="809"/>
      <c r="AO2" s="809"/>
      <c r="AP2" s="809"/>
      <c r="AQ2" s="809"/>
      <c r="AR2" s="809"/>
      <c r="AS2" s="809"/>
      <c r="AT2" s="809"/>
      <c r="AU2" s="809"/>
      <c r="AV2" s="809"/>
      <c r="AW2" s="809"/>
      <c r="AX2" s="932"/>
      <c r="AY2" s="932"/>
      <c r="AZ2" s="932"/>
      <c r="BA2" s="932"/>
    </row>
    <row r="3" spans="1:53" ht="11.4" hidden="1">
      <c r="A3" s="932"/>
      <c r="B3" s="932"/>
      <c r="C3" s="932"/>
      <c r="D3" s="932"/>
      <c r="E3" s="932"/>
      <c r="F3" s="932"/>
      <c r="G3" s="932"/>
      <c r="H3" s="932"/>
      <c r="I3" s="932"/>
      <c r="J3" s="932"/>
      <c r="K3" s="932"/>
      <c r="L3" s="1032"/>
      <c r="M3" s="1033"/>
      <c r="N3" s="1032"/>
      <c r="O3" s="809" t="s">
        <v>2610</v>
      </c>
      <c r="P3" s="809" t="s">
        <v>2611</v>
      </c>
      <c r="Q3" s="809" t="s">
        <v>2612</v>
      </c>
      <c r="R3" s="809" t="s">
        <v>2664</v>
      </c>
      <c r="S3" s="809" t="s">
        <v>2614</v>
      </c>
      <c r="T3" s="809" t="s">
        <v>2615</v>
      </c>
      <c r="U3" s="809" t="s">
        <v>2620</v>
      </c>
      <c r="V3" s="809" t="s">
        <v>2622</v>
      </c>
      <c r="W3" s="809" t="s">
        <v>2624</v>
      </c>
      <c r="X3" s="809" t="s">
        <v>2626</v>
      </c>
      <c r="Y3" s="809" t="s">
        <v>2628</v>
      </c>
      <c r="Z3" s="809" t="s">
        <v>2630</v>
      </c>
      <c r="AA3" s="809" t="s">
        <v>2632</v>
      </c>
      <c r="AB3" s="809" t="s">
        <v>2634</v>
      </c>
      <c r="AC3" s="809" t="s">
        <v>2636</v>
      </c>
      <c r="AD3" s="809" t="s">
        <v>2616</v>
      </c>
      <c r="AE3" s="809" t="s">
        <v>2621</v>
      </c>
      <c r="AF3" s="809" t="s">
        <v>2623</v>
      </c>
      <c r="AG3" s="809" t="s">
        <v>2625</v>
      </c>
      <c r="AH3" s="809" t="s">
        <v>2627</v>
      </c>
      <c r="AI3" s="809" t="s">
        <v>2629</v>
      </c>
      <c r="AJ3" s="809" t="s">
        <v>2631</v>
      </c>
      <c r="AK3" s="809" t="s">
        <v>2633</v>
      </c>
      <c r="AL3" s="809" t="s">
        <v>2635</v>
      </c>
      <c r="AM3" s="809" t="s">
        <v>2637</v>
      </c>
      <c r="AN3" s="809"/>
      <c r="AO3" s="809"/>
      <c r="AP3" s="809"/>
      <c r="AQ3" s="809"/>
      <c r="AR3" s="809"/>
      <c r="AS3" s="809"/>
      <c r="AT3" s="809"/>
      <c r="AU3" s="809"/>
      <c r="AV3" s="809"/>
      <c r="AW3" s="809"/>
      <c r="AX3" s="932"/>
      <c r="AY3" s="932"/>
      <c r="AZ3" s="932"/>
      <c r="BA3" s="932"/>
    </row>
    <row r="4" spans="1:53" ht="11.4" hidden="1">
      <c r="A4" s="932"/>
      <c r="B4" s="932"/>
      <c r="C4" s="932"/>
      <c r="D4" s="932"/>
      <c r="E4" s="932"/>
      <c r="F4" s="932"/>
      <c r="G4" s="932"/>
      <c r="H4" s="932"/>
      <c r="I4" s="932"/>
      <c r="J4" s="932"/>
      <c r="K4" s="932"/>
      <c r="L4" s="1032"/>
      <c r="M4" s="1033"/>
      <c r="N4" s="1032"/>
      <c r="O4" s="932"/>
      <c r="P4" s="932"/>
      <c r="Q4" s="932"/>
      <c r="R4" s="932"/>
      <c r="S4" s="932"/>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932"/>
      <c r="AY4" s="932"/>
      <c r="AZ4" s="932"/>
      <c r="BA4" s="932"/>
    </row>
    <row r="5" spans="1:53" ht="11.4" hidden="1">
      <c r="A5" s="932"/>
      <c r="B5" s="932"/>
      <c r="C5" s="932"/>
      <c r="D5" s="932"/>
      <c r="E5" s="932"/>
      <c r="F5" s="932"/>
      <c r="G5" s="932"/>
      <c r="H5" s="932"/>
      <c r="I5" s="932"/>
      <c r="J5" s="932"/>
      <c r="K5" s="932"/>
      <c r="L5" s="1032"/>
      <c r="M5" s="1033"/>
      <c r="N5" s="1032"/>
      <c r="O5" s="932"/>
      <c r="P5" s="932"/>
      <c r="Q5" s="932"/>
      <c r="R5" s="932"/>
      <c r="S5" s="932"/>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932"/>
      <c r="AY5" s="932"/>
      <c r="AZ5" s="932"/>
      <c r="BA5" s="932"/>
    </row>
    <row r="6" spans="1:53" ht="11.4" hidden="1">
      <c r="A6" s="932"/>
      <c r="B6" s="932"/>
      <c r="C6" s="932"/>
      <c r="D6" s="932"/>
      <c r="E6" s="932"/>
      <c r="F6" s="932"/>
      <c r="G6" s="932"/>
      <c r="H6" s="932"/>
      <c r="I6" s="932"/>
      <c r="J6" s="932"/>
      <c r="K6" s="932"/>
      <c r="L6" s="1032"/>
      <c r="M6" s="1033"/>
      <c r="N6" s="1032"/>
      <c r="O6" s="932"/>
      <c r="P6" s="932"/>
      <c r="Q6" s="932"/>
      <c r="R6" s="932"/>
      <c r="S6" s="932"/>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932"/>
      <c r="AY6" s="932"/>
      <c r="AZ6" s="932"/>
      <c r="BA6" s="932"/>
    </row>
    <row r="7" spans="1:53" ht="11.4" hidden="1">
      <c r="A7" s="932"/>
      <c r="B7" s="932"/>
      <c r="C7" s="932"/>
      <c r="D7" s="932"/>
      <c r="E7" s="932"/>
      <c r="F7" s="932"/>
      <c r="G7" s="932"/>
      <c r="H7" s="932"/>
      <c r="I7" s="932"/>
      <c r="J7" s="932"/>
      <c r="K7" s="932"/>
      <c r="L7" s="1032"/>
      <c r="M7" s="1033"/>
      <c r="N7" s="1032"/>
      <c r="O7" s="932"/>
      <c r="P7" s="932"/>
      <c r="Q7" s="932"/>
      <c r="R7" s="932"/>
      <c r="S7" s="932"/>
      <c r="T7" s="762" t="b">
        <v>1</v>
      </c>
      <c r="U7" s="762" t="b">
        <v>1</v>
      </c>
      <c r="V7" s="762" t="b">
        <v>1</v>
      </c>
      <c r="W7" s="762" t="b">
        <v>1</v>
      </c>
      <c r="X7" s="762" t="b">
        <v>1</v>
      </c>
      <c r="Y7" s="762" t="b">
        <v>0</v>
      </c>
      <c r="Z7" s="762" t="b">
        <v>0</v>
      </c>
      <c r="AA7" s="762" t="b">
        <v>0</v>
      </c>
      <c r="AB7" s="762" t="b">
        <v>0</v>
      </c>
      <c r="AC7" s="762" t="b">
        <v>0</v>
      </c>
      <c r="AD7" s="762" t="b">
        <v>1</v>
      </c>
      <c r="AE7" s="762" t="b">
        <v>1</v>
      </c>
      <c r="AF7" s="762" t="b">
        <v>1</v>
      </c>
      <c r="AG7" s="762" t="b">
        <v>1</v>
      </c>
      <c r="AH7" s="762" t="b">
        <v>1</v>
      </c>
      <c r="AI7" s="762" t="b">
        <v>0</v>
      </c>
      <c r="AJ7" s="762" t="b">
        <v>0</v>
      </c>
      <c r="AK7" s="762" t="b">
        <v>0</v>
      </c>
      <c r="AL7" s="762" t="b">
        <v>0</v>
      </c>
      <c r="AM7" s="762" t="b">
        <v>0</v>
      </c>
      <c r="AN7" s="762" t="b">
        <v>1</v>
      </c>
      <c r="AO7" s="762" t="b">
        <v>1</v>
      </c>
      <c r="AP7" s="762" t="b">
        <v>1</v>
      </c>
      <c r="AQ7" s="762" t="b">
        <v>1</v>
      </c>
      <c r="AR7" s="762" t="b">
        <v>1</v>
      </c>
      <c r="AS7" s="762" t="b">
        <v>0</v>
      </c>
      <c r="AT7" s="762" t="b">
        <v>0</v>
      </c>
      <c r="AU7" s="762" t="b">
        <v>0</v>
      </c>
      <c r="AV7" s="762" t="b">
        <v>0</v>
      </c>
      <c r="AW7" s="762" t="b">
        <v>0</v>
      </c>
      <c r="AX7" s="932"/>
      <c r="AY7" s="932"/>
      <c r="AZ7" s="932"/>
      <c r="BA7" s="932"/>
    </row>
    <row r="8" spans="1:53" hidden="1">
      <c r="A8" s="932"/>
      <c r="B8" s="932"/>
      <c r="C8" s="932"/>
      <c r="D8" s="932"/>
      <c r="E8" s="932"/>
      <c r="F8" s="932"/>
      <c r="G8" s="932"/>
      <c r="H8" s="932"/>
      <c r="I8" s="932"/>
      <c r="J8" s="932"/>
      <c r="K8" s="932"/>
      <c r="L8" s="1032"/>
      <c r="M8" s="1033"/>
      <c r="N8" s="10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2"/>
      <c r="AY8" s="932"/>
      <c r="AZ8" s="932"/>
      <c r="BA8" s="932"/>
    </row>
    <row r="9" spans="1:53" hidden="1">
      <c r="A9" s="932"/>
      <c r="B9" s="932"/>
      <c r="C9" s="932"/>
      <c r="D9" s="932"/>
      <c r="E9" s="932"/>
      <c r="F9" s="932"/>
      <c r="G9" s="932"/>
      <c r="H9" s="932"/>
      <c r="I9" s="932"/>
      <c r="J9" s="932"/>
      <c r="K9" s="932"/>
      <c r="L9" s="1032"/>
      <c r="M9" s="1033"/>
      <c r="N9" s="10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2"/>
      <c r="AY9" s="932"/>
      <c r="AZ9" s="932"/>
      <c r="BA9" s="932"/>
    </row>
    <row r="10" spans="1:53" hidden="1">
      <c r="A10" s="932"/>
      <c r="B10" s="932"/>
      <c r="C10" s="932"/>
      <c r="D10" s="932"/>
      <c r="E10" s="932"/>
      <c r="F10" s="932"/>
      <c r="G10" s="932"/>
      <c r="H10" s="932"/>
      <c r="I10" s="932"/>
      <c r="J10" s="932"/>
      <c r="K10" s="932"/>
      <c r="L10" s="1032"/>
      <c r="M10" s="1033"/>
      <c r="N10" s="10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2"/>
      <c r="AY10" s="932"/>
      <c r="AZ10" s="932"/>
      <c r="BA10" s="932"/>
    </row>
    <row r="11" spans="1:53" ht="15" hidden="1" customHeight="1">
      <c r="A11" s="932"/>
      <c r="B11" s="932"/>
      <c r="C11" s="932"/>
      <c r="D11" s="932"/>
      <c r="E11" s="932"/>
      <c r="F11" s="932"/>
      <c r="G11" s="932"/>
      <c r="H11" s="932"/>
      <c r="I11" s="932"/>
      <c r="J11" s="932"/>
      <c r="K11" s="932"/>
      <c r="L11" s="932"/>
      <c r="M11" s="963"/>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932"/>
      <c r="AM11" s="932"/>
      <c r="AN11" s="932"/>
      <c r="AO11" s="932"/>
      <c r="AP11" s="932"/>
      <c r="AQ11" s="932"/>
      <c r="AR11" s="932"/>
      <c r="AS11" s="932"/>
      <c r="AT11" s="932"/>
      <c r="AU11" s="932"/>
      <c r="AV11" s="932"/>
      <c r="AW11" s="932"/>
      <c r="AX11" s="932"/>
      <c r="AY11" s="932"/>
      <c r="AZ11" s="932"/>
      <c r="BA11" s="932"/>
    </row>
    <row r="12" spans="1:53" s="109" customFormat="1" ht="20.100000000000001" customHeight="1">
      <c r="A12" s="1034"/>
      <c r="B12" s="1034"/>
      <c r="C12" s="1034"/>
      <c r="D12" s="1034"/>
      <c r="E12" s="1034"/>
      <c r="F12" s="1034"/>
      <c r="G12" s="1034"/>
      <c r="H12" s="1034"/>
      <c r="I12" s="1034"/>
      <c r="J12" s="1034"/>
      <c r="K12" s="1034"/>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34"/>
    </row>
    <row r="13" spans="1:53" s="109" customFormat="1">
      <c r="A13" s="1034"/>
      <c r="B13" s="1034"/>
      <c r="C13" s="1034"/>
      <c r="D13" s="1034"/>
      <c r="E13" s="1034"/>
      <c r="F13" s="1034"/>
      <c r="G13" s="1034"/>
      <c r="H13" s="1034"/>
      <c r="I13" s="1034"/>
      <c r="J13" s="1034"/>
      <c r="K13" s="1034"/>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4"/>
    </row>
    <row r="14" spans="1:53" s="107" customFormat="1" ht="24.75" customHeight="1">
      <c r="A14" s="1033"/>
      <c r="B14" s="1033"/>
      <c r="C14" s="1033"/>
      <c r="D14" s="1033"/>
      <c r="E14" s="1033"/>
      <c r="F14" s="1033"/>
      <c r="G14" s="1033"/>
      <c r="H14" s="1033"/>
      <c r="I14" s="1033"/>
      <c r="J14" s="1033"/>
      <c r="K14" s="1033"/>
      <c r="L14" s="1260" t="s">
        <v>16</v>
      </c>
      <c r="M14" s="1260" t="s">
        <v>121</v>
      </c>
      <c r="N14" s="1260" t="s">
        <v>143</v>
      </c>
      <c r="O14" s="1036" t="s">
        <v>2607</v>
      </c>
      <c r="P14" s="1036" t="s">
        <v>2607</v>
      </c>
      <c r="Q14" s="1036" t="s">
        <v>2607</v>
      </c>
      <c r="R14" s="1036" t="s">
        <v>2607</v>
      </c>
      <c r="S14" s="778" t="s">
        <v>2608</v>
      </c>
      <c r="T14" s="813" t="s">
        <v>2609</v>
      </c>
      <c r="U14" s="813" t="s">
        <v>2638</v>
      </c>
      <c r="V14" s="813" t="s">
        <v>2639</v>
      </c>
      <c r="W14" s="813" t="s">
        <v>2640</v>
      </c>
      <c r="X14" s="813" t="s">
        <v>2641</v>
      </c>
      <c r="Y14" s="813" t="s">
        <v>2642</v>
      </c>
      <c r="Z14" s="813" t="s">
        <v>2643</v>
      </c>
      <c r="AA14" s="813" t="s">
        <v>2644</v>
      </c>
      <c r="AB14" s="813" t="s">
        <v>2645</v>
      </c>
      <c r="AC14" s="813" t="s">
        <v>2646</v>
      </c>
      <c r="AD14" s="813" t="s">
        <v>2609</v>
      </c>
      <c r="AE14" s="813" t="s">
        <v>2638</v>
      </c>
      <c r="AF14" s="813" t="s">
        <v>2639</v>
      </c>
      <c r="AG14" s="813" t="s">
        <v>2640</v>
      </c>
      <c r="AH14" s="813" t="s">
        <v>2641</v>
      </c>
      <c r="AI14" s="813" t="s">
        <v>2642</v>
      </c>
      <c r="AJ14" s="813" t="s">
        <v>2643</v>
      </c>
      <c r="AK14" s="813" t="s">
        <v>2644</v>
      </c>
      <c r="AL14" s="813" t="s">
        <v>2645</v>
      </c>
      <c r="AM14" s="813" t="s">
        <v>2646</v>
      </c>
      <c r="AN14" s="813" t="s">
        <v>2609</v>
      </c>
      <c r="AO14" s="813" t="s">
        <v>2638</v>
      </c>
      <c r="AP14" s="813" t="s">
        <v>2639</v>
      </c>
      <c r="AQ14" s="813" t="s">
        <v>2640</v>
      </c>
      <c r="AR14" s="813" t="s">
        <v>2641</v>
      </c>
      <c r="AS14" s="813" t="s">
        <v>2642</v>
      </c>
      <c r="AT14" s="813" t="s">
        <v>2643</v>
      </c>
      <c r="AU14" s="813" t="s">
        <v>2644</v>
      </c>
      <c r="AV14" s="813" t="s">
        <v>2645</v>
      </c>
      <c r="AW14" s="813" t="s">
        <v>2646</v>
      </c>
      <c r="AX14" s="1259" t="s">
        <v>1118</v>
      </c>
      <c r="AY14" s="1259" t="s">
        <v>322</v>
      </c>
      <c r="AZ14" s="1259" t="s">
        <v>1125</v>
      </c>
      <c r="BA14" s="1037"/>
    </row>
    <row r="15" spans="1:53" s="107" customFormat="1" ht="45.75" customHeight="1">
      <c r="A15" s="1033"/>
      <c r="B15" s="1033"/>
      <c r="C15" s="1033"/>
      <c r="D15" s="1033"/>
      <c r="E15" s="1033"/>
      <c r="F15" s="1033"/>
      <c r="G15" s="1033"/>
      <c r="H15" s="1033"/>
      <c r="I15" s="1033"/>
      <c r="J15" s="1033"/>
      <c r="K15" s="1033"/>
      <c r="L15" s="1260"/>
      <c r="M15" s="1260"/>
      <c r="N15" s="1260"/>
      <c r="O15" s="778" t="s">
        <v>285</v>
      </c>
      <c r="P15" s="778" t="s">
        <v>323</v>
      </c>
      <c r="Q15" s="778" t="s">
        <v>303</v>
      </c>
      <c r="R15" s="1036" t="s">
        <v>1193</v>
      </c>
      <c r="S15" s="778" t="s">
        <v>285</v>
      </c>
      <c r="T15" s="814" t="s">
        <v>286</v>
      </c>
      <c r="U15" s="814" t="s">
        <v>286</v>
      </c>
      <c r="V15" s="814" t="s">
        <v>286</v>
      </c>
      <c r="W15" s="814" t="s">
        <v>286</v>
      </c>
      <c r="X15" s="814" t="s">
        <v>286</v>
      </c>
      <c r="Y15" s="814" t="s">
        <v>286</v>
      </c>
      <c r="Z15" s="814" t="s">
        <v>286</v>
      </c>
      <c r="AA15" s="814" t="s">
        <v>286</v>
      </c>
      <c r="AB15" s="814" t="s">
        <v>286</v>
      </c>
      <c r="AC15" s="814" t="s">
        <v>286</v>
      </c>
      <c r="AD15" s="814" t="s">
        <v>285</v>
      </c>
      <c r="AE15" s="814" t="s">
        <v>285</v>
      </c>
      <c r="AF15" s="814" t="s">
        <v>285</v>
      </c>
      <c r="AG15" s="814" t="s">
        <v>285</v>
      </c>
      <c r="AH15" s="814" t="s">
        <v>285</v>
      </c>
      <c r="AI15" s="814" t="s">
        <v>285</v>
      </c>
      <c r="AJ15" s="814" t="s">
        <v>285</v>
      </c>
      <c r="AK15" s="814" t="s">
        <v>285</v>
      </c>
      <c r="AL15" s="814" t="s">
        <v>285</v>
      </c>
      <c r="AM15" s="814" t="s">
        <v>285</v>
      </c>
      <c r="AN15" s="1259" t="s">
        <v>1402</v>
      </c>
      <c r="AO15" s="1259"/>
      <c r="AP15" s="1259"/>
      <c r="AQ15" s="1259"/>
      <c r="AR15" s="1259"/>
      <c r="AS15" s="1259"/>
      <c r="AT15" s="1259"/>
      <c r="AU15" s="1259"/>
      <c r="AV15" s="1259"/>
      <c r="AW15" s="1259"/>
      <c r="AX15" s="1259"/>
      <c r="AY15" s="1259"/>
      <c r="AZ15" s="1259"/>
      <c r="BA15" s="1037"/>
    </row>
    <row r="16" spans="1:53" s="82" customFormat="1" ht="11.4">
      <c r="A16" s="815" t="s">
        <v>18</v>
      </c>
      <c r="B16" s="1038" t="s">
        <v>1023</v>
      </c>
      <c r="C16" s="802"/>
      <c r="D16" s="802"/>
      <c r="E16" s="802"/>
      <c r="F16" s="802"/>
      <c r="G16" s="802"/>
      <c r="H16" s="802"/>
      <c r="I16" s="802"/>
      <c r="J16" s="802"/>
      <c r="K16" s="802"/>
      <c r="L16" s="994" t="s">
        <v>2605</v>
      </c>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5"/>
      <c r="AK16" s="995"/>
      <c r="AL16" s="995"/>
      <c r="AM16" s="995"/>
      <c r="AN16" s="995"/>
      <c r="AO16" s="995"/>
      <c r="AP16" s="995"/>
      <c r="AQ16" s="995"/>
      <c r="AR16" s="995"/>
      <c r="AS16" s="995"/>
      <c r="AT16" s="995"/>
      <c r="AU16" s="995"/>
      <c r="AV16" s="995"/>
      <c r="AW16" s="995"/>
      <c r="AX16" s="995"/>
      <c r="AY16" s="995"/>
      <c r="AZ16" s="995"/>
      <c r="BA16" s="802"/>
    </row>
    <row r="17" spans="1:53" s="111" customFormat="1" ht="11.4">
      <c r="A17" s="839">
        <v>1</v>
      </c>
      <c r="B17" s="1039"/>
      <c r="C17" s="1039"/>
      <c r="D17" s="1039"/>
      <c r="E17" s="1039"/>
      <c r="F17" s="1039"/>
      <c r="G17" s="1039"/>
      <c r="H17" s="1039"/>
      <c r="I17" s="1039"/>
      <c r="J17" s="1039"/>
      <c r="K17" s="1039"/>
      <c r="L17" s="1040" t="s">
        <v>18</v>
      </c>
      <c r="M17" s="1041" t="s">
        <v>531</v>
      </c>
      <c r="N17" s="1042" t="s">
        <v>369</v>
      </c>
      <c r="O17" s="1043">
        <v>0</v>
      </c>
      <c r="P17" s="1043">
        <v>191.47</v>
      </c>
      <c r="Q17" s="1043">
        <v>0</v>
      </c>
      <c r="R17" s="1043">
        <v>-191.47</v>
      </c>
      <c r="S17" s="1043">
        <v>0</v>
      </c>
      <c r="T17" s="1043">
        <v>235.10170000000002</v>
      </c>
      <c r="U17" s="1044">
        <v>252.6</v>
      </c>
      <c r="V17" s="1044">
        <v>268.39999999999998</v>
      </c>
      <c r="W17" s="1044">
        <v>285.3</v>
      </c>
      <c r="X17" s="1044">
        <v>310.10000000000002</v>
      </c>
      <c r="Y17" s="1044">
        <v>310.10000000000002</v>
      </c>
      <c r="Z17" s="1044">
        <v>310.10000000000002</v>
      </c>
      <c r="AA17" s="1044">
        <v>310.10000000000002</v>
      </c>
      <c r="AB17" s="1044">
        <v>310.10000000000002</v>
      </c>
      <c r="AC17" s="1044">
        <v>310.10000000000002</v>
      </c>
      <c r="AD17" s="1043">
        <v>140.4</v>
      </c>
      <c r="AE17" s="1044">
        <v>144.88999999999999</v>
      </c>
      <c r="AF17" s="1044">
        <v>149.24</v>
      </c>
      <c r="AG17" s="1044">
        <v>153.72</v>
      </c>
      <c r="AH17" s="1044">
        <v>158.33000000000001</v>
      </c>
      <c r="AI17" s="1044">
        <v>158.33000000000001</v>
      </c>
      <c r="AJ17" s="1044">
        <v>158.33000000000001</v>
      </c>
      <c r="AK17" s="1044">
        <v>158.33000000000001</v>
      </c>
      <c r="AL17" s="1044">
        <v>158.33000000000001</v>
      </c>
      <c r="AM17" s="1044">
        <v>158.33000000000001</v>
      </c>
      <c r="AN17" s="1043">
        <v>0</v>
      </c>
      <c r="AO17" s="1043">
        <v>3.1980056980056841</v>
      </c>
      <c r="AP17" s="1043">
        <v>3.0022775898957987</v>
      </c>
      <c r="AQ17" s="1043">
        <v>3.0018761726078731</v>
      </c>
      <c r="AR17" s="1043">
        <v>2.9989591465001393</v>
      </c>
      <c r="AS17" s="1043">
        <v>0</v>
      </c>
      <c r="AT17" s="1043">
        <v>0</v>
      </c>
      <c r="AU17" s="1043">
        <v>0</v>
      </c>
      <c r="AV17" s="1043">
        <v>0</v>
      </c>
      <c r="AW17" s="1043">
        <v>0</v>
      </c>
      <c r="AX17" s="822"/>
      <c r="AY17" s="822"/>
      <c r="AZ17" s="822"/>
      <c r="BA17" s="1045"/>
    </row>
    <row r="18" spans="1:53" ht="11.4">
      <c r="A18" s="839">
        <v>1</v>
      </c>
      <c r="B18" s="932"/>
      <c r="C18" s="932"/>
      <c r="D18" s="932"/>
      <c r="E18" s="932"/>
      <c r="F18" s="932"/>
      <c r="G18" s="932"/>
      <c r="H18" s="932"/>
      <c r="I18" s="932"/>
      <c r="J18" s="932"/>
      <c r="K18" s="932"/>
      <c r="L18" s="1046" t="s">
        <v>165</v>
      </c>
      <c r="M18" s="1047" t="s">
        <v>532</v>
      </c>
      <c r="N18" s="1048"/>
      <c r="O18" s="1049"/>
      <c r="P18" s="1049"/>
      <c r="Q18" s="1049"/>
      <c r="R18" s="1050">
        <v>0</v>
      </c>
      <c r="S18" s="1049"/>
      <c r="T18" s="1049"/>
      <c r="U18" s="1049">
        <v>1</v>
      </c>
      <c r="V18" s="1049">
        <v>1</v>
      </c>
      <c r="W18" s="1049">
        <v>1</v>
      </c>
      <c r="X18" s="1049">
        <v>1</v>
      </c>
      <c r="Y18" s="1049">
        <v>1</v>
      </c>
      <c r="Z18" s="1049">
        <v>1</v>
      </c>
      <c r="AA18" s="1049">
        <v>1</v>
      </c>
      <c r="AB18" s="1049">
        <v>1</v>
      </c>
      <c r="AC18" s="1049">
        <v>1</v>
      </c>
      <c r="AD18" s="1049"/>
      <c r="AE18" s="1049">
        <v>1.0315799999999999</v>
      </c>
      <c r="AF18" s="1049">
        <v>1.0296000000000001</v>
      </c>
      <c r="AG18" s="1049">
        <v>1.0296000000000001</v>
      </c>
      <c r="AH18" s="1049">
        <v>1.0296000000000001</v>
      </c>
      <c r="AI18" s="1049">
        <v>1</v>
      </c>
      <c r="AJ18" s="1049">
        <v>1</v>
      </c>
      <c r="AK18" s="1049">
        <v>1</v>
      </c>
      <c r="AL18" s="1049">
        <v>1</v>
      </c>
      <c r="AM18" s="1049">
        <v>1</v>
      </c>
      <c r="AN18" s="1051">
        <v>0</v>
      </c>
      <c r="AO18" s="439"/>
      <c r="AP18" s="439"/>
      <c r="AQ18" s="439"/>
      <c r="AR18" s="439"/>
      <c r="AS18" s="439"/>
      <c r="AT18" s="439"/>
      <c r="AU18" s="439"/>
      <c r="AV18" s="439"/>
      <c r="AW18" s="439"/>
      <c r="AX18" s="822"/>
      <c r="AY18" s="822"/>
      <c r="AZ18" s="822"/>
      <c r="BA18" s="932"/>
    </row>
    <row r="19" spans="1:53" s="110" customFormat="1" ht="11.4">
      <c r="A19" s="1052">
        <v>1</v>
      </c>
      <c r="B19" s="1045"/>
      <c r="C19" s="1045"/>
      <c r="D19" s="1045"/>
      <c r="E19" s="1045"/>
      <c r="F19" s="1045"/>
      <c r="G19" s="1045"/>
      <c r="H19" s="1045"/>
      <c r="I19" s="1045"/>
      <c r="J19" s="1045"/>
      <c r="K19" s="1045"/>
      <c r="L19" s="1040" t="s">
        <v>166</v>
      </c>
      <c r="M19" s="1053" t="s">
        <v>533</v>
      </c>
      <c r="N19" s="1042" t="s">
        <v>369</v>
      </c>
      <c r="O19" s="1043">
        <v>0</v>
      </c>
      <c r="P19" s="1043">
        <v>110.3</v>
      </c>
      <c r="Q19" s="1043">
        <v>0</v>
      </c>
      <c r="R19" s="1043">
        <v>-110.3</v>
      </c>
      <c r="S19" s="1043">
        <v>0</v>
      </c>
      <c r="T19" s="1043">
        <v>232.10170000000002</v>
      </c>
      <c r="U19" s="605"/>
      <c r="V19" s="605"/>
      <c r="W19" s="605"/>
      <c r="X19" s="605"/>
      <c r="Y19" s="605"/>
      <c r="Z19" s="605"/>
      <c r="AA19" s="605"/>
      <c r="AB19" s="605"/>
      <c r="AC19" s="605"/>
      <c r="AD19" s="1043">
        <v>140.4</v>
      </c>
      <c r="AE19" s="605"/>
      <c r="AF19" s="605"/>
      <c r="AG19" s="605"/>
      <c r="AH19" s="605"/>
      <c r="AI19" s="605"/>
      <c r="AJ19" s="605"/>
      <c r="AK19" s="605"/>
      <c r="AL19" s="605"/>
      <c r="AM19" s="605"/>
      <c r="AN19" s="1043">
        <v>0</v>
      </c>
      <c r="AO19" s="605"/>
      <c r="AP19" s="605"/>
      <c r="AQ19" s="605"/>
      <c r="AR19" s="605"/>
      <c r="AS19" s="605"/>
      <c r="AT19" s="605"/>
      <c r="AU19" s="605"/>
      <c r="AV19" s="605"/>
      <c r="AW19" s="605"/>
      <c r="AX19" s="1054"/>
      <c r="AY19" s="1054"/>
      <c r="AZ19" s="1054"/>
      <c r="BA19" s="1045"/>
    </row>
    <row r="20" spans="1:53" ht="22.8">
      <c r="A20" s="839">
        <v>1</v>
      </c>
      <c r="B20" s="932"/>
      <c r="C20" s="932"/>
      <c r="D20" s="932"/>
      <c r="E20" s="932"/>
      <c r="F20" s="932"/>
      <c r="G20" s="932"/>
      <c r="H20" s="932"/>
      <c r="I20" s="932"/>
      <c r="J20" s="932"/>
      <c r="K20" s="932"/>
      <c r="L20" s="1046" t="s">
        <v>534</v>
      </c>
      <c r="M20" s="1055" t="s">
        <v>535</v>
      </c>
      <c r="N20" s="968" t="s">
        <v>369</v>
      </c>
      <c r="O20" s="1051">
        <v>0</v>
      </c>
      <c r="P20" s="1051">
        <v>0</v>
      </c>
      <c r="Q20" s="1051">
        <v>0</v>
      </c>
      <c r="R20" s="1051">
        <v>0</v>
      </c>
      <c r="S20" s="1051">
        <v>0</v>
      </c>
      <c r="T20" s="1051">
        <v>0</v>
      </c>
      <c r="U20" s="439"/>
      <c r="V20" s="439"/>
      <c r="W20" s="439"/>
      <c r="X20" s="439"/>
      <c r="Y20" s="439"/>
      <c r="Z20" s="439"/>
      <c r="AA20" s="439"/>
      <c r="AB20" s="439"/>
      <c r="AC20" s="439"/>
      <c r="AD20" s="1051">
        <v>0</v>
      </c>
      <c r="AE20" s="439"/>
      <c r="AF20" s="439"/>
      <c r="AG20" s="439"/>
      <c r="AH20" s="439"/>
      <c r="AI20" s="439"/>
      <c r="AJ20" s="439"/>
      <c r="AK20" s="439"/>
      <c r="AL20" s="439"/>
      <c r="AM20" s="439"/>
      <c r="AN20" s="1051">
        <v>0</v>
      </c>
      <c r="AO20" s="439"/>
      <c r="AP20" s="439"/>
      <c r="AQ20" s="439"/>
      <c r="AR20" s="439"/>
      <c r="AS20" s="439"/>
      <c r="AT20" s="439"/>
      <c r="AU20" s="439"/>
      <c r="AV20" s="439"/>
      <c r="AW20" s="439"/>
      <c r="AX20" s="822"/>
      <c r="AY20" s="822"/>
      <c r="AZ20" s="822"/>
      <c r="BA20" s="1056"/>
    </row>
    <row r="21" spans="1:53" ht="11.4">
      <c r="A21" s="839">
        <v>1</v>
      </c>
      <c r="B21" s="932"/>
      <c r="C21" s="932"/>
      <c r="D21" s="932"/>
      <c r="E21" s="932"/>
      <c r="F21" s="932"/>
      <c r="G21" s="932"/>
      <c r="H21" s="932"/>
      <c r="I21" s="932"/>
      <c r="J21" s="932"/>
      <c r="K21" s="932"/>
      <c r="L21" s="1046" t="s">
        <v>536</v>
      </c>
      <c r="M21" s="1057" t="s">
        <v>537</v>
      </c>
      <c r="N21" s="1058" t="s">
        <v>369</v>
      </c>
      <c r="O21" s="840"/>
      <c r="P21" s="840"/>
      <c r="Q21" s="840"/>
      <c r="R21" s="1051">
        <v>0</v>
      </c>
      <c r="S21" s="840"/>
      <c r="T21" s="840"/>
      <c r="U21" s="439"/>
      <c r="V21" s="439"/>
      <c r="W21" s="439"/>
      <c r="X21" s="439"/>
      <c r="Y21" s="439"/>
      <c r="Z21" s="439"/>
      <c r="AA21" s="439"/>
      <c r="AB21" s="439"/>
      <c r="AC21" s="439"/>
      <c r="AD21" s="840"/>
      <c r="AE21" s="439"/>
      <c r="AF21" s="439"/>
      <c r="AG21" s="439"/>
      <c r="AH21" s="439"/>
      <c r="AI21" s="439"/>
      <c r="AJ21" s="439"/>
      <c r="AK21" s="439"/>
      <c r="AL21" s="439"/>
      <c r="AM21" s="439"/>
      <c r="AN21" s="1051">
        <v>0</v>
      </c>
      <c r="AO21" s="439"/>
      <c r="AP21" s="439"/>
      <c r="AQ21" s="439"/>
      <c r="AR21" s="439"/>
      <c r="AS21" s="439"/>
      <c r="AT21" s="439"/>
      <c r="AU21" s="439"/>
      <c r="AV21" s="439"/>
      <c r="AW21" s="439"/>
      <c r="AX21" s="822"/>
      <c r="AY21" s="822"/>
      <c r="AZ21" s="822"/>
      <c r="BA21" s="932"/>
    </row>
    <row r="22" spans="1:53" ht="11.4">
      <c r="A22" s="839">
        <v>1</v>
      </c>
      <c r="B22" s="932"/>
      <c r="C22" s="932"/>
      <c r="D22" s="932"/>
      <c r="E22" s="932"/>
      <c r="F22" s="932"/>
      <c r="G22" s="932"/>
      <c r="H22" s="932"/>
      <c r="I22" s="932"/>
      <c r="J22" s="932"/>
      <c r="K22" s="932"/>
      <c r="L22" s="1046" t="s">
        <v>538</v>
      </c>
      <c r="M22" s="1059" t="s">
        <v>539</v>
      </c>
      <c r="N22" s="1058" t="s">
        <v>369</v>
      </c>
      <c r="O22" s="840"/>
      <c r="P22" s="840"/>
      <c r="Q22" s="840"/>
      <c r="R22" s="1051">
        <v>0</v>
      </c>
      <c r="S22" s="840"/>
      <c r="T22" s="840"/>
      <c r="U22" s="439"/>
      <c r="V22" s="439"/>
      <c r="W22" s="439"/>
      <c r="X22" s="439"/>
      <c r="Y22" s="439"/>
      <c r="Z22" s="439"/>
      <c r="AA22" s="439"/>
      <c r="AB22" s="439"/>
      <c r="AC22" s="439"/>
      <c r="AD22" s="840"/>
      <c r="AE22" s="439"/>
      <c r="AF22" s="439"/>
      <c r="AG22" s="439"/>
      <c r="AH22" s="439"/>
      <c r="AI22" s="439"/>
      <c r="AJ22" s="439"/>
      <c r="AK22" s="439"/>
      <c r="AL22" s="439"/>
      <c r="AM22" s="439"/>
      <c r="AN22" s="1051">
        <v>0</v>
      </c>
      <c r="AO22" s="439"/>
      <c r="AP22" s="439"/>
      <c r="AQ22" s="439"/>
      <c r="AR22" s="439"/>
      <c r="AS22" s="439"/>
      <c r="AT22" s="439"/>
      <c r="AU22" s="439"/>
      <c r="AV22" s="439"/>
      <c r="AW22" s="439"/>
      <c r="AX22" s="822"/>
      <c r="AY22" s="822"/>
      <c r="AZ22" s="822"/>
      <c r="BA22" s="932"/>
    </row>
    <row r="23" spans="1:53" ht="22.8">
      <c r="A23" s="839">
        <v>1</v>
      </c>
      <c r="B23" s="932"/>
      <c r="C23" s="932"/>
      <c r="D23" s="932"/>
      <c r="E23" s="932"/>
      <c r="F23" s="932"/>
      <c r="G23" s="932"/>
      <c r="H23" s="932"/>
      <c r="I23" s="932"/>
      <c r="J23" s="932"/>
      <c r="K23" s="932"/>
      <c r="L23" s="1046" t="s">
        <v>540</v>
      </c>
      <c r="M23" s="1055" t="s">
        <v>541</v>
      </c>
      <c r="N23" s="968" t="s">
        <v>369</v>
      </c>
      <c r="O23" s="840"/>
      <c r="P23" s="840"/>
      <c r="Q23" s="840"/>
      <c r="R23" s="1051">
        <v>0</v>
      </c>
      <c r="S23" s="840"/>
      <c r="T23" s="840">
        <v>64.3</v>
      </c>
      <c r="U23" s="439"/>
      <c r="V23" s="439"/>
      <c r="W23" s="439"/>
      <c r="X23" s="439"/>
      <c r="Y23" s="439"/>
      <c r="Z23" s="439"/>
      <c r="AA23" s="439"/>
      <c r="AB23" s="439"/>
      <c r="AC23" s="439"/>
      <c r="AD23" s="840">
        <v>0</v>
      </c>
      <c r="AE23" s="439"/>
      <c r="AF23" s="439"/>
      <c r="AG23" s="439"/>
      <c r="AH23" s="439"/>
      <c r="AI23" s="439"/>
      <c r="AJ23" s="439"/>
      <c r="AK23" s="439"/>
      <c r="AL23" s="439"/>
      <c r="AM23" s="439"/>
      <c r="AN23" s="1051">
        <v>0</v>
      </c>
      <c r="AO23" s="439"/>
      <c r="AP23" s="439"/>
      <c r="AQ23" s="439"/>
      <c r="AR23" s="439"/>
      <c r="AS23" s="439"/>
      <c r="AT23" s="439"/>
      <c r="AU23" s="439"/>
      <c r="AV23" s="439"/>
      <c r="AW23" s="439"/>
      <c r="AX23" s="822"/>
      <c r="AY23" s="822"/>
      <c r="AZ23" s="822"/>
      <c r="BA23" s="932"/>
    </row>
    <row r="24" spans="1:53" ht="22.8">
      <c r="A24" s="839">
        <v>1</v>
      </c>
      <c r="B24" s="932"/>
      <c r="C24" s="932"/>
      <c r="D24" s="932"/>
      <c r="E24" s="932"/>
      <c r="F24" s="932"/>
      <c r="G24" s="932"/>
      <c r="H24" s="932"/>
      <c r="I24" s="932"/>
      <c r="J24" s="932"/>
      <c r="K24" s="932"/>
      <c r="L24" s="1046" t="s">
        <v>542</v>
      </c>
      <c r="M24" s="1055" t="s">
        <v>543</v>
      </c>
      <c r="N24" s="1058" t="s">
        <v>369</v>
      </c>
      <c r="O24" s="439">
        <v>0</v>
      </c>
      <c r="P24" s="439">
        <v>110.3</v>
      </c>
      <c r="Q24" s="439">
        <v>0</v>
      </c>
      <c r="R24" s="1051">
        <v>-110.3</v>
      </c>
      <c r="S24" s="439">
        <v>0</v>
      </c>
      <c r="T24" s="439">
        <v>138.40170000000001</v>
      </c>
      <c r="U24" s="439"/>
      <c r="V24" s="439"/>
      <c r="W24" s="439"/>
      <c r="X24" s="439"/>
      <c r="Y24" s="439"/>
      <c r="Z24" s="439"/>
      <c r="AA24" s="439"/>
      <c r="AB24" s="439"/>
      <c r="AC24" s="439"/>
      <c r="AD24" s="439">
        <v>140.4</v>
      </c>
      <c r="AE24" s="439"/>
      <c r="AF24" s="439"/>
      <c r="AG24" s="439"/>
      <c r="AH24" s="439"/>
      <c r="AI24" s="439"/>
      <c r="AJ24" s="439"/>
      <c r="AK24" s="439"/>
      <c r="AL24" s="439"/>
      <c r="AM24" s="439"/>
      <c r="AN24" s="1051">
        <v>0</v>
      </c>
      <c r="AO24" s="439"/>
      <c r="AP24" s="439"/>
      <c r="AQ24" s="439"/>
      <c r="AR24" s="439"/>
      <c r="AS24" s="439"/>
      <c r="AT24" s="439"/>
      <c r="AU24" s="439"/>
      <c r="AV24" s="439"/>
      <c r="AW24" s="439"/>
      <c r="AX24" s="822"/>
      <c r="AY24" s="822"/>
      <c r="AZ24" s="822"/>
      <c r="BA24" s="932"/>
    </row>
    <row r="25" spans="1:53" ht="11.4">
      <c r="A25" s="839">
        <v>1</v>
      </c>
      <c r="B25" s="892" t="s">
        <v>1321</v>
      </c>
      <c r="C25" s="932"/>
      <c r="D25" s="932"/>
      <c r="E25" s="932"/>
      <c r="F25" s="932"/>
      <c r="G25" s="932"/>
      <c r="H25" s="932"/>
      <c r="I25" s="932"/>
      <c r="J25" s="932"/>
      <c r="K25" s="932"/>
      <c r="L25" s="1046" t="s">
        <v>544</v>
      </c>
      <c r="M25" s="1057" t="s">
        <v>545</v>
      </c>
      <c r="N25" s="968" t="s">
        <v>369</v>
      </c>
      <c r="O25" s="1060">
        <v>0</v>
      </c>
      <c r="P25" s="1060">
        <v>84</v>
      </c>
      <c r="Q25" s="1060">
        <v>0</v>
      </c>
      <c r="R25" s="1051">
        <v>-84</v>
      </c>
      <c r="S25" s="1060">
        <v>0</v>
      </c>
      <c r="T25" s="1060">
        <v>114</v>
      </c>
      <c r="U25" s="439"/>
      <c r="V25" s="439"/>
      <c r="W25" s="439"/>
      <c r="X25" s="439"/>
      <c r="Y25" s="439"/>
      <c r="Z25" s="439"/>
      <c r="AA25" s="439"/>
      <c r="AB25" s="439"/>
      <c r="AC25" s="439"/>
      <c r="AD25" s="1060">
        <v>108</v>
      </c>
      <c r="AE25" s="439"/>
      <c r="AF25" s="439"/>
      <c r="AG25" s="439"/>
      <c r="AH25" s="439"/>
      <c r="AI25" s="439"/>
      <c r="AJ25" s="439"/>
      <c r="AK25" s="439"/>
      <c r="AL25" s="439"/>
      <c r="AM25" s="439"/>
      <c r="AN25" s="1051">
        <v>0</v>
      </c>
      <c r="AO25" s="439"/>
      <c r="AP25" s="439"/>
      <c r="AQ25" s="439"/>
      <c r="AR25" s="439"/>
      <c r="AS25" s="439"/>
      <c r="AT25" s="439"/>
      <c r="AU25" s="439"/>
      <c r="AV25" s="439"/>
      <c r="AW25" s="439"/>
      <c r="AX25" s="822"/>
      <c r="AY25" s="822"/>
      <c r="AZ25" s="822"/>
      <c r="BA25" s="932"/>
    </row>
    <row r="26" spans="1:53" ht="22.8">
      <c r="A26" s="839">
        <v>1</v>
      </c>
      <c r="B26" s="892" t="s">
        <v>1323</v>
      </c>
      <c r="C26" s="932"/>
      <c r="D26" s="932"/>
      <c r="E26" s="932"/>
      <c r="F26" s="932"/>
      <c r="G26" s="932"/>
      <c r="H26" s="932"/>
      <c r="I26" s="932"/>
      <c r="J26" s="932"/>
      <c r="K26" s="932"/>
      <c r="L26" s="1046" t="s">
        <v>546</v>
      </c>
      <c r="M26" s="1057" t="s">
        <v>1191</v>
      </c>
      <c r="N26" s="1058" t="s">
        <v>369</v>
      </c>
      <c r="O26" s="1060">
        <v>0</v>
      </c>
      <c r="P26" s="1060">
        <v>26.3</v>
      </c>
      <c r="Q26" s="1060">
        <v>0</v>
      </c>
      <c r="R26" s="1051">
        <v>-26.3</v>
      </c>
      <c r="S26" s="1060">
        <v>0</v>
      </c>
      <c r="T26" s="1060">
        <v>24.401700000000002</v>
      </c>
      <c r="U26" s="439"/>
      <c r="V26" s="439"/>
      <c r="W26" s="439"/>
      <c r="X26" s="439"/>
      <c r="Y26" s="439"/>
      <c r="Z26" s="439"/>
      <c r="AA26" s="439"/>
      <c r="AB26" s="439"/>
      <c r="AC26" s="439"/>
      <c r="AD26" s="1060">
        <v>32.4</v>
      </c>
      <c r="AE26" s="439"/>
      <c r="AF26" s="439"/>
      <c r="AG26" s="439"/>
      <c r="AH26" s="439"/>
      <c r="AI26" s="439"/>
      <c r="AJ26" s="439"/>
      <c r="AK26" s="439"/>
      <c r="AL26" s="439"/>
      <c r="AM26" s="439"/>
      <c r="AN26" s="1051">
        <v>0</v>
      </c>
      <c r="AO26" s="439"/>
      <c r="AP26" s="439"/>
      <c r="AQ26" s="439"/>
      <c r="AR26" s="439"/>
      <c r="AS26" s="439"/>
      <c r="AT26" s="439"/>
      <c r="AU26" s="439"/>
      <c r="AV26" s="439"/>
      <c r="AW26" s="439"/>
      <c r="AX26" s="822"/>
      <c r="AY26" s="822"/>
      <c r="AZ26" s="822"/>
      <c r="BA26" s="932"/>
    </row>
    <row r="27" spans="1:53" ht="11.4">
      <c r="A27" s="839">
        <v>1</v>
      </c>
      <c r="B27" s="932"/>
      <c r="C27" s="932"/>
      <c r="D27" s="932"/>
      <c r="E27" s="932"/>
      <c r="F27" s="932"/>
      <c r="G27" s="932"/>
      <c r="H27" s="932"/>
      <c r="I27" s="932"/>
      <c r="J27" s="932"/>
      <c r="K27" s="932"/>
      <c r="L27" s="1046" t="s">
        <v>547</v>
      </c>
      <c r="M27" s="1055" t="s">
        <v>548</v>
      </c>
      <c r="N27" s="968" t="s">
        <v>369</v>
      </c>
      <c r="O27" s="840"/>
      <c r="P27" s="840"/>
      <c r="Q27" s="840"/>
      <c r="R27" s="1051">
        <v>0</v>
      </c>
      <c r="S27" s="840"/>
      <c r="T27" s="840">
        <v>6</v>
      </c>
      <c r="U27" s="439"/>
      <c r="V27" s="439"/>
      <c r="W27" s="439"/>
      <c r="X27" s="439"/>
      <c r="Y27" s="439"/>
      <c r="Z27" s="439"/>
      <c r="AA27" s="439"/>
      <c r="AB27" s="439"/>
      <c r="AC27" s="439"/>
      <c r="AD27" s="840">
        <v>0</v>
      </c>
      <c r="AE27" s="439"/>
      <c r="AF27" s="439"/>
      <c r="AG27" s="439"/>
      <c r="AH27" s="439"/>
      <c r="AI27" s="439"/>
      <c r="AJ27" s="439"/>
      <c r="AK27" s="439"/>
      <c r="AL27" s="439"/>
      <c r="AM27" s="439"/>
      <c r="AN27" s="1051">
        <v>0</v>
      </c>
      <c r="AO27" s="439"/>
      <c r="AP27" s="439"/>
      <c r="AQ27" s="439"/>
      <c r="AR27" s="439"/>
      <c r="AS27" s="439"/>
      <c r="AT27" s="439"/>
      <c r="AU27" s="439"/>
      <c r="AV27" s="439"/>
      <c r="AW27" s="439"/>
      <c r="AX27" s="822"/>
      <c r="AY27" s="822"/>
      <c r="AZ27" s="822"/>
      <c r="BA27" s="932"/>
    </row>
    <row r="28" spans="1:53" ht="11.4">
      <c r="A28" s="839">
        <v>1</v>
      </c>
      <c r="B28" s="932"/>
      <c r="C28" s="932"/>
      <c r="D28" s="932"/>
      <c r="E28" s="932"/>
      <c r="F28" s="932"/>
      <c r="G28" s="932"/>
      <c r="H28" s="932"/>
      <c r="I28" s="932"/>
      <c r="J28" s="932"/>
      <c r="K28" s="932"/>
      <c r="L28" s="1046" t="s">
        <v>549</v>
      </c>
      <c r="M28" s="1061" t="s">
        <v>550</v>
      </c>
      <c r="N28" s="1048" t="s">
        <v>369</v>
      </c>
      <c r="O28" s="1051">
        <v>0</v>
      </c>
      <c r="P28" s="1051">
        <v>0</v>
      </c>
      <c r="Q28" s="1051">
        <v>0</v>
      </c>
      <c r="R28" s="1051">
        <v>0</v>
      </c>
      <c r="S28" s="1051">
        <v>0</v>
      </c>
      <c r="T28" s="1051">
        <v>23.4</v>
      </c>
      <c r="U28" s="439"/>
      <c r="V28" s="439"/>
      <c r="W28" s="439"/>
      <c r="X28" s="439"/>
      <c r="Y28" s="439"/>
      <c r="Z28" s="439"/>
      <c r="AA28" s="439"/>
      <c r="AB28" s="439"/>
      <c r="AC28" s="439"/>
      <c r="AD28" s="1051">
        <v>0</v>
      </c>
      <c r="AE28" s="439"/>
      <c r="AF28" s="439"/>
      <c r="AG28" s="439"/>
      <c r="AH28" s="439"/>
      <c r="AI28" s="439"/>
      <c r="AJ28" s="439"/>
      <c r="AK28" s="439"/>
      <c r="AL28" s="439"/>
      <c r="AM28" s="439"/>
      <c r="AN28" s="1051">
        <v>0</v>
      </c>
      <c r="AO28" s="439"/>
      <c r="AP28" s="439"/>
      <c r="AQ28" s="439"/>
      <c r="AR28" s="439"/>
      <c r="AS28" s="439"/>
      <c r="AT28" s="439"/>
      <c r="AU28" s="439"/>
      <c r="AV28" s="439"/>
      <c r="AW28" s="439"/>
      <c r="AX28" s="822"/>
      <c r="AY28" s="822"/>
      <c r="AZ28" s="822"/>
      <c r="BA28" s="932"/>
    </row>
    <row r="29" spans="1:53" ht="11.4">
      <c r="A29" s="839">
        <v>1</v>
      </c>
      <c r="B29" s="932"/>
      <c r="C29" s="932"/>
      <c r="D29" s="932"/>
      <c r="E29" s="932"/>
      <c r="F29" s="932"/>
      <c r="G29" s="932"/>
      <c r="H29" s="932"/>
      <c r="I29" s="932"/>
      <c r="J29" s="932"/>
      <c r="K29" s="932"/>
      <c r="L29" s="1046" t="s">
        <v>551</v>
      </c>
      <c r="M29" s="1059" t="s">
        <v>552</v>
      </c>
      <c r="N29" s="1048" t="s">
        <v>369</v>
      </c>
      <c r="O29" s="840"/>
      <c r="P29" s="840"/>
      <c r="Q29" s="840"/>
      <c r="R29" s="1051">
        <v>0</v>
      </c>
      <c r="S29" s="840"/>
      <c r="T29" s="840"/>
      <c r="U29" s="439"/>
      <c r="V29" s="439"/>
      <c r="W29" s="439"/>
      <c r="X29" s="439"/>
      <c r="Y29" s="439"/>
      <c r="Z29" s="439"/>
      <c r="AA29" s="439"/>
      <c r="AB29" s="439"/>
      <c r="AC29" s="439"/>
      <c r="AD29" s="840"/>
      <c r="AE29" s="439"/>
      <c r="AF29" s="439"/>
      <c r="AG29" s="439"/>
      <c r="AH29" s="439"/>
      <c r="AI29" s="439"/>
      <c r="AJ29" s="439"/>
      <c r="AK29" s="439"/>
      <c r="AL29" s="439"/>
      <c r="AM29" s="439"/>
      <c r="AN29" s="1051">
        <v>0</v>
      </c>
      <c r="AO29" s="439"/>
      <c r="AP29" s="439"/>
      <c r="AQ29" s="439"/>
      <c r="AR29" s="439"/>
      <c r="AS29" s="439"/>
      <c r="AT29" s="439"/>
      <c r="AU29" s="439"/>
      <c r="AV29" s="439"/>
      <c r="AW29" s="439"/>
      <c r="AX29" s="822"/>
      <c r="AY29" s="822"/>
      <c r="AZ29" s="822"/>
      <c r="BA29" s="932"/>
    </row>
    <row r="30" spans="1:53" ht="22.8">
      <c r="A30" s="839">
        <v>1</v>
      </c>
      <c r="B30" s="932"/>
      <c r="C30" s="932"/>
      <c r="D30" s="932"/>
      <c r="E30" s="932"/>
      <c r="F30" s="932"/>
      <c r="G30" s="932"/>
      <c r="H30" s="932"/>
      <c r="I30" s="932"/>
      <c r="J30" s="932"/>
      <c r="K30" s="932"/>
      <c r="L30" s="1046" t="s">
        <v>553</v>
      </c>
      <c r="M30" s="1059" t="s">
        <v>554</v>
      </c>
      <c r="N30" s="1048" t="s">
        <v>369</v>
      </c>
      <c r="O30" s="840"/>
      <c r="P30" s="840"/>
      <c r="Q30" s="840"/>
      <c r="R30" s="1051">
        <v>0</v>
      </c>
      <c r="S30" s="840"/>
      <c r="T30" s="840"/>
      <c r="U30" s="439"/>
      <c r="V30" s="439"/>
      <c r="W30" s="439"/>
      <c r="X30" s="439"/>
      <c r="Y30" s="439"/>
      <c r="Z30" s="439"/>
      <c r="AA30" s="439"/>
      <c r="AB30" s="439"/>
      <c r="AC30" s="439"/>
      <c r="AD30" s="840"/>
      <c r="AE30" s="439"/>
      <c r="AF30" s="439"/>
      <c r="AG30" s="439"/>
      <c r="AH30" s="439"/>
      <c r="AI30" s="439"/>
      <c r="AJ30" s="439"/>
      <c r="AK30" s="439"/>
      <c r="AL30" s="439"/>
      <c r="AM30" s="439"/>
      <c r="AN30" s="1051">
        <v>0</v>
      </c>
      <c r="AO30" s="439"/>
      <c r="AP30" s="439"/>
      <c r="AQ30" s="439"/>
      <c r="AR30" s="439"/>
      <c r="AS30" s="439"/>
      <c r="AT30" s="439"/>
      <c r="AU30" s="439"/>
      <c r="AV30" s="439"/>
      <c r="AW30" s="439"/>
      <c r="AX30" s="822"/>
      <c r="AY30" s="822"/>
      <c r="AZ30" s="822"/>
      <c r="BA30" s="932"/>
    </row>
    <row r="31" spans="1:53" ht="22.8">
      <c r="A31" s="839">
        <v>1</v>
      </c>
      <c r="B31" s="932"/>
      <c r="C31" s="932"/>
      <c r="D31" s="932"/>
      <c r="E31" s="932"/>
      <c r="F31" s="932"/>
      <c r="G31" s="932"/>
      <c r="H31" s="932"/>
      <c r="I31" s="932"/>
      <c r="J31" s="932"/>
      <c r="K31" s="932"/>
      <c r="L31" s="1046" t="s">
        <v>555</v>
      </c>
      <c r="M31" s="1059" t="s">
        <v>556</v>
      </c>
      <c r="N31" s="1048" t="s">
        <v>369</v>
      </c>
      <c r="O31" s="840"/>
      <c r="P31" s="840"/>
      <c r="Q31" s="840"/>
      <c r="R31" s="1051">
        <v>0</v>
      </c>
      <c r="S31" s="840"/>
      <c r="T31" s="840"/>
      <c r="U31" s="439"/>
      <c r="V31" s="439"/>
      <c r="W31" s="439"/>
      <c r="X31" s="439"/>
      <c r="Y31" s="439"/>
      <c r="Z31" s="439"/>
      <c r="AA31" s="439"/>
      <c r="AB31" s="439"/>
      <c r="AC31" s="439"/>
      <c r="AD31" s="840"/>
      <c r="AE31" s="439"/>
      <c r="AF31" s="439"/>
      <c r="AG31" s="439"/>
      <c r="AH31" s="439"/>
      <c r="AI31" s="439"/>
      <c r="AJ31" s="439"/>
      <c r="AK31" s="439"/>
      <c r="AL31" s="439"/>
      <c r="AM31" s="439"/>
      <c r="AN31" s="1051">
        <v>0</v>
      </c>
      <c r="AO31" s="439"/>
      <c r="AP31" s="439"/>
      <c r="AQ31" s="439"/>
      <c r="AR31" s="439"/>
      <c r="AS31" s="439"/>
      <c r="AT31" s="439"/>
      <c r="AU31" s="439"/>
      <c r="AV31" s="439"/>
      <c r="AW31" s="439"/>
      <c r="AX31" s="822"/>
      <c r="AY31" s="822"/>
      <c r="AZ31" s="822"/>
      <c r="BA31" s="932"/>
    </row>
    <row r="32" spans="1:53" ht="22.8">
      <c r="A32" s="839">
        <v>1</v>
      </c>
      <c r="B32" s="932"/>
      <c r="C32" s="932"/>
      <c r="D32" s="932"/>
      <c r="E32" s="932"/>
      <c r="F32" s="932"/>
      <c r="G32" s="932"/>
      <c r="H32" s="932"/>
      <c r="I32" s="932"/>
      <c r="J32" s="932"/>
      <c r="K32" s="932"/>
      <c r="L32" s="1046" t="s">
        <v>557</v>
      </c>
      <c r="M32" s="1059" t="s">
        <v>558</v>
      </c>
      <c r="N32" s="1048" t="s">
        <v>369</v>
      </c>
      <c r="O32" s="840"/>
      <c r="P32" s="840"/>
      <c r="Q32" s="840"/>
      <c r="R32" s="1051">
        <v>0</v>
      </c>
      <c r="S32" s="840"/>
      <c r="T32" s="840"/>
      <c r="U32" s="439"/>
      <c r="V32" s="439"/>
      <c r="W32" s="439"/>
      <c r="X32" s="439"/>
      <c r="Y32" s="439"/>
      <c r="Z32" s="439"/>
      <c r="AA32" s="439"/>
      <c r="AB32" s="439"/>
      <c r="AC32" s="439"/>
      <c r="AD32" s="840"/>
      <c r="AE32" s="439"/>
      <c r="AF32" s="439"/>
      <c r="AG32" s="439"/>
      <c r="AH32" s="439"/>
      <c r="AI32" s="439"/>
      <c r="AJ32" s="439"/>
      <c r="AK32" s="439"/>
      <c r="AL32" s="439"/>
      <c r="AM32" s="439"/>
      <c r="AN32" s="1051">
        <v>0</v>
      </c>
      <c r="AO32" s="439"/>
      <c r="AP32" s="439"/>
      <c r="AQ32" s="439"/>
      <c r="AR32" s="439"/>
      <c r="AS32" s="439"/>
      <c r="AT32" s="439"/>
      <c r="AU32" s="439"/>
      <c r="AV32" s="439"/>
      <c r="AW32" s="439"/>
      <c r="AX32" s="822"/>
      <c r="AY32" s="822"/>
      <c r="AZ32" s="822"/>
      <c r="BA32" s="932"/>
    </row>
    <row r="33" spans="1:53" ht="45.6">
      <c r="A33" s="839">
        <v>1</v>
      </c>
      <c r="B33" s="932"/>
      <c r="C33" s="932"/>
      <c r="D33" s="932"/>
      <c r="E33" s="932"/>
      <c r="F33" s="932"/>
      <c r="G33" s="932"/>
      <c r="H33" s="932"/>
      <c r="I33" s="932"/>
      <c r="J33" s="932"/>
      <c r="K33" s="932"/>
      <c r="L33" s="1046" t="s">
        <v>559</v>
      </c>
      <c r="M33" s="1059" t="s">
        <v>560</v>
      </c>
      <c r="N33" s="1048" t="s">
        <v>369</v>
      </c>
      <c r="O33" s="840"/>
      <c r="P33" s="840"/>
      <c r="Q33" s="840"/>
      <c r="R33" s="1051">
        <v>0</v>
      </c>
      <c r="S33" s="840"/>
      <c r="T33" s="840">
        <v>23.4</v>
      </c>
      <c r="U33" s="439"/>
      <c r="V33" s="439"/>
      <c r="W33" s="439"/>
      <c r="X33" s="439"/>
      <c r="Y33" s="439"/>
      <c r="Z33" s="439"/>
      <c r="AA33" s="439"/>
      <c r="AB33" s="439"/>
      <c r="AC33" s="439"/>
      <c r="AD33" s="840">
        <v>0</v>
      </c>
      <c r="AE33" s="439"/>
      <c r="AF33" s="439"/>
      <c r="AG33" s="439"/>
      <c r="AH33" s="439"/>
      <c r="AI33" s="439"/>
      <c r="AJ33" s="439"/>
      <c r="AK33" s="439"/>
      <c r="AL33" s="439"/>
      <c r="AM33" s="439"/>
      <c r="AN33" s="1051">
        <v>0</v>
      </c>
      <c r="AO33" s="439"/>
      <c r="AP33" s="439"/>
      <c r="AQ33" s="439"/>
      <c r="AR33" s="439"/>
      <c r="AS33" s="439"/>
      <c r="AT33" s="439"/>
      <c r="AU33" s="439"/>
      <c r="AV33" s="439"/>
      <c r="AW33" s="439"/>
      <c r="AX33" s="822"/>
      <c r="AY33" s="822"/>
      <c r="AZ33" s="822"/>
      <c r="BA33" s="932"/>
    </row>
    <row r="34" spans="1:53" ht="11.4">
      <c r="A34" s="839">
        <v>1</v>
      </c>
      <c r="B34" s="932"/>
      <c r="C34" s="932"/>
      <c r="D34" s="932"/>
      <c r="E34" s="932"/>
      <c r="F34" s="932"/>
      <c r="G34" s="932"/>
      <c r="H34" s="932"/>
      <c r="I34" s="932"/>
      <c r="J34" s="932"/>
      <c r="K34" s="932"/>
      <c r="L34" s="1046" t="s">
        <v>561</v>
      </c>
      <c r="M34" s="1059" t="s">
        <v>562</v>
      </c>
      <c r="N34" s="1048" t="s">
        <v>369</v>
      </c>
      <c r="O34" s="840"/>
      <c r="P34" s="840"/>
      <c r="Q34" s="840"/>
      <c r="R34" s="1051">
        <v>0</v>
      </c>
      <c r="S34" s="840"/>
      <c r="T34" s="840"/>
      <c r="U34" s="439"/>
      <c r="V34" s="439"/>
      <c r="W34" s="439"/>
      <c r="X34" s="439"/>
      <c r="Y34" s="439"/>
      <c r="Z34" s="439"/>
      <c r="AA34" s="439"/>
      <c r="AB34" s="439"/>
      <c r="AC34" s="439"/>
      <c r="AD34" s="840"/>
      <c r="AE34" s="439"/>
      <c r="AF34" s="439"/>
      <c r="AG34" s="439"/>
      <c r="AH34" s="439"/>
      <c r="AI34" s="439"/>
      <c r="AJ34" s="439"/>
      <c r="AK34" s="439"/>
      <c r="AL34" s="439"/>
      <c r="AM34" s="439"/>
      <c r="AN34" s="1051">
        <v>0</v>
      </c>
      <c r="AO34" s="439"/>
      <c r="AP34" s="439"/>
      <c r="AQ34" s="439"/>
      <c r="AR34" s="439"/>
      <c r="AS34" s="439"/>
      <c r="AT34" s="439"/>
      <c r="AU34" s="439"/>
      <c r="AV34" s="439"/>
      <c r="AW34" s="439"/>
      <c r="AX34" s="822"/>
      <c r="AY34" s="822"/>
      <c r="AZ34" s="822"/>
      <c r="BA34" s="932"/>
    </row>
    <row r="35" spans="1:53" ht="11.4">
      <c r="A35" s="839">
        <v>1</v>
      </c>
      <c r="B35" s="932"/>
      <c r="C35" s="932"/>
      <c r="D35" s="932"/>
      <c r="E35" s="932"/>
      <c r="F35" s="932"/>
      <c r="G35" s="932"/>
      <c r="H35" s="932"/>
      <c r="I35" s="932"/>
      <c r="J35" s="932"/>
      <c r="K35" s="932"/>
      <c r="L35" s="1046" t="s">
        <v>1508</v>
      </c>
      <c r="M35" s="1059" t="s">
        <v>1509</v>
      </c>
      <c r="N35" s="1048" t="s">
        <v>369</v>
      </c>
      <c r="O35" s="840"/>
      <c r="P35" s="840"/>
      <c r="Q35" s="840"/>
      <c r="R35" s="1051">
        <v>0</v>
      </c>
      <c r="S35" s="840"/>
      <c r="T35" s="840"/>
      <c r="U35" s="439"/>
      <c r="V35" s="439"/>
      <c r="W35" s="439"/>
      <c r="X35" s="439"/>
      <c r="Y35" s="439"/>
      <c r="Z35" s="439"/>
      <c r="AA35" s="439"/>
      <c r="AB35" s="439"/>
      <c r="AC35" s="439"/>
      <c r="AD35" s="840"/>
      <c r="AE35" s="439"/>
      <c r="AF35" s="439"/>
      <c r="AG35" s="439"/>
      <c r="AH35" s="439"/>
      <c r="AI35" s="439"/>
      <c r="AJ35" s="439"/>
      <c r="AK35" s="439"/>
      <c r="AL35" s="439"/>
      <c r="AM35" s="439"/>
      <c r="AN35" s="1051">
        <v>0</v>
      </c>
      <c r="AO35" s="439"/>
      <c r="AP35" s="439"/>
      <c r="AQ35" s="439"/>
      <c r="AR35" s="439"/>
      <c r="AS35" s="439"/>
      <c r="AT35" s="439"/>
      <c r="AU35" s="439"/>
      <c r="AV35" s="439"/>
      <c r="AW35" s="439"/>
      <c r="AX35" s="822"/>
      <c r="AY35" s="822"/>
      <c r="AZ35" s="822"/>
      <c r="BA35" s="932"/>
    </row>
    <row r="36" spans="1:53" s="113" customFormat="1" ht="11.4">
      <c r="A36" s="1052">
        <v>1</v>
      </c>
      <c r="B36" s="1062"/>
      <c r="C36" s="1062"/>
      <c r="D36" s="1062"/>
      <c r="E36" s="1062"/>
      <c r="F36" s="1062"/>
      <c r="G36" s="1062"/>
      <c r="H36" s="1062"/>
      <c r="I36" s="1062"/>
      <c r="J36" s="1062"/>
      <c r="K36" s="1062"/>
      <c r="L36" s="1063" t="s">
        <v>378</v>
      </c>
      <c r="M36" s="1064" t="s">
        <v>563</v>
      </c>
      <c r="N36" s="1065" t="s">
        <v>369</v>
      </c>
      <c r="O36" s="605">
        <v>0</v>
      </c>
      <c r="P36" s="605">
        <v>75.17</v>
      </c>
      <c r="Q36" s="605">
        <v>0</v>
      </c>
      <c r="R36" s="1043">
        <v>-75.17</v>
      </c>
      <c r="S36" s="605">
        <v>0</v>
      </c>
      <c r="T36" s="605">
        <v>0</v>
      </c>
      <c r="U36" s="605"/>
      <c r="V36" s="605"/>
      <c r="W36" s="605"/>
      <c r="X36" s="605"/>
      <c r="Y36" s="605"/>
      <c r="Z36" s="605"/>
      <c r="AA36" s="605"/>
      <c r="AB36" s="605"/>
      <c r="AC36" s="605"/>
      <c r="AD36" s="605">
        <v>0</v>
      </c>
      <c r="AE36" s="605"/>
      <c r="AF36" s="605"/>
      <c r="AG36" s="605"/>
      <c r="AH36" s="605"/>
      <c r="AI36" s="605"/>
      <c r="AJ36" s="605"/>
      <c r="AK36" s="605"/>
      <c r="AL36" s="605"/>
      <c r="AM36" s="605"/>
      <c r="AN36" s="1043">
        <v>0</v>
      </c>
      <c r="AO36" s="605"/>
      <c r="AP36" s="605"/>
      <c r="AQ36" s="605"/>
      <c r="AR36" s="605"/>
      <c r="AS36" s="605"/>
      <c r="AT36" s="605"/>
      <c r="AU36" s="605"/>
      <c r="AV36" s="605"/>
      <c r="AW36" s="605"/>
      <c r="AX36" s="1054"/>
      <c r="AY36" s="1054"/>
      <c r="AZ36" s="1054"/>
      <c r="BA36" s="1062"/>
    </row>
    <row r="37" spans="1:53" ht="22.8">
      <c r="A37" s="839">
        <v>1</v>
      </c>
      <c r="B37" s="932"/>
      <c r="C37" s="932"/>
      <c r="D37" s="932"/>
      <c r="E37" s="932"/>
      <c r="F37" s="932"/>
      <c r="G37" s="932"/>
      <c r="H37" s="932"/>
      <c r="I37" s="932"/>
      <c r="J37" s="932"/>
      <c r="K37" s="932"/>
      <c r="L37" s="1046" t="s">
        <v>564</v>
      </c>
      <c r="M37" s="1055" t="s">
        <v>565</v>
      </c>
      <c r="N37" s="1048" t="s">
        <v>369</v>
      </c>
      <c r="O37" s="840"/>
      <c r="P37" s="840"/>
      <c r="Q37" s="840"/>
      <c r="R37" s="1051">
        <v>0</v>
      </c>
      <c r="S37" s="840"/>
      <c r="T37" s="840"/>
      <c r="U37" s="439"/>
      <c r="V37" s="439"/>
      <c r="W37" s="439"/>
      <c r="X37" s="439"/>
      <c r="Y37" s="439"/>
      <c r="Z37" s="439"/>
      <c r="AA37" s="439"/>
      <c r="AB37" s="439"/>
      <c r="AC37" s="439"/>
      <c r="AD37" s="840"/>
      <c r="AE37" s="439"/>
      <c r="AF37" s="439"/>
      <c r="AG37" s="439"/>
      <c r="AH37" s="439"/>
      <c r="AI37" s="439"/>
      <c r="AJ37" s="439"/>
      <c r="AK37" s="439"/>
      <c r="AL37" s="439"/>
      <c r="AM37" s="439"/>
      <c r="AN37" s="1051">
        <v>0</v>
      </c>
      <c r="AO37" s="439"/>
      <c r="AP37" s="439"/>
      <c r="AQ37" s="439"/>
      <c r="AR37" s="439"/>
      <c r="AS37" s="439"/>
      <c r="AT37" s="439"/>
      <c r="AU37" s="439"/>
      <c r="AV37" s="439"/>
      <c r="AW37" s="439"/>
      <c r="AX37" s="822"/>
      <c r="AY37" s="822"/>
      <c r="AZ37" s="822"/>
      <c r="BA37" s="932"/>
    </row>
    <row r="38" spans="1:53" ht="34.200000000000003">
      <c r="A38" s="839">
        <v>1</v>
      </c>
      <c r="B38" s="932"/>
      <c r="C38" s="932"/>
      <c r="D38" s="932"/>
      <c r="E38" s="932"/>
      <c r="F38" s="932"/>
      <c r="G38" s="932"/>
      <c r="H38" s="932"/>
      <c r="I38" s="932"/>
      <c r="J38" s="932"/>
      <c r="K38" s="932"/>
      <c r="L38" s="1046" t="s">
        <v>566</v>
      </c>
      <c r="M38" s="1061" t="s">
        <v>567</v>
      </c>
      <c r="N38" s="1048" t="s">
        <v>369</v>
      </c>
      <c r="O38" s="840"/>
      <c r="P38" s="840"/>
      <c r="Q38" s="840"/>
      <c r="R38" s="1051">
        <v>0</v>
      </c>
      <c r="S38" s="840"/>
      <c r="T38" s="840"/>
      <c r="U38" s="439"/>
      <c r="V38" s="439"/>
      <c r="W38" s="439"/>
      <c r="X38" s="439"/>
      <c r="Y38" s="439"/>
      <c r="Z38" s="439"/>
      <c r="AA38" s="439"/>
      <c r="AB38" s="439"/>
      <c r="AC38" s="439"/>
      <c r="AD38" s="840"/>
      <c r="AE38" s="439"/>
      <c r="AF38" s="439"/>
      <c r="AG38" s="439"/>
      <c r="AH38" s="439"/>
      <c r="AI38" s="439"/>
      <c r="AJ38" s="439"/>
      <c r="AK38" s="439"/>
      <c r="AL38" s="439"/>
      <c r="AM38" s="439"/>
      <c r="AN38" s="1051">
        <v>0</v>
      </c>
      <c r="AO38" s="439"/>
      <c r="AP38" s="439"/>
      <c r="AQ38" s="439"/>
      <c r="AR38" s="439"/>
      <c r="AS38" s="439"/>
      <c r="AT38" s="439"/>
      <c r="AU38" s="439"/>
      <c r="AV38" s="439"/>
      <c r="AW38" s="439"/>
      <c r="AX38" s="822"/>
      <c r="AY38" s="822"/>
      <c r="AZ38" s="822"/>
      <c r="BA38" s="932"/>
    </row>
    <row r="39" spans="1:53" ht="22.8">
      <c r="A39" s="839">
        <v>1</v>
      </c>
      <c r="B39" s="932"/>
      <c r="C39" s="932"/>
      <c r="D39" s="932"/>
      <c r="E39" s="932"/>
      <c r="F39" s="932"/>
      <c r="G39" s="932"/>
      <c r="H39" s="932"/>
      <c r="I39" s="932"/>
      <c r="J39" s="932"/>
      <c r="K39" s="932"/>
      <c r="L39" s="1046" t="s">
        <v>568</v>
      </c>
      <c r="M39" s="1061" t="s">
        <v>569</v>
      </c>
      <c r="N39" s="1048" t="s">
        <v>369</v>
      </c>
      <c r="O39" s="439">
        <v>0</v>
      </c>
      <c r="P39" s="439">
        <v>75.17</v>
      </c>
      <c r="Q39" s="439">
        <v>0</v>
      </c>
      <c r="R39" s="1051">
        <v>-75.17</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051">
        <v>0</v>
      </c>
      <c r="AO39" s="439"/>
      <c r="AP39" s="439"/>
      <c r="AQ39" s="439"/>
      <c r="AR39" s="439"/>
      <c r="AS39" s="439"/>
      <c r="AT39" s="439"/>
      <c r="AU39" s="439"/>
      <c r="AV39" s="439"/>
      <c r="AW39" s="439"/>
      <c r="AX39" s="822"/>
      <c r="AY39" s="822"/>
      <c r="AZ39" s="822"/>
      <c r="BA39" s="932"/>
    </row>
    <row r="40" spans="1:53" ht="14.4">
      <c r="A40" s="839">
        <v>1</v>
      </c>
      <c r="B40" s="1066" t="s">
        <v>1325</v>
      </c>
      <c r="C40" s="932"/>
      <c r="D40" s="932"/>
      <c r="E40" s="932"/>
      <c r="F40" s="932"/>
      <c r="G40" s="932"/>
      <c r="H40" s="932"/>
      <c r="I40" s="932"/>
      <c r="J40" s="932"/>
      <c r="K40" s="932"/>
      <c r="L40" s="1046" t="s">
        <v>1179</v>
      </c>
      <c r="M40" s="1057" t="s">
        <v>570</v>
      </c>
      <c r="N40" s="1048" t="s">
        <v>369</v>
      </c>
      <c r="O40" s="1060">
        <v>0</v>
      </c>
      <c r="P40" s="1060">
        <v>75.17</v>
      </c>
      <c r="Q40" s="1060">
        <v>0</v>
      </c>
      <c r="R40" s="1051">
        <v>-75.17</v>
      </c>
      <c r="S40" s="1060">
        <v>0</v>
      </c>
      <c r="T40" s="1060">
        <v>0</v>
      </c>
      <c r="U40" s="439"/>
      <c r="V40" s="439"/>
      <c r="W40" s="439"/>
      <c r="X40" s="439"/>
      <c r="Y40" s="439"/>
      <c r="Z40" s="439"/>
      <c r="AA40" s="439"/>
      <c r="AB40" s="439"/>
      <c r="AC40" s="439"/>
      <c r="AD40" s="1060">
        <v>0</v>
      </c>
      <c r="AE40" s="439"/>
      <c r="AF40" s="439"/>
      <c r="AG40" s="439"/>
      <c r="AH40" s="439"/>
      <c r="AI40" s="439"/>
      <c r="AJ40" s="439"/>
      <c r="AK40" s="439"/>
      <c r="AL40" s="439"/>
      <c r="AM40" s="439"/>
      <c r="AN40" s="1051">
        <v>0</v>
      </c>
      <c r="AO40" s="439"/>
      <c r="AP40" s="439"/>
      <c r="AQ40" s="439"/>
      <c r="AR40" s="439"/>
      <c r="AS40" s="439"/>
      <c r="AT40" s="439"/>
      <c r="AU40" s="439"/>
      <c r="AV40" s="439"/>
      <c r="AW40" s="439"/>
      <c r="AX40" s="822"/>
      <c r="AY40" s="822"/>
      <c r="AZ40" s="822"/>
      <c r="BA40" s="932"/>
    </row>
    <row r="41" spans="1:53" ht="14.4">
      <c r="A41" s="839">
        <v>1</v>
      </c>
      <c r="B41" s="1066" t="s">
        <v>1327</v>
      </c>
      <c r="C41" s="932"/>
      <c r="D41" s="932"/>
      <c r="E41" s="932"/>
      <c r="F41" s="932"/>
      <c r="G41" s="932"/>
      <c r="H41" s="932"/>
      <c r="I41" s="932"/>
      <c r="J41" s="932"/>
      <c r="K41" s="932"/>
      <c r="L41" s="1046" t="s">
        <v>1180</v>
      </c>
      <c r="M41" s="1057" t="s">
        <v>571</v>
      </c>
      <c r="N41" s="1048" t="s">
        <v>369</v>
      </c>
      <c r="O41" s="1060">
        <v>0</v>
      </c>
      <c r="P41" s="1060">
        <v>0</v>
      </c>
      <c r="Q41" s="1060">
        <v>0</v>
      </c>
      <c r="R41" s="1051">
        <v>0</v>
      </c>
      <c r="S41" s="1060">
        <v>0</v>
      </c>
      <c r="T41" s="1060">
        <v>0</v>
      </c>
      <c r="U41" s="439"/>
      <c r="V41" s="439"/>
      <c r="W41" s="439"/>
      <c r="X41" s="439"/>
      <c r="Y41" s="439"/>
      <c r="Z41" s="439"/>
      <c r="AA41" s="439"/>
      <c r="AB41" s="439"/>
      <c r="AC41" s="439"/>
      <c r="AD41" s="1060">
        <v>0</v>
      </c>
      <c r="AE41" s="439"/>
      <c r="AF41" s="439"/>
      <c r="AG41" s="439"/>
      <c r="AH41" s="439"/>
      <c r="AI41" s="439"/>
      <c r="AJ41" s="439"/>
      <c r="AK41" s="439"/>
      <c r="AL41" s="439"/>
      <c r="AM41" s="439"/>
      <c r="AN41" s="1051">
        <v>0</v>
      </c>
      <c r="AO41" s="439"/>
      <c r="AP41" s="439"/>
      <c r="AQ41" s="439"/>
      <c r="AR41" s="439"/>
      <c r="AS41" s="439"/>
      <c r="AT41" s="439"/>
      <c r="AU41" s="439"/>
      <c r="AV41" s="439"/>
      <c r="AW41" s="439"/>
      <c r="AX41" s="822"/>
      <c r="AY41" s="822"/>
      <c r="AZ41" s="822"/>
      <c r="BA41" s="932"/>
    </row>
    <row r="42" spans="1:53" s="113" customFormat="1" ht="11.4">
      <c r="A42" s="1052">
        <v>1</v>
      </c>
      <c r="B42" s="1062"/>
      <c r="C42" s="1062"/>
      <c r="D42" s="1062"/>
      <c r="E42" s="1062"/>
      <c r="F42" s="1062"/>
      <c r="G42" s="1062"/>
      <c r="H42" s="1062"/>
      <c r="I42" s="1062"/>
      <c r="J42" s="1062"/>
      <c r="K42" s="1062"/>
      <c r="L42" s="1063" t="s">
        <v>380</v>
      </c>
      <c r="M42" s="1064" t="s">
        <v>572</v>
      </c>
      <c r="N42" s="1065" t="s">
        <v>369</v>
      </c>
      <c r="O42" s="605">
        <v>0</v>
      </c>
      <c r="P42" s="605">
        <v>6</v>
      </c>
      <c r="Q42" s="605">
        <v>0</v>
      </c>
      <c r="R42" s="1043">
        <v>-6</v>
      </c>
      <c r="S42" s="605">
        <v>0</v>
      </c>
      <c r="T42" s="605">
        <v>3</v>
      </c>
      <c r="U42" s="605"/>
      <c r="V42" s="605"/>
      <c r="W42" s="605"/>
      <c r="X42" s="605"/>
      <c r="Y42" s="605"/>
      <c r="Z42" s="605"/>
      <c r="AA42" s="605"/>
      <c r="AB42" s="605"/>
      <c r="AC42" s="605"/>
      <c r="AD42" s="605">
        <v>0</v>
      </c>
      <c r="AE42" s="605"/>
      <c r="AF42" s="605"/>
      <c r="AG42" s="605"/>
      <c r="AH42" s="605"/>
      <c r="AI42" s="605"/>
      <c r="AJ42" s="605"/>
      <c r="AK42" s="605"/>
      <c r="AL42" s="605"/>
      <c r="AM42" s="605"/>
      <c r="AN42" s="1043">
        <v>0</v>
      </c>
      <c r="AO42" s="605"/>
      <c r="AP42" s="605"/>
      <c r="AQ42" s="605"/>
      <c r="AR42" s="605"/>
      <c r="AS42" s="605"/>
      <c r="AT42" s="605"/>
      <c r="AU42" s="605"/>
      <c r="AV42" s="605"/>
      <c r="AW42" s="605"/>
      <c r="AX42" s="1054"/>
      <c r="AY42" s="1054"/>
      <c r="AZ42" s="1054"/>
      <c r="BA42" s="1062"/>
    </row>
    <row r="43" spans="1:53" ht="22.8">
      <c r="A43" s="839">
        <v>1</v>
      </c>
      <c r="B43" s="932" t="s">
        <v>1339</v>
      </c>
      <c r="C43" s="932"/>
      <c r="D43" s="932"/>
      <c r="E43" s="932"/>
      <c r="F43" s="932"/>
      <c r="G43" s="932"/>
      <c r="H43" s="932"/>
      <c r="I43" s="932"/>
      <c r="J43" s="932"/>
      <c r="K43" s="932"/>
      <c r="L43" s="1046" t="s">
        <v>573</v>
      </c>
      <c r="M43" s="1055" t="s">
        <v>574</v>
      </c>
      <c r="N43" s="1048" t="s">
        <v>369</v>
      </c>
      <c r="O43" s="1060">
        <v>0</v>
      </c>
      <c r="P43" s="1060">
        <v>0</v>
      </c>
      <c r="Q43" s="1060">
        <v>0</v>
      </c>
      <c r="R43" s="1051">
        <v>0</v>
      </c>
      <c r="S43" s="1060">
        <v>0</v>
      </c>
      <c r="T43" s="1060">
        <v>3</v>
      </c>
      <c r="U43" s="439"/>
      <c r="V43" s="439"/>
      <c r="W43" s="439"/>
      <c r="X43" s="439"/>
      <c r="Y43" s="439"/>
      <c r="Z43" s="439"/>
      <c r="AA43" s="439"/>
      <c r="AB43" s="439"/>
      <c r="AC43" s="439"/>
      <c r="AD43" s="1060">
        <v>0</v>
      </c>
      <c r="AE43" s="439"/>
      <c r="AF43" s="439"/>
      <c r="AG43" s="439"/>
      <c r="AH43" s="439"/>
      <c r="AI43" s="439"/>
      <c r="AJ43" s="439"/>
      <c r="AK43" s="439"/>
      <c r="AL43" s="439"/>
      <c r="AM43" s="439"/>
      <c r="AN43" s="1051">
        <v>0</v>
      </c>
      <c r="AO43" s="439"/>
      <c r="AP43" s="439"/>
      <c r="AQ43" s="439"/>
      <c r="AR43" s="439"/>
      <c r="AS43" s="439"/>
      <c r="AT43" s="439"/>
      <c r="AU43" s="439"/>
      <c r="AV43" s="439"/>
      <c r="AW43" s="439"/>
      <c r="AX43" s="822"/>
      <c r="AY43" s="822"/>
      <c r="AZ43" s="822"/>
      <c r="BA43" s="932"/>
    </row>
    <row r="44" spans="1:53" ht="11.4">
      <c r="A44" s="839">
        <v>1</v>
      </c>
      <c r="B44" s="932" t="s">
        <v>1389</v>
      </c>
      <c r="C44" s="932"/>
      <c r="D44" s="932"/>
      <c r="E44" s="932"/>
      <c r="F44" s="932"/>
      <c r="G44" s="932"/>
      <c r="H44" s="932"/>
      <c r="I44" s="932"/>
      <c r="J44" s="932"/>
      <c r="K44" s="932"/>
      <c r="L44" s="1046" t="s">
        <v>575</v>
      </c>
      <c r="M44" s="1057" t="s">
        <v>576</v>
      </c>
      <c r="N44" s="1048" t="s">
        <v>369</v>
      </c>
      <c r="O44" s="1060">
        <v>0</v>
      </c>
      <c r="P44" s="1060">
        <v>0</v>
      </c>
      <c r="Q44" s="1060">
        <v>0</v>
      </c>
      <c r="R44" s="1051">
        <v>0</v>
      </c>
      <c r="S44" s="1060">
        <v>0</v>
      </c>
      <c r="T44" s="1060">
        <v>3</v>
      </c>
      <c r="U44" s="439"/>
      <c r="V44" s="439"/>
      <c r="W44" s="439"/>
      <c r="X44" s="439"/>
      <c r="Y44" s="439"/>
      <c r="Z44" s="439"/>
      <c r="AA44" s="439"/>
      <c r="AB44" s="439"/>
      <c r="AC44" s="439"/>
      <c r="AD44" s="1060">
        <v>0</v>
      </c>
      <c r="AE44" s="439"/>
      <c r="AF44" s="439"/>
      <c r="AG44" s="439"/>
      <c r="AH44" s="439"/>
      <c r="AI44" s="439"/>
      <c r="AJ44" s="439"/>
      <c r="AK44" s="439"/>
      <c r="AL44" s="439"/>
      <c r="AM44" s="439"/>
      <c r="AN44" s="1051">
        <v>0</v>
      </c>
      <c r="AO44" s="439"/>
      <c r="AP44" s="439"/>
      <c r="AQ44" s="439"/>
      <c r="AR44" s="439"/>
      <c r="AS44" s="439"/>
      <c r="AT44" s="439"/>
      <c r="AU44" s="439"/>
      <c r="AV44" s="439"/>
      <c r="AW44" s="439"/>
      <c r="AX44" s="822"/>
      <c r="AY44" s="822"/>
      <c r="AZ44" s="822"/>
      <c r="BA44" s="932"/>
    </row>
    <row r="45" spans="1:53" ht="11.4">
      <c r="A45" s="839">
        <v>1</v>
      </c>
      <c r="B45" s="932" t="s">
        <v>1388</v>
      </c>
      <c r="C45" s="932"/>
      <c r="D45" s="932"/>
      <c r="E45" s="932"/>
      <c r="F45" s="932"/>
      <c r="G45" s="932"/>
      <c r="H45" s="932"/>
      <c r="I45" s="932"/>
      <c r="J45" s="932"/>
      <c r="K45" s="932"/>
      <c r="L45" s="1046" t="s">
        <v>577</v>
      </c>
      <c r="M45" s="1057" t="s">
        <v>578</v>
      </c>
      <c r="N45" s="1048" t="s">
        <v>369</v>
      </c>
      <c r="O45" s="1060">
        <v>0</v>
      </c>
      <c r="P45" s="1060">
        <v>0</v>
      </c>
      <c r="Q45" s="1060">
        <v>0</v>
      </c>
      <c r="R45" s="1051">
        <v>0</v>
      </c>
      <c r="S45" s="1060">
        <v>0</v>
      </c>
      <c r="T45" s="1060">
        <v>0</v>
      </c>
      <c r="U45" s="439"/>
      <c r="V45" s="439"/>
      <c r="W45" s="439"/>
      <c r="X45" s="439"/>
      <c r="Y45" s="439"/>
      <c r="Z45" s="439"/>
      <c r="AA45" s="439"/>
      <c r="AB45" s="439"/>
      <c r="AC45" s="439"/>
      <c r="AD45" s="1060">
        <v>0</v>
      </c>
      <c r="AE45" s="439"/>
      <c r="AF45" s="439"/>
      <c r="AG45" s="439"/>
      <c r="AH45" s="439"/>
      <c r="AI45" s="439"/>
      <c r="AJ45" s="439"/>
      <c r="AK45" s="439"/>
      <c r="AL45" s="439"/>
      <c r="AM45" s="439"/>
      <c r="AN45" s="1051">
        <v>0</v>
      </c>
      <c r="AO45" s="439"/>
      <c r="AP45" s="439"/>
      <c r="AQ45" s="439"/>
      <c r="AR45" s="439"/>
      <c r="AS45" s="439"/>
      <c r="AT45" s="439"/>
      <c r="AU45" s="439"/>
      <c r="AV45" s="439"/>
      <c r="AW45" s="439"/>
      <c r="AX45" s="822"/>
      <c r="AY45" s="822"/>
      <c r="AZ45" s="822"/>
      <c r="BA45" s="932"/>
    </row>
    <row r="46" spans="1:53" ht="11.4">
      <c r="A46" s="839">
        <v>1</v>
      </c>
      <c r="B46" s="932" t="s">
        <v>1390</v>
      </c>
      <c r="C46" s="932"/>
      <c r="D46" s="932"/>
      <c r="E46" s="932"/>
      <c r="F46" s="932"/>
      <c r="G46" s="932"/>
      <c r="H46" s="932"/>
      <c r="I46" s="932"/>
      <c r="J46" s="932"/>
      <c r="K46" s="932"/>
      <c r="L46" s="1046" t="s">
        <v>579</v>
      </c>
      <c r="M46" s="1057" t="s">
        <v>580</v>
      </c>
      <c r="N46" s="1048" t="s">
        <v>369</v>
      </c>
      <c r="O46" s="1060">
        <v>0</v>
      </c>
      <c r="P46" s="1060">
        <v>0</v>
      </c>
      <c r="Q46" s="1060">
        <v>0</v>
      </c>
      <c r="R46" s="1051">
        <v>0</v>
      </c>
      <c r="S46" s="1060">
        <v>0</v>
      </c>
      <c r="T46" s="1060">
        <v>0</v>
      </c>
      <c r="U46" s="439"/>
      <c r="V46" s="439"/>
      <c r="W46" s="439"/>
      <c r="X46" s="439"/>
      <c r="Y46" s="439"/>
      <c r="Z46" s="439"/>
      <c r="AA46" s="439"/>
      <c r="AB46" s="439"/>
      <c r="AC46" s="439"/>
      <c r="AD46" s="1060">
        <v>0</v>
      </c>
      <c r="AE46" s="439"/>
      <c r="AF46" s="439"/>
      <c r="AG46" s="439"/>
      <c r="AH46" s="439"/>
      <c r="AI46" s="439"/>
      <c r="AJ46" s="439"/>
      <c r="AK46" s="439"/>
      <c r="AL46" s="439"/>
      <c r="AM46" s="439"/>
      <c r="AN46" s="1051">
        <v>0</v>
      </c>
      <c r="AO46" s="439"/>
      <c r="AP46" s="439"/>
      <c r="AQ46" s="439"/>
      <c r="AR46" s="439"/>
      <c r="AS46" s="439"/>
      <c r="AT46" s="439"/>
      <c r="AU46" s="439"/>
      <c r="AV46" s="439"/>
      <c r="AW46" s="439"/>
      <c r="AX46" s="822"/>
      <c r="AY46" s="822"/>
      <c r="AZ46" s="822"/>
      <c r="BA46" s="932"/>
    </row>
    <row r="47" spans="1:53" ht="11.4">
      <c r="A47" s="839">
        <v>1</v>
      </c>
      <c r="B47" s="932" t="s">
        <v>1391</v>
      </c>
      <c r="C47" s="932"/>
      <c r="D47" s="932"/>
      <c r="E47" s="932"/>
      <c r="F47" s="932"/>
      <c r="G47" s="932"/>
      <c r="H47" s="932"/>
      <c r="I47" s="932"/>
      <c r="J47" s="932"/>
      <c r="K47" s="932"/>
      <c r="L47" s="1046" t="s">
        <v>581</v>
      </c>
      <c r="M47" s="1057" t="s">
        <v>582</v>
      </c>
      <c r="N47" s="1048" t="s">
        <v>369</v>
      </c>
      <c r="O47" s="1060">
        <v>0</v>
      </c>
      <c r="P47" s="1060">
        <v>0</v>
      </c>
      <c r="Q47" s="1060">
        <v>0</v>
      </c>
      <c r="R47" s="1051">
        <v>0</v>
      </c>
      <c r="S47" s="1060">
        <v>0</v>
      </c>
      <c r="T47" s="1060">
        <v>0</v>
      </c>
      <c r="U47" s="439"/>
      <c r="V47" s="439"/>
      <c r="W47" s="439"/>
      <c r="X47" s="439"/>
      <c r="Y47" s="439"/>
      <c r="Z47" s="439"/>
      <c r="AA47" s="439"/>
      <c r="AB47" s="439"/>
      <c r="AC47" s="439"/>
      <c r="AD47" s="1060">
        <v>0</v>
      </c>
      <c r="AE47" s="439"/>
      <c r="AF47" s="439"/>
      <c r="AG47" s="439"/>
      <c r="AH47" s="439"/>
      <c r="AI47" s="439"/>
      <c r="AJ47" s="439"/>
      <c r="AK47" s="439"/>
      <c r="AL47" s="439"/>
      <c r="AM47" s="439"/>
      <c r="AN47" s="1051">
        <v>0</v>
      </c>
      <c r="AO47" s="439"/>
      <c r="AP47" s="439"/>
      <c r="AQ47" s="439"/>
      <c r="AR47" s="439"/>
      <c r="AS47" s="439"/>
      <c r="AT47" s="439"/>
      <c r="AU47" s="439"/>
      <c r="AV47" s="439"/>
      <c r="AW47" s="439"/>
      <c r="AX47" s="822"/>
      <c r="AY47" s="822"/>
      <c r="AZ47" s="822"/>
      <c r="BA47" s="932"/>
    </row>
    <row r="48" spans="1:53" ht="11.4">
      <c r="A48" s="839">
        <v>1</v>
      </c>
      <c r="B48" s="932" t="s">
        <v>1392</v>
      </c>
      <c r="C48" s="932"/>
      <c r="D48" s="932"/>
      <c r="E48" s="932"/>
      <c r="F48" s="932"/>
      <c r="G48" s="932"/>
      <c r="H48" s="932"/>
      <c r="I48" s="932"/>
      <c r="J48" s="932"/>
      <c r="K48" s="932"/>
      <c r="L48" s="1046" t="s">
        <v>583</v>
      </c>
      <c r="M48" s="1057" t="s">
        <v>584</v>
      </c>
      <c r="N48" s="1048" t="s">
        <v>369</v>
      </c>
      <c r="O48" s="1060">
        <v>0</v>
      </c>
      <c r="P48" s="1060">
        <v>0</v>
      </c>
      <c r="Q48" s="1060">
        <v>0</v>
      </c>
      <c r="R48" s="1051">
        <v>0</v>
      </c>
      <c r="S48" s="1060">
        <v>0</v>
      </c>
      <c r="T48" s="1060">
        <v>0</v>
      </c>
      <c r="U48" s="439"/>
      <c r="V48" s="439"/>
      <c r="W48" s="439"/>
      <c r="X48" s="439"/>
      <c r="Y48" s="439"/>
      <c r="Z48" s="439"/>
      <c r="AA48" s="439"/>
      <c r="AB48" s="439"/>
      <c r="AC48" s="439"/>
      <c r="AD48" s="1060">
        <v>0</v>
      </c>
      <c r="AE48" s="439"/>
      <c r="AF48" s="439"/>
      <c r="AG48" s="439"/>
      <c r="AH48" s="439"/>
      <c r="AI48" s="439"/>
      <c r="AJ48" s="439"/>
      <c r="AK48" s="439"/>
      <c r="AL48" s="439"/>
      <c r="AM48" s="439"/>
      <c r="AN48" s="1051">
        <v>0</v>
      </c>
      <c r="AO48" s="439"/>
      <c r="AP48" s="439"/>
      <c r="AQ48" s="439"/>
      <c r="AR48" s="439"/>
      <c r="AS48" s="439"/>
      <c r="AT48" s="439"/>
      <c r="AU48" s="439"/>
      <c r="AV48" s="439"/>
      <c r="AW48" s="439"/>
      <c r="AX48" s="822"/>
      <c r="AY48" s="822"/>
      <c r="AZ48" s="822"/>
      <c r="BA48" s="932"/>
    </row>
    <row r="49" spans="1:53" ht="11.4">
      <c r="A49" s="839">
        <v>1</v>
      </c>
      <c r="B49" s="932" t="s">
        <v>1393</v>
      </c>
      <c r="C49" s="932"/>
      <c r="D49" s="932"/>
      <c r="E49" s="932"/>
      <c r="F49" s="932"/>
      <c r="G49" s="932"/>
      <c r="H49" s="932"/>
      <c r="I49" s="932"/>
      <c r="J49" s="932"/>
      <c r="K49" s="932"/>
      <c r="L49" s="1046" t="s">
        <v>585</v>
      </c>
      <c r="M49" s="1057" t="s">
        <v>586</v>
      </c>
      <c r="N49" s="1048" t="s">
        <v>369</v>
      </c>
      <c r="O49" s="1060">
        <v>0</v>
      </c>
      <c r="P49" s="1060">
        <v>0</v>
      </c>
      <c r="Q49" s="1060">
        <v>0</v>
      </c>
      <c r="R49" s="1051">
        <v>0</v>
      </c>
      <c r="S49" s="1060">
        <v>0</v>
      </c>
      <c r="T49" s="1060">
        <v>0</v>
      </c>
      <c r="U49" s="439"/>
      <c r="V49" s="439"/>
      <c r="W49" s="439"/>
      <c r="X49" s="439"/>
      <c r="Y49" s="439"/>
      <c r="Z49" s="439"/>
      <c r="AA49" s="439"/>
      <c r="AB49" s="439"/>
      <c r="AC49" s="439"/>
      <c r="AD49" s="1060">
        <v>0</v>
      </c>
      <c r="AE49" s="439"/>
      <c r="AF49" s="439"/>
      <c r="AG49" s="439"/>
      <c r="AH49" s="439"/>
      <c r="AI49" s="439"/>
      <c r="AJ49" s="439"/>
      <c r="AK49" s="439"/>
      <c r="AL49" s="439"/>
      <c r="AM49" s="439"/>
      <c r="AN49" s="1051">
        <v>0</v>
      </c>
      <c r="AO49" s="439"/>
      <c r="AP49" s="439"/>
      <c r="AQ49" s="439"/>
      <c r="AR49" s="439"/>
      <c r="AS49" s="439"/>
      <c r="AT49" s="439"/>
      <c r="AU49" s="439"/>
      <c r="AV49" s="439"/>
      <c r="AW49" s="439"/>
      <c r="AX49" s="822"/>
      <c r="AY49" s="822"/>
      <c r="AZ49" s="822"/>
      <c r="BA49" s="932"/>
    </row>
    <row r="50" spans="1:53" ht="11.4">
      <c r="A50" s="839">
        <v>1</v>
      </c>
      <c r="B50" s="932" t="s">
        <v>1501</v>
      </c>
      <c r="C50" s="932"/>
      <c r="D50" s="932"/>
      <c r="E50" s="932"/>
      <c r="F50" s="932"/>
      <c r="G50" s="932"/>
      <c r="H50" s="932"/>
      <c r="I50" s="932"/>
      <c r="J50" s="932"/>
      <c r="K50" s="932"/>
      <c r="L50" s="1046" t="s">
        <v>1507</v>
      </c>
      <c r="M50" s="1057" t="s">
        <v>1503</v>
      </c>
      <c r="N50" s="1048" t="s">
        <v>369</v>
      </c>
      <c r="O50" s="1060">
        <v>0</v>
      </c>
      <c r="P50" s="1060">
        <v>0</v>
      </c>
      <c r="Q50" s="1060">
        <v>0</v>
      </c>
      <c r="R50" s="1051">
        <v>0</v>
      </c>
      <c r="S50" s="1060">
        <v>0</v>
      </c>
      <c r="T50" s="1060">
        <v>0</v>
      </c>
      <c r="U50" s="439"/>
      <c r="V50" s="439"/>
      <c r="W50" s="439"/>
      <c r="X50" s="439"/>
      <c r="Y50" s="439"/>
      <c r="Z50" s="439"/>
      <c r="AA50" s="439"/>
      <c r="AB50" s="439"/>
      <c r="AC50" s="439"/>
      <c r="AD50" s="1060">
        <v>0</v>
      </c>
      <c r="AE50" s="439"/>
      <c r="AF50" s="439"/>
      <c r="AG50" s="439"/>
      <c r="AH50" s="439"/>
      <c r="AI50" s="439"/>
      <c r="AJ50" s="439"/>
      <c r="AK50" s="439"/>
      <c r="AL50" s="439"/>
      <c r="AM50" s="439"/>
      <c r="AN50" s="1051">
        <v>0</v>
      </c>
      <c r="AO50" s="439"/>
      <c r="AP50" s="439"/>
      <c r="AQ50" s="439"/>
      <c r="AR50" s="439"/>
      <c r="AS50" s="439"/>
      <c r="AT50" s="439"/>
      <c r="AU50" s="439"/>
      <c r="AV50" s="439"/>
      <c r="AW50" s="439"/>
      <c r="AX50" s="822"/>
      <c r="AY50" s="822"/>
      <c r="AZ50" s="822"/>
      <c r="BA50" s="932"/>
    </row>
    <row r="51" spans="1:53" ht="22.8">
      <c r="A51" s="839">
        <v>1</v>
      </c>
      <c r="B51" s="932"/>
      <c r="C51" s="932"/>
      <c r="D51" s="932"/>
      <c r="E51" s="932"/>
      <c r="F51" s="932"/>
      <c r="G51" s="932"/>
      <c r="H51" s="932"/>
      <c r="I51" s="932"/>
      <c r="J51" s="932"/>
      <c r="K51" s="932"/>
      <c r="L51" s="1046" t="s">
        <v>587</v>
      </c>
      <c r="M51" s="1055" t="s">
        <v>588</v>
      </c>
      <c r="N51" s="1048" t="s">
        <v>369</v>
      </c>
      <c r="O51" s="439">
        <v>0</v>
      </c>
      <c r="P51" s="439">
        <v>6</v>
      </c>
      <c r="Q51" s="439">
        <v>0</v>
      </c>
      <c r="R51" s="1051">
        <v>-6</v>
      </c>
      <c r="S51" s="439">
        <v>0</v>
      </c>
      <c r="T51" s="439">
        <v>0</v>
      </c>
      <c r="U51" s="439"/>
      <c r="V51" s="439"/>
      <c r="W51" s="439"/>
      <c r="X51" s="439"/>
      <c r="Y51" s="439"/>
      <c r="Z51" s="439"/>
      <c r="AA51" s="439"/>
      <c r="AB51" s="439"/>
      <c r="AC51" s="439"/>
      <c r="AD51" s="439">
        <v>0</v>
      </c>
      <c r="AE51" s="439"/>
      <c r="AF51" s="439"/>
      <c r="AG51" s="439"/>
      <c r="AH51" s="439"/>
      <c r="AI51" s="439"/>
      <c r="AJ51" s="439"/>
      <c r="AK51" s="439"/>
      <c r="AL51" s="439"/>
      <c r="AM51" s="439"/>
      <c r="AN51" s="1051">
        <v>0</v>
      </c>
      <c r="AO51" s="439"/>
      <c r="AP51" s="439"/>
      <c r="AQ51" s="439"/>
      <c r="AR51" s="439"/>
      <c r="AS51" s="439"/>
      <c r="AT51" s="439"/>
      <c r="AU51" s="439"/>
      <c r="AV51" s="439"/>
      <c r="AW51" s="439"/>
      <c r="AX51" s="822"/>
      <c r="AY51" s="822"/>
      <c r="AZ51" s="822"/>
      <c r="BA51" s="932"/>
    </row>
    <row r="52" spans="1:53" ht="11.4">
      <c r="A52" s="839">
        <v>1</v>
      </c>
      <c r="B52" s="932" t="s">
        <v>1329</v>
      </c>
      <c r="C52" s="932"/>
      <c r="D52" s="932"/>
      <c r="E52" s="932"/>
      <c r="F52" s="932"/>
      <c r="G52" s="932"/>
      <c r="H52" s="932"/>
      <c r="I52" s="932"/>
      <c r="J52" s="932"/>
      <c r="K52" s="932"/>
      <c r="L52" s="1046" t="s">
        <v>589</v>
      </c>
      <c r="M52" s="1057" t="s">
        <v>590</v>
      </c>
      <c r="N52" s="1048" t="s">
        <v>369</v>
      </c>
      <c r="O52" s="1060">
        <v>0</v>
      </c>
      <c r="P52" s="1060">
        <v>6</v>
      </c>
      <c r="Q52" s="1060">
        <v>0</v>
      </c>
      <c r="R52" s="1051">
        <v>-6</v>
      </c>
      <c r="S52" s="1060">
        <v>0</v>
      </c>
      <c r="T52" s="1060">
        <v>0</v>
      </c>
      <c r="U52" s="439"/>
      <c r="V52" s="439"/>
      <c r="W52" s="439"/>
      <c r="X52" s="439"/>
      <c r="Y52" s="439"/>
      <c r="Z52" s="439"/>
      <c r="AA52" s="439"/>
      <c r="AB52" s="439"/>
      <c r="AC52" s="439"/>
      <c r="AD52" s="1060">
        <v>0</v>
      </c>
      <c r="AE52" s="439"/>
      <c r="AF52" s="439"/>
      <c r="AG52" s="439"/>
      <c r="AH52" s="439"/>
      <c r="AI52" s="439"/>
      <c r="AJ52" s="439"/>
      <c r="AK52" s="439"/>
      <c r="AL52" s="439"/>
      <c r="AM52" s="439"/>
      <c r="AN52" s="1051">
        <v>0</v>
      </c>
      <c r="AO52" s="439"/>
      <c r="AP52" s="439"/>
      <c r="AQ52" s="439"/>
      <c r="AR52" s="439"/>
      <c r="AS52" s="439"/>
      <c r="AT52" s="439"/>
      <c r="AU52" s="439"/>
      <c r="AV52" s="439"/>
      <c r="AW52" s="439"/>
      <c r="AX52" s="822"/>
      <c r="AY52" s="822"/>
      <c r="AZ52" s="822"/>
      <c r="BA52" s="932"/>
    </row>
    <row r="53" spans="1:53" ht="22.8">
      <c r="A53" s="839">
        <v>1</v>
      </c>
      <c r="B53" s="932" t="s">
        <v>1332</v>
      </c>
      <c r="C53" s="932"/>
      <c r="D53" s="932"/>
      <c r="E53" s="932"/>
      <c r="F53" s="932"/>
      <c r="G53" s="932"/>
      <c r="H53" s="932"/>
      <c r="I53" s="932"/>
      <c r="J53" s="932"/>
      <c r="K53" s="932"/>
      <c r="L53" s="1046" t="s">
        <v>591</v>
      </c>
      <c r="M53" s="1057" t="s">
        <v>592</v>
      </c>
      <c r="N53" s="1048" t="s">
        <v>369</v>
      </c>
      <c r="O53" s="1060">
        <v>0</v>
      </c>
      <c r="P53" s="1060">
        <v>0</v>
      </c>
      <c r="Q53" s="1060">
        <v>0</v>
      </c>
      <c r="R53" s="1051">
        <v>0</v>
      </c>
      <c r="S53" s="1060">
        <v>0</v>
      </c>
      <c r="T53" s="1060">
        <v>0</v>
      </c>
      <c r="U53" s="439"/>
      <c r="V53" s="439"/>
      <c r="W53" s="439"/>
      <c r="X53" s="439"/>
      <c r="Y53" s="439"/>
      <c r="Z53" s="439"/>
      <c r="AA53" s="439"/>
      <c r="AB53" s="439"/>
      <c r="AC53" s="439"/>
      <c r="AD53" s="1060">
        <v>0</v>
      </c>
      <c r="AE53" s="439"/>
      <c r="AF53" s="439"/>
      <c r="AG53" s="439"/>
      <c r="AH53" s="439"/>
      <c r="AI53" s="439"/>
      <c r="AJ53" s="439"/>
      <c r="AK53" s="439"/>
      <c r="AL53" s="439"/>
      <c r="AM53" s="439"/>
      <c r="AN53" s="1051">
        <v>0</v>
      </c>
      <c r="AO53" s="439"/>
      <c r="AP53" s="439"/>
      <c r="AQ53" s="439"/>
      <c r="AR53" s="439"/>
      <c r="AS53" s="439"/>
      <c r="AT53" s="439"/>
      <c r="AU53" s="439"/>
      <c r="AV53" s="439"/>
      <c r="AW53" s="439"/>
      <c r="AX53" s="822"/>
      <c r="AY53" s="822"/>
      <c r="AZ53" s="822"/>
      <c r="BA53" s="932"/>
    </row>
    <row r="54" spans="1:53" ht="34.200000000000003">
      <c r="A54" s="839">
        <v>1</v>
      </c>
      <c r="B54" s="1066" t="s">
        <v>1342</v>
      </c>
      <c r="C54" s="932"/>
      <c r="D54" s="932"/>
      <c r="E54" s="932"/>
      <c r="F54" s="932"/>
      <c r="G54" s="932"/>
      <c r="H54" s="932"/>
      <c r="I54" s="932"/>
      <c r="J54" s="932"/>
      <c r="K54" s="932"/>
      <c r="L54" s="1046" t="s">
        <v>593</v>
      </c>
      <c r="M54" s="1055" t="s">
        <v>594</v>
      </c>
      <c r="N54" s="1048" t="s">
        <v>369</v>
      </c>
      <c r="O54" s="1060">
        <v>0</v>
      </c>
      <c r="P54" s="1060">
        <v>0</v>
      </c>
      <c r="Q54" s="1060">
        <v>0</v>
      </c>
      <c r="R54" s="1051">
        <v>0</v>
      </c>
      <c r="S54" s="1060">
        <v>0</v>
      </c>
      <c r="T54" s="1060">
        <v>0</v>
      </c>
      <c r="U54" s="439"/>
      <c r="V54" s="439"/>
      <c r="W54" s="439"/>
      <c r="X54" s="439"/>
      <c r="Y54" s="439"/>
      <c r="Z54" s="439"/>
      <c r="AA54" s="439"/>
      <c r="AB54" s="439"/>
      <c r="AC54" s="439"/>
      <c r="AD54" s="1060">
        <v>0</v>
      </c>
      <c r="AE54" s="439"/>
      <c r="AF54" s="439"/>
      <c r="AG54" s="439"/>
      <c r="AH54" s="439"/>
      <c r="AI54" s="439"/>
      <c r="AJ54" s="439"/>
      <c r="AK54" s="439"/>
      <c r="AL54" s="439"/>
      <c r="AM54" s="439"/>
      <c r="AN54" s="1051">
        <v>0</v>
      </c>
      <c r="AO54" s="439"/>
      <c r="AP54" s="439"/>
      <c r="AQ54" s="439"/>
      <c r="AR54" s="439"/>
      <c r="AS54" s="439"/>
      <c r="AT54" s="439"/>
      <c r="AU54" s="439"/>
      <c r="AV54" s="439"/>
      <c r="AW54" s="439"/>
      <c r="AX54" s="822"/>
      <c r="AY54" s="822"/>
      <c r="AZ54" s="822"/>
      <c r="BA54" s="932"/>
    </row>
    <row r="55" spans="1:53" ht="14.4">
      <c r="A55" s="839">
        <v>1</v>
      </c>
      <c r="B55" s="1066" t="s">
        <v>1344</v>
      </c>
      <c r="C55" s="932"/>
      <c r="D55" s="932"/>
      <c r="E55" s="932"/>
      <c r="F55" s="932"/>
      <c r="G55" s="932"/>
      <c r="H55" s="932"/>
      <c r="I55" s="932"/>
      <c r="J55" s="932"/>
      <c r="K55" s="932"/>
      <c r="L55" s="1046" t="s">
        <v>595</v>
      </c>
      <c r="M55" s="1055" t="s">
        <v>596</v>
      </c>
      <c r="N55" s="1048" t="s">
        <v>369</v>
      </c>
      <c r="O55" s="1060">
        <v>0</v>
      </c>
      <c r="P55" s="1060">
        <v>0</v>
      </c>
      <c r="Q55" s="1060">
        <v>0</v>
      </c>
      <c r="R55" s="1051">
        <v>0</v>
      </c>
      <c r="S55" s="1060">
        <v>0</v>
      </c>
      <c r="T55" s="1060">
        <v>0</v>
      </c>
      <c r="U55" s="439"/>
      <c r="V55" s="439"/>
      <c r="W55" s="439"/>
      <c r="X55" s="439"/>
      <c r="Y55" s="439"/>
      <c r="Z55" s="439"/>
      <c r="AA55" s="439"/>
      <c r="AB55" s="439"/>
      <c r="AC55" s="439"/>
      <c r="AD55" s="1060">
        <v>0</v>
      </c>
      <c r="AE55" s="439"/>
      <c r="AF55" s="439"/>
      <c r="AG55" s="439"/>
      <c r="AH55" s="439"/>
      <c r="AI55" s="439"/>
      <c r="AJ55" s="439"/>
      <c r="AK55" s="439"/>
      <c r="AL55" s="439"/>
      <c r="AM55" s="439"/>
      <c r="AN55" s="1051">
        <v>0</v>
      </c>
      <c r="AO55" s="439"/>
      <c r="AP55" s="439"/>
      <c r="AQ55" s="439"/>
      <c r="AR55" s="439"/>
      <c r="AS55" s="439"/>
      <c r="AT55" s="439"/>
      <c r="AU55" s="439"/>
      <c r="AV55" s="439"/>
      <c r="AW55" s="439"/>
      <c r="AX55" s="822"/>
      <c r="AY55" s="822"/>
      <c r="AZ55" s="822"/>
      <c r="BA55" s="932"/>
    </row>
    <row r="56" spans="1:53" ht="14.4">
      <c r="A56" s="839">
        <v>1</v>
      </c>
      <c r="B56" s="1066" t="s">
        <v>1346</v>
      </c>
      <c r="C56" s="932"/>
      <c r="D56" s="932"/>
      <c r="E56" s="932"/>
      <c r="F56" s="932"/>
      <c r="G56" s="932"/>
      <c r="H56" s="932"/>
      <c r="I56" s="932"/>
      <c r="J56" s="932"/>
      <c r="K56" s="932"/>
      <c r="L56" s="1046" t="s">
        <v>597</v>
      </c>
      <c r="M56" s="1055" t="s">
        <v>598</v>
      </c>
      <c r="N56" s="1048" t="s">
        <v>369</v>
      </c>
      <c r="O56" s="1060">
        <v>0</v>
      </c>
      <c r="P56" s="1060">
        <v>0</v>
      </c>
      <c r="Q56" s="1060">
        <v>0</v>
      </c>
      <c r="R56" s="1051">
        <v>0</v>
      </c>
      <c r="S56" s="1060">
        <v>0</v>
      </c>
      <c r="T56" s="1060">
        <v>0</v>
      </c>
      <c r="U56" s="439"/>
      <c r="V56" s="439"/>
      <c r="W56" s="439"/>
      <c r="X56" s="439"/>
      <c r="Y56" s="439"/>
      <c r="Z56" s="439"/>
      <c r="AA56" s="439"/>
      <c r="AB56" s="439"/>
      <c r="AC56" s="439"/>
      <c r="AD56" s="1060">
        <v>0</v>
      </c>
      <c r="AE56" s="439"/>
      <c r="AF56" s="439"/>
      <c r="AG56" s="439"/>
      <c r="AH56" s="439"/>
      <c r="AI56" s="439"/>
      <c r="AJ56" s="439"/>
      <c r="AK56" s="439"/>
      <c r="AL56" s="439"/>
      <c r="AM56" s="439"/>
      <c r="AN56" s="1051">
        <v>0</v>
      </c>
      <c r="AO56" s="439"/>
      <c r="AP56" s="439"/>
      <c r="AQ56" s="439"/>
      <c r="AR56" s="439"/>
      <c r="AS56" s="439"/>
      <c r="AT56" s="439"/>
      <c r="AU56" s="439"/>
      <c r="AV56" s="439"/>
      <c r="AW56" s="439"/>
      <c r="AX56" s="822"/>
      <c r="AY56" s="822"/>
      <c r="AZ56" s="822"/>
      <c r="BA56" s="932"/>
    </row>
    <row r="57" spans="1:53" ht="14.4">
      <c r="A57" s="839">
        <v>1</v>
      </c>
      <c r="B57" s="1066" t="s">
        <v>1348</v>
      </c>
      <c r="C57" s="932"/>
      <c r="D57" s="932"/>
      <c r="E57" s="932"/>
      <c r="F57" s="932"/>
      <c r="G57" s="932"/>
      <c r="H57" s="932"/>
      <c r="I57" s="932"/>
      <c r="J57" s="932"/>
      <c r="K57" s="932"/>
      <c r="L57" s="1046" t="s">
        <v>599</v>
      </c>
      <c r="M57" s="1055" t="s">
        <v>600</v>
      </c>
      <c r="N57" s="1048" t="s">
        <v>369</v>
      </c>
      <c r="O57" s="1060">
        <v>0</v>
      </c>
      <c r="P57" s="1060">
        <v>0</v>
      </c>
      <c r="Q57" s="1060">
        <v>0</v>
      </c>
      <c r="R57" s="1051">
        <v>0</v>
      </c>
      <c r="S57" s="1060">
        <v>0</v>
      </c>
      <c r="T57" s="1060">
        <v>0</v>
      </c>
      <c r="U57" s="439"/>
      <c r="V57" s="439"/>
      <c r="W57" s="439"/>
      <c r="X57" s="439"/>
      <c r="Y57" s="439"/>
      <c r="Z57" s="439"/>
      <c r="AA57" s="439"/>
      <c r="AB57" s="439"/>
      <c r="AC57" s="439"/>
      <c r="AD57" s="1060">
        <v>0</v>
      </c>
      <c r="AE57" s="439"/>
      <c r="AF57" s="439"/>
      <c r="AG57" s="439"/>
      <c r="AH57" s="439"/>
      <c r="AI57" s="439"/>
      <c r="AJ57" s="439"/>
      <c r="AK57" s="439"/>
      <c r="AL57" s="439"/>
      <c r="AM57" s="439"/>
      <c r="AN57" s="1051">
        <v>0</v>
      </c>
      <c r="AO57" s="439"/>
      <c r="AP57" s="439"/>
      <c r="AQ57" s="439"/>
      <c r="AR57" s="439"/>
      <c r="AS57" s="439"/>
      <c r="AT57" s="439"/>
      <c r="AU57" s="439"/>
      <c r="AV57" s="439"/>
      <c r="AW57" s="439"/>
      <c r="AX57" s="822"/>
      <c r="AY57" s="822"/>
      <c r="AZ57" s="822"/>
      <c r="BA57" s="932"/>
    </row>
    <row r="58" spans="1:53" ht="14.4">
      <c r="A58" s="839">
        <v>1</v>
      </c>
      <c r="B58" s="1066" t="s">
        <v>1350</v>
      </c>
      <c r="C58" s="932"/>
      <c r="D58" s="932"/>
      <c r="E58" s="932"/>
      <c r="F58" s="932"/>
      <c r="G58" s="932"/>
      <c r="H58" s="932"/>
      <c r="I58" s="932"/>
      <c r="J58" s="932"/>
      <c r="K58" s="932"/>
      <c r="L58" s="1046" t="s">
        <v>601</v>
      </c>
      <c r="M58" s="1055" t="s">
        <v>602</v>
      </c>
      <c r="N58" s="1048" t="s">
        <v>369</v>
      </c>
      <c r="O58" s="1060">
        <v>0</v>
      </c>
      <c r="P58" s="1060">
        <v>0</v>
      </c>
      <c r="Q58" s="1060">
        <v>0</v>
      </c>
      <c r="R58" s="1051">
        <v>0</v>
      </c>
      <c r="S58" s="1060">
        <v>0</v>
      </c>
      <c r="T58" s="1060">
        <v>0</v>
      </c>
      <c r="U58" s="439"/>
      <c r="V58" s="439"/>
      <c r="W58" s="439"/>
      <c r="X58" s="439"/>
      <c r="Y58" s="439"/>
      <c r="Z58" s="439"/>
      <c r="AA58" s="439"/>
      <c r="AB58" s="439"/>
      <c r="AC58" s="439"/>
      <c r="AD58" s="1060">
        <v>0</v>
      </c>
      <c r="AE58" s="439"/>
      <c r="AF58" s="439"/>
      <c r="AG58" s="439"/>
      <c r="AH58" s="439"/>
      <c r="AI58" s="439"/>
      <c r="AJ58" s="439"/>
      <c r="AK58" s="439"/>
      <c r="AL58" s="439"/>
      <c r="AM58" s="439"/>
      <c r="AN58" s="1051">
        <v>0</v>
      </c>
      <c r="AO58" s="439"/>
      <c r="AP58" s="439"/>
      <c r="AQ58" s="439"/>
      <c r="AR58" s="439"/>
      <c r="AS58" s="439"/>
      <c r="AT58" s="439"/>
      <c r="AU58" s="439"/>
      <c r="AV58" s="439"/>
      <c r="AW58" s="439"/>
      <c r="AX58" s="822"/>
      <c r="AY58" s="822"/>
      <c r="AZ58" s="822"/>
      <c r="BA58" s="932"/>
    </row>
    <row r="59" spans="1:53" ht="14.4">
      <c r="A59" s="839">
        <v>1</v>
      </c>
      <c r="B59" s="1066" t="s">
        <v>1352</v>
      </c>
      <c r="C59" s="932"/>
      <c r="D59" s="932"/>
      <c r="E59" s="932"/>
      <c r="F59" s="932"/>
      <c r="G59" s="932"/>
      <c r="H59" s="932"/>
      <c r="I59" s="932"/>
      <c r="J59" s="932"/>
      <c r="K59" s="932"/>
      <c r="L59" s="1046" t="s">
        <v>1410</v>
      </c>
      <c r="M59" s="1059" t="s">
        <v>603</v>
      </c>
      <c r="N59" s="1048" t="s">
        <v>369</v>
      </c>
      <c r="O59" s="1060">
        <v>0</v>
      </c>
      <c r="P59" s="1060">
        <v>0</v>
      </c>
      <c r="Q59" s="1060">
        <v>0</v>
      </c>
      <c r="R59" s="1051">
        <v>0</v>
      </c>
      <c r="S59" s="1060">
        <v>0</v>
      </c>
      <c r="T59" s="1060">
        <v>0</v>
      </c>
      <c r="U59" s="439"/>
      <c r="V59" s="439"/>
      <c r="W59" s="439"/>
      <c r="X59" s="439"/>
      <c r="Y59" s="439"/>
      <c r="Z59" s="439"/>
      <c r="AA59" s="439"/>
      <c r="AB59" s="439"/>
      <c r="AC59" s="439"/>
      <c r="AD59" s="1060">
        <v>0</v>
      </c>
      <c r="AE59" s="439"/>
      <c r="AF59" s="439"/>
      <c r="AG59" s="439"/>
      <c r="AH59" s="439"/>
      <c r="AI59" s="439"/>
      <c r="AJ59" s="439"/>
      <c r="AK59" s="439"/>
      <c r="AL59" s="439"/>
      <c r="AM59" s="439"/>
      <c r="AN59" s="1051">
        <v>0</v>
      </c>
      <c r="AO59" s="439"/>
      <c r="AP59" s="439"/>
      <c r="AQ59" s="439"/>
      <c r="AR59" s="439"/>
      <c r="AS59" s="439"/>
      <c r="AT59" s="439"/>
      <c r="AU59" s="439"/>
      <c r="AV59" s="439"/>
      <c r="AW59" s="439"/>
      <c r="AX59" s="822"/>
      <c r="AY59" s="822"/>
      <c r="AZ59" s="822"/>
      <c r="BA59" s="932"/>
    </row>
    <row r="60" spans="1:53" ht="14.4">
      <c r="A60" s="839">
        <v>1</v>
      </c>
      <c r="B60" s="1066" t="s">
        <v>1354</v>
      </c>
      <c r="C60" s="932"/>
      <c r="D60" s="932"/>
      <c r="E60" s="932"/>
      <c r="F60" s="932"/>
      <c r="G60" s="932"/>
      <c r="H60" s="932"/>
      <c r="I60" s="932"/>
      <c r="J60" s="932"/>
      <c r="K60" s="932"/>
      <c r="L60" s="1046" t="s">
        <v>1411</v>
      </c>
      <c r="M60" s="1059" t="s">
        <v>604</v>
      </c>
      <c r="N60" s="1048" t="s">
        <v>369</v>
      </c>
      <c r="O60" s="1060">
        <v>0</v>
      </c>
      <c r="P60" s="1060">
        <v>0</v>
      </c>
      <c r="Q60" s="1060">
        <v>0</v>
      </c>
      <c r="R60" s="1051">
        <v>0</v>
      </c>
      <c r="S60" s="1060">
        <v>0</v>
      </c>
      <c r="T60" s="1060">
        <v>0</v>
      </c>
      <c r="U60" s="439"/>
      <c r="V60" s="439"/>
      <c r="W60" s="439"/>
      <c r="X60" s="439"/>
      <c r="Y60" s="439"/>
      <c r="Z60" s="439"/>
      <c r="AA60" s="439"/>
      <c r="AB60" s="439"/>
      <c r="AC60" s="439"/>
      <c r="AD60" s="1060">
        <v>0</v>
      </c>
      <c r="AE60" s="439"/>
      <c r="AF60" s="439"/>
      <c r="AG60" s="439"/>
      <c r="AH60" s="439"/>
      <c r="AI60" s="439"/>
      <c r="AJ60" s="439"/>
      <c r="AK60" s="439"/>
      <c r="AL60" s="439"/>
      <c r="AM60" s="439"/>
      <c r="AN60" s="1051">
        <v>0</v>
      </c>
      <c r="AO60" s="439"/>
      <c r="AP60" s="439"/>
      <c r="AQ60" s="439"/>
      <c r="AR60" s="439"/>
      <c r="AS60" s="439"/>
      <c r="AT60" s="439"/>
      <c r="AU60" s="439"/>
      <c r="AV60" s="439"/>
      <c r="AW60" s="439"/>
      <c r="AX60" s="822"/>
      <c r="AY60" s="822"/>
      <c r="AZ60" s="822"/>
      <c r="BA60" s="932"/>
    </row>
    <row r="61" spans="1:53" ht="11.4">
      <c r="A61" s="839">
        <v>1</v>
      </c>
      <c r="B61" s="932" t="s">
        <v>1504</v>
      </c>
      <c r="C61" s="932"/>
      <c r="D61" s="932"/>
      <c r="E61" s="932"/>
      <c r="F61" s="932"/>
      <c r="G61" s="932"/>
      <c r="H61" s="932"/>
      <c r="I61" s="932"/>
      <c r="J61" s="932"/>
      <c r="K61" s="932"/>
      <c r="L61" s="1046" t="s">
        <v>1506</v>
      </c>
      <c r="M61" s="1057" t="s">
        <v>1505</v>
      </c>
      <c r="N61" s="1048" t="s">
        <v>369</v>
      </c>
      <c r="O61" s="1060">
        <v>0</v>
      </c>
      <c r="P61" s="1060">
        <v>0</v>
      </c>
      <c r="Q61" s="1060">
        <v>0</v>
      </c>
      <c r="R61" s="1051">
        <v>0</v>
      </c>
      <c r="S61" s="1060">
        <v>0</v>
      </c>
      <c r="T61" s="1060">
        <v>0</v>
      </c>
      <c r="U61" s="439"/>
      <c r="V61" s="439"/>
      <c r="W61" s="439"/>
      <c r="X61" s="439"/>
      <c r="Y61" s="439"/>
      <c r="Z61" s="439"/>
      <c r="AA61" s="439"/>
      <c r="AB61" s="439"/>
      <c r="AC61" s="439"/>
      <c r="AD61" s="1060">
        <v>0</v>
      </c>
      <c r="AE61" s="439"/>
      <c r="AF61" s="439"/>
      <c r="AG61" s="439"/>
      <c r="AH61" s="439"/>
      <c r="AI61" s="439"/>
      <c r="AJ61" s="439"/>
      <c r="AK61" s="439"/>
      <c r="AL61" s="439"/>
      <c r="AM61" s="439"/>
      <c r="AN61" s="1051">
        <v>0</v>
      </c>
      <c r="AO61" s="439"/>
      <c r="AP61" s="439"/>
      <c r="AQ61" s="439"/>
      <c r="AR61" s="439"/>
      <c r="AS61" s="439"/>
      <c r="AT61" s="439"/>
      <c r="AU61" s="439"/>
      <c r="AV61" s="439"/>
      <c r="AW61" s="439"/>
      <c r="AX61" s="822"/>
      <c r="AY61" s="822"/>
      <c r="AZ61" s="822"/>
      <c r="BA61" s="932"/>
    </row>
    <row r="62" spans="1:53" ht="22.8">
      <c r="A62" s="839">
        <v>1</v>
      </c>
      <c r="B62" s="932"/>
      <c r="C62" s="932"/>
      <c r="D62" s="932"/>
      <c r="E62" s="932"/>
      <c r="F62" s="932"/>
      <c r="G62" s="932"/>
      <c r="H62" s="932"/>
      <c r="I62" s="932"/>
      <c r="J62" s="932"/>
      <c r="K62" s="932"/>
      <c r="L62" s="1046" t="s">
        <v>382</v>
      </c>
      <c r="M62" s="1047" t="s">
        <v>1423</v>
      </c>
      <c r="N62" s="1048" t="s">
        <v>369</v>
      </c>
      <c r="O62" s="1060">
        <v>0</v>
      </c>
      <c r="P62" s="1060">
        <v>0</v>
      </c>
      <c r="Q62" s="1060">
        <v>0</v>
      </c>
      <c r="R62" s="1051">
        <v>0</v>
      </c>
      <c r="S62" s="1060">
        <v>0</v>
      </c>
      <c r="T62" s="1060">
        <v>0</v>
      </c>
      <c r="U62" s="439"/>
      <c r="V62" s="439"/>
      <c r="W62" s="439"/>
      <c r="X62" s="439"/>
      <c r="Y62" s="439"/>
      <c r="Z62" s="439"/>
      <c r="AA62" s="439"/>
      <c r="AB62" s="439"/>
      <c r="AC62" s="439"/>
      <c r="AD62" s="1060">
        <v>0</v>
      </c>
      <c r="AE62" s="439"/>
      <c r="AF62" s="439"/>
      <c r="AG62" s="439"/>
      <c r="AH62" s="439"/>
      <c r="AI62" s="439"/>
      <c r="AJ62" s="439"/>
      <c r="AK62" s="439"/>
      <c r="AL62" s="439"/>
      <c r="AM62" s="439"/>
      <c r="AN62" s="1051">
        <v>0</v>
      </c>
      <c r="AO62" s="439"/>
      <c r="AP62" s="439"/>
      <c r="AQ62" s="439"/>
      <c r="AR62" s="439"/>
      <c r="AS62" s="439"/>
      <c r="AT62" s="439"/>
      <c r="AU62" s="439"/>
      <c r="AV62" s="439"/>
      <c r="AW62" s="439"/>
      <c r="AX62" s="822"/>
      <c r="AY62" s="822"/>
      <c r="AZ62" s="822"/>
      <c r="BA62" s="932"/>
    </row>
    <row r="63" spans="1:53" ht="11.4">
      <c r="A63" s="839">
        <v>1</v>
      </c>
      <c r="B63" s="932"/>
      <c r="C63" s="932"/>
      <c r="D63" s="932"/>
      <c r="E63" s="932"/>
      <c r="F63" s="932"/>
      <c r="G63" s="932"/>
      <c r="H63" s="932"/>
      <c r="I63" s="932"/>
      <c r="J63" s="932"/>
      <c r="K63" s="932"/>
      <c r="L63" s="1046" t="s">
        <v>1237</v>
      </c>
      <c r="M63" s="1047" t="s">
        <v>1238</v>
      </c>
      <c r="N63" s="1048" t="s">
        <v>369</v>
      </c>
      <c r="O63" s="840"/>
      <c r="P63" s="840"/>
      <c r="Q63" s="840"/>
      <c r="R63" s="1051">
        <v>0</v>
      </c>
      <c r="S63" s="840"/>
      <c r="T63" s="840"/>
      <c r="U63" s="439"/>
      <c r="V63" s="439"/>
      <c r="W63" s="439"/>
      <c r="X63" s="439"/>
      <c r="Y63" s="439"/>
      <c r="Z63" s="439"/>
      <c r="AA63" s="439"/>
      <c r="AB63" s="439"/>
      <c r="AC63" s="439"/>
      <c r="AD63" s="840"/>
      <c r="AE63" s="439"/>
      <c r="AF63" s="439"/>
      <c r="AG63" s="439"/>
      <c r="AH63" s="439"/>
      <c r="AI63" s="439"/>
      <c r="AJ63" s="439"/>
      <c r="AK63" s="439"/>
      <c r="AL63" s="439"/>
      <c r="AM63" s="439"/>
      <c r="AN63" s="1051">
        <v>0</v>
      </c>
      <c r="AO63" s="439"/>
      <c r="AP63" s="439"/>
      <c r="AQ63" s="439"/>
      <c r="AR63" s="439"/>
      <c r="AS63" s="439"/>
      <c r="AT63" s="439"/>
      <c r="AU63" s="439"/>
      <c r="AV63" s="439"/>
      <c r="AW63" s="439"/>
      <c r="AX63" s="822"/>
      <c r="AY63" s="822"/>
      <c r="AZ63" s="822"/>
      <c r="BA63" s="932"/>
    </row>
    <row r="64" spans="1:53" s="113" customFormat="1" ht="11.4">
      <c r="A64" s="839">
        <v>1</v>
      </c>
      <c r="B64" s="1062"/>
      <c r="C64" s="1062"/>
      <c r="D64" s="1062"/>
      <c r="E64" s="1062"/>
      <c r="F64" s="1062"/>
      <c r="G64" s="1062"/>
      <c r="H64" s="1062"/>
      <c r="I64" s="1062"/>
      <c r="J64" s="1062"/>
      <c r="K64" s="1062"/>
      <c r="L64" s="1063" t="s">
        <v>1426</v>
      </c>
      <c r="M64" s="1064" t="s">
        <v>1428</v>
      </c>
      <c r="N64" s="1065" t="s">
        <v>369</v>
      </c>
      <c r="O64" s="605">
        <v>0</v>
      </c>
      <c r="P64" s="605">
        <v>0</v>
      </c>
      <c r="Q64" s="605">
        <v>0</v>
      </c>
      <c r="R64" s="1043">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043">
        <v>0</v>
      </c>
      <c r="AO64" s="605"/>
      <c r="AP64" s="605"/>
      <c r="AQ64" s="605"/>
      <c r="AR64" s="605"/>
      <c r="AS64" s="605"/>
      <c r="AT64" s="605"/>
      <c r="AU64" s="605"/>
      <c r="AV64" s="605"/>
      <c r="AW64" s="605"/>
      <c r="AX64" s="1054"/>
      <c r="AY64" s="1054"/>
      <c r="AZ64" s="1054"/>
      <c r="BA64" s="1062"/>
    </row>
    <row r="65" spans="1:53" s="613" customFormat="1" ht="11.4">
      <c r="A65" s="839">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4">
      <c r="A66" s="839">
        <v>1</v>
      </c>
      <c r="B66" s="1062"/>
      <c r="C66" s="1062"/>
      <c r="D66" s="1062"/>
      <c r="E66" s="1062"/>
      <c r="F66" s="1062"/>
      <c r="G66" s="1062"/>
      <c r="H66" s="1062"/>
      <c r="I66" s="1062"/>
      <c r="J66" s="1062"/>
      <c r="K66" s="1062"/>
      <c r="L66" s="1040" t="s">
        <v>102</v>
      </c>
      <c r="M66" s="1041" t="s">
        <v>605</v>
      </c>
      <c r="N66" s="1042" t="s">
        <v>369</v>
      </c>
      <c r="O66" s="1043">
        <v>0</v>
      </c>
      <c r="P66" s="1043">
        <v>9</v>
      </c>
      <c r="Q66" s="1043">
        <v>0</v>
      </c>
      <c r="R66" s="1043">
        <v>-9</v>
      </c>
      <c r="S66" s="1043">
        <v>0</v>
      </c>
      <c r="T66" s="1043">
        <v>10</v>
      </c>
      <c r="U66" s="1043">
        <v>10</v>
      </c>
      <c r="V66" s="1043">
        <v>10.5</v>
      </c>
      <c r="W66" s="1043">
        <v>11</v>
      </c>
      <c r="X66" s="1043">
        <v>11.5</v>
      </c>
      <c r="Y66" s="1043">
        <v>1.5</v>
      </c>
      <c r="Z66" s="1043">
        <v>1.5</v>
      </c>
      <c r="AA66" s="1043">
        <v>1.5</v>
      </c>
      <c r="AB66" s="1043">
        <v>1.5</v>
      </c>
      <c r="AC66" s="1043">
        <v>1.5</v>
      </c>
      <c r="AD66" s="1043">
        <v>0</v>
      </c>
      <c r="AE66" s="1043">
        <v>0</v>
      </c>
      <c r="AF66" s="1043">
        <v>0</v>
      </c>
      <c r="AG66" s="1043">
        <v>0</v>
      </c>
      <c r="AH66" s="1043">
        <v>0</v>
      </c>
      <c r="AI66" s="1043">
        <v>0</v>
      </c>
      <c r="AJ66" s="1043">
        <v>0</v>
      </c>
      <c r="AK66" s="1043">
        <v>0</v>
      </c>
      <c r="AL66" s="1043">
        <v>0</v>
      </c>
      <c r="AM66" s="1043">
        <v>0</v>
      </c>
      <c r="AN66" s="1043">
        <v>0</v>
      </c>
      <c r="AO66" s="1043">
        <v>0</v>
      </c>
      <c r="AP66" s="1043">
        <v>0</v>
      </c>
      <c r="AQ66" s="1043">
        <v>0</v>
      </c>
      <c r="AR66" s="1043">
        <v>0</v>
      </c>
      <c r="AS66" s="1043">
        <v>0</v>
      </c>
      <c r="AT66" s="1043">
        <v>0</v>
      </c>
      <c r="AU66" s="1043">
        <v>0</v>
      </c>
      <c r="AV66" s="1043">
        <v>0</v>
      </c>
      <c r="AW66" s="1043">
        <v>0</v>
      </c>
      <c r="AX66" s="822"/>
      <c r="AY66" s="822"/>
      <c r="AZ66" s="822"/>
      <c r="BA66" s="1045"/>
    </row>
    <row r="67" spans="1:53" s="113" customFormat="1" ht="22.8">
      <c r="A67" s="839">
        <v>1</v>
      </c>
      <c r="B67" s="1062"/>
      <c r="C67" s="1062"/>
      <c r="D67" s="1062"/>
      <c r="E67" s="1062"/>
      <c r="F67" s="1062"/>
      <c r="G67" s="1062"/>
      <c r="H67" s="1062"/>
      <c r="I67" s="1062"/>
      <c r="J67" s="1062"/>
      <c r="K67" s="1062"/>
      <c r="L67" s="1063" t="s">
        <v>17</v>
      </c>
      <c r="M67" s="1064" t="s">
        <v>606</v>
      </c>
      <c r="N67" s="1065" t="s">
        <v>369</v>
      </c>
      <c r="O67" s="1043">
        <v>0</v>
      </c>
      <c r="P67" s="1043">
        <v>0</v>
      </c>
      <c r="Q67" s="1043">
        <v>0</v>
      </c>
      <c r="R67" s="1043">
        <v>0</v>
      </c>
      <c r="S67" s="1043">
        <v>0</v>
      </c>
      <c r="T67" s="1043">
        <v>0</v>
      </c>
      <c r="U67" s="1043">
        <v>0</v>
      </c>
      <c r="V67" s="1043">
        <v>0</v>
      </c>
      <c r="W67" s="1043">
        <v>0</v>
      </c>
      <c r="X67" s="1043">
        <v>0</v>
      </c>
      <c r="Y67" s="1043">
        <v>0</v>
      </c>
      <c r="Z67" s="1043">
        <v>0</v>
      </c>
      <c r="AA67" s="1043">
        <v>0</v>
      </c>
      <c r="AB67" s="1043">
        <v>0</v>
      </c>
      <c r="AC67" s="1043">
        <v>0</v>
      </c>
      <c r="AD67" s="1043">
        <v>0</v>
      </c>
      <c r="AE67" s="1043">
        <v>0</v>
      </c>
      <c r="AF67" s="1043">
        <v>0</v>
      </c>
      <c r="AG67" s="1043">
        <v>0</v>
      </c>
      <c r="AH67" s="1043">
        <v>0</v>
      </c>
      <c r="AI67" s="1043">
        <v>0</v>
      </c>
      <c r="AJ67" s="1043">
        <v>0</v>
      </c>
      <c r="AK67" s="1043">
        <v>0</v>
      </c>
      <c r="AL67" s="1043">
        <v>0</v>
      </c>
      <c r="AM67" s="1043">
        <v>0</v>
      </c>
      <c r="AN67" s="1043">
        <v>0</v>
      </c>
      <c r="AO67" s="1043">
        <v>0</v>
      </c>
      <c r="AP67" s="1043">
        <v>0</v>
      </c>
      <c r="AQ67" s="1043">
        <v>0</v>
      </c>
      <c r="AR67" s="1043">
        <v>0</v>
      </c>
      <c r="AS67" s="1043">
        <v>0</v>
      </c>
      <c r="AT67" s="1043">
        <v>0</v>
      </c>
      <c r="AU67" s="1043">
        <v>0</v>
      </c>
      <c r="AV67" s="1043">
        <v>0</v>
      </c>
      <c r="AW67" s="1043">
        <v>0</v>
      </c>
      <c r="AX67" s="1054"/>
      <c r="AY67" s="1054"/>
      <c r="AZ67" s="1054"/>
      <c r="BA67" s="1062"/>
    </row>
    <row r="68" spans="1:53" ht="11.4">
      <c r="A68" s="839">
        <v>1</v>
      </c>
      <c r="B68" s="932" t="s">
        <v>426</v>
      </c>
      <c r="C68" s="932"/>
      <c r="D68" s="932"/>
      <c r="E68" s="932"/>
      <c r="F68" s="932"/>
      <c r="G68" s="932"/>
      <c r="H68" s="932"/>
      <c r="I68" s="932"/>
      <c r="J68" s="932"/>
      <c r="K68" s="932"/>
      <c r="L68" s="1046" t="s">
        <v>144</v>
      </c>
      <c r="M68" s="1055" t="s">
        <v>607</v>
      </c>
      <c r="N68" s="1048" t="s">
        <v>369</v>
      </c>
      <c r="O68" s="439">
        <v>0</v>
      </c>
      <c r="P68" s="439">
        <v>0</v>
      </c>
      <c r="Q68" s="439">
        <v>0</v>
      </c>
      <c r="R68" s="1051">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1051">
        <v>0</v>
      </c>
      <c r="AO68" s="1051">
        <v>0</v>
      </c>
      <c r="AP68" s="1051">
        <v>0</v>
      </c>
      <c r="AQ68" s="1051">
        <v>0</v>
      </c>
      <c r="AR68" s="1051">
        <v>0</v>
      </c>
      <c r="AS68" s="1051">
        <v>0</v>
      </c>
      <c r="AT68" s="1051">
        <v>0</v>
      </c>
      <c r="AU68" s="1051">
        <v>0</v>
      </c>
      <c r="AV68" s="1051">
        <v>0</v>
      </c>
      <c r="AW68" s="1051">
        <v>0</v>
      </c>
      <c r="AX68" s="822"/>
      <c r="AY68" s="822"/>
      <c r="AZ68" s="822"/>
      <c r="BA68" s="932"/>
    </row>
    <row r="69" spans="1:53" ht="11.4">
      <c r="A69" s="839">
        <v>1</v>
      </c>
      <c r="B69" s="932" t="s">
        <v>427</v>
      </c>
      <c r="C69" s="932"/>
      <c r="D69" s="932"/>
      <c r="E69" s="932"/>
      <c r="F69" s="932"/>
      <c r="G69" s="932"/>
      <c r="H69" s="932"/>
      <c r="I69" s="932"/>
      <c r="J69" s="932"/>
      <c r="K69" s="932"/>
      <c r="L69" s="1046" t="s">
        <v>608</v>
      </c>
      <c r="M69" s="1055" t="s">
        <v>609</v>
      </c>
      <c r="N69" s="1048" t="s">
        <v>369</v>
      </c>
      <c r="O69" s="439">
        <v>0</v>
      </c>
      <c r="P69" s="439">
        <v>0</v>
      </c>
      <c r="Q69" s="439">
        <v>0</v>
      </c>
      <c r="R69" s="1051">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051">
        <v>0</v>
      </c>
      <c r="AO69" s="1051">
        <v>0</v>
      </c>
      <c r="AP69" s="1051">
        <v>0</v>
      </c>
      <c r="AQ69" s="1051">
        <v>0</v>
      </c>
      <c r="AR69" s="1051">
        <v>0</v>
      </c>
      <c r="AS69" s="1051">
        <v>0</v>
      </c>
      <c r="AT69" s="1051">
        <v>0</v>
      </c>
      <c r="AU69" s="1051">
        <v>0</v>
      </c>
      <c r="AV69" s="1051">
        <v>0</v>
      </c>
      <c r="AW69" s="1051">
        <v>0</v>
      </c>
      <c r="AX69" s="822"/>
      <c r="AY69" s="822"/>
      <c r="AZ69" s="822"/>
      <c r="BA69" s="932"/>
    </row>
    <row r="70" spans="1:53" ht="11.4">
      <c r="A70" s="839">
        <v>1</v>
      </c>
      <c r="B70" s="932" t="s">
        <v>422</v>
      </c>
      <c r="C70" s="932"/>
      <c r="D70" s="932"/>
      <c r="E70" s="932"/>
      <c r="F70" s="932"/>
      <c r="G70" s="932"/>
      <c r="H70" s="932"/>
      <c r="I70" s="932"/>
      <c r="J70" s="932"/>
      <c r="K70" s="932"/>
      <c r="L70" s="1046" t="s">
        <v>610</v>
      </c>
      <c r="M70" s="1055" t="s">
        <v>611</v>
      </c>
      <c r="N70" s="1048" t="s">
        <v>369</v>
      </c>
      <c r="O70" s="439">
        <v>0</v>
      </c>
      <c r="P70" s="439">
        <v>0</v>
      </c>
      <c r="Q70" s="439">
        <v>0</v>
      </c>
      <c r="R70" s="1051">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051">
        <v>0</v>
      </c>
      <c r="AO70" s="1051">
        <v>0</v>
      </c>
      <c r="AP70" s="1051">
        <v>0</v>
      </c>
      <c r="AQ70" s="1051">
        <v>0</v>
      </c>
      <c r="AR70" s="1051">
        <v>0</v>
      </c>
      <c r="AS70" s="1051">
        <v>0</v>
      </c>
      <c r="AT70" s="1051">
        <v>0</v>
      </c>
      <c r="AU70" s="1051">
        <v>0</v>
      </c>
      <c r="AV70" s="1051">
        <v>0</v>
      </c>
      <c r="AW70" s="1051">
        <v>0</v>
      </c>
      <c r="AX70" s="822"/>
      <c r="AY70" s="822"/>
      <c r="AZ70" s="822"/>
      <c r="BA70" s="932"/>
    </row>
    <row r="71" spans="1:53" ht="11.4">
      <c r="A71" s="839">
        <v>1</v>
      </c>
      <c r="B71" s="932" t="s">
        <v>420</v>
      </c>
      <c r="C71" s="932"/>
      <c r="D71" s="932"/>
      <c r="E71" s="932"/>
      <c r="F71" s="932"/>
      <c r="G71" s="932"/>
      <c r="H71" s="932"/>
      <c r="I71" s="932"/>
      <c r="J71" s="932"/>
      <c r="K71" s="932"/>
      <c r="L71" s="1046" t="s">
        <v>612</v>
      </c>
      <c r="M71" s="1055" t="s">
        <v>613</v>
      </c>
      <c r="N71" s="1048" t="s">
        <v>369</v>
      </c>
      <c r="O71" s="439">
        <v>0</v>
      </c>
      <c r="P71" s="439">
        <v>0</v>
      </c>
      <c r="Q71" s="439">
        <v>0</v>
      </c>
      <c r="R71" s="1051">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1051">
        <v>0</v>
      </c>
      <c r="AO71" s="1051">
        <v>0</v>
      </c>
      <c r="AP71" s="1051">
        <v>0</v>
      </c>
      <c r="AQ71" s="1051">
        <v>0</v>
      </c>
      <c r="AR71" s="1051">
        <v>0</v>
      </c>
      <c r="AS71" s="1051">
        <v>0</v>
      </c>
      <c r="AT71" s="1051">
        <v>0</v>
      </c>
      <c r="AU71" s="1051">
        <v>0</v>
      </c>
      <c r="AV71" s="1051">
        <v>0</v>
      </c>
      <c r="AW71" s="1051">
        <v>0</v>
      </c>
      <c r="AX71" s="822"/>
      <c r="AY71" s="822"/>
      <c r="AZ71" s="822"/>
      <c r="BA71" s="932"/>
    </row>
    <row r="72" spans="1:53" ht="11.4">
      <c r="A72" s="839">
        <v>1</v>
      </c>
      <c r="B72" s="932" t="s">
        <v>428</v>
      </c>
      <c r="C72" s="932"/>
      <c r="D72" s="932"/>
      <c r="E72" s="932"/>
      <c r="F72" s="932"/>
      <c r="G72" s="932"/>
      <c r="H72" s="932"/>
      <c r="I72" s="932"/>
      <c r="J72" s="932"/>
      <c r="K72" s="932"/>
      <c r="L72" s="1046" t="s">
        <v>614</v>
      </c>
      <c r="M72" s="1055" t="s">
        <v>615</v>
      </c>
      <c r="N72" s="1048" t="s">
        <v>369</v>
      </c>
      <c r="O72" s="439">
        <v>0</v>
      </c>
      <c r="P72" s="439">
        <v>0</v>
      </c>
      <c r="Q72" s="439">
        <v>0</v>
      </c>
      <c r="R72" s="1051">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051">
        <v>0</v>
      </c>
      <c r="AO72" s="1051">
        <v>0</v>
      </c>
      <c r="AP72" s="1051">
        <v>0</v>
      </c>
      <c r="AQ72" s="1051">
        <v>0</v>
      </c>
      <c r="AR72" s="1051">
        <v>0</v>
      </c>
      <c r="AS72" s="1051">
        <v>0</v>
      </c>
      <c r="AT72" s="1051">
        <v>0</v>
      </c>
      <c r="AU72" s="1051">
        <v>0</v>
      </c>
      <c r="AV72" s="1051">
        <v>0</v>
      </c>
      <c r="AW72" s="1051">
        <v>0</v>
      </c>
      <c r="AX72" s="822"/>
      <c r="AY72" s="822"/>
      <c r="AZ72" s="822"/>
      <c r="BA72" s="932"/>
    </row>
    <row r="73" spans="1:53" ht="11.4">
      <c r="A73" s="839">
        <v>1</v>
      </c>
      <c r="B73" s="932"/>
      <c r="C73" s="932"/>
      <c r="D73" s="932"/>
      <c r="E73" s="932"/>
      <c r="F73" s="932"/>
      <c r="G73" s="932"/>
      <c r="H73" s="932"/>
      <c r="I73" s="932"/>
      <c r="J73" s="932"/>
      <c r="K73" s="932"/>
      <c r="L73" s="1046" t="s">
        <v>616</v>
      </c>
      <c r="M73" s="1055" t="s">
        <v>617</v>
      </c>
      <c r="N73" s="1048" t="s">
        <v>369</v>
      </c>
      <c r="O73" s="840"/>
      <c r="P73" s="840"/>
      <c r="Q73" s="840"/>
      <c r="R73" s="1051">
        <v>0</v>
      </c>
      <c r="S73" s="840"/>
      <c r="T73" s="840"/>
      <c r="U73" s="840"/>
      <c r="V73" s="840"/>
      <c r="W73" s="840"/>
      <c r="X73" s="840"/>
      <c r="Y73" s="840"/>
      <c r="Z73" s="840"/>
      <c r="AA73" s="840"/>
      <c r="AB73" s="840"/>
      <c r="AC73" s="840"/>
      <c r="AD73" s="840"/>
      <c r="AE73" s="840"/>
      <c r="AF73" s="840"/>
      <c r="AG73" s="840"/>
      <c r="AH73" s="840"/>
      <c r="AI73" s="840"/>
      <c r="AJ73" s="840"/>
      <c r="AK73" s="840"/>
      <c r="AL73" s="840"/>
      <c r="AM73" s="840"/>
      <c r="AN73" s="1051">
        <v>0</v>
      </c>
      <c r="AO73" s="1051">
        <v>0</v>
      </c>
      <c r="AP73" s="1051">
        <v>0</v>
      </c>
      <c r="AQ73" s="1051">
        <v>0</v>
      </c>
      <c r="AR73" s="1051">
        <v>0</v>
      </c>
      <c r="AS73" s="1051">
        <v>0</v>
      </c>
      <c r="AT73" s="1051">
        <v>0</v>
      </c>
      <c r="AU73" s="1051">
        <v>0</v>
      </c>
      <c r="AV73" s="1051">
        <v>0</v>
      </c>
      <c r="AW73" s="1051">
        <v>0</v>
      </c>
      <c r="AX73" s="822"/>
      <c r="AY73" s="822"/>
      <c r="AZ73" s="822"/>
      <c r="BA73" s="932"/>
    </row>
    <row r="74" spans="1:53" ht="11.4">
      <c r="A74" s="839">
        <v>1</v>
      </c>
      <c r="B74" s="932"/>
      <c r="C74" s="932"/>
      <c r="D74" s="932"/>
      <c r="E74" s="932"/>
      <c r="F74" s="932"/>
      <c r="G74" s="932"/>
      <c r="H74" s="932"/>
      <c r="I74" s="932"/>
      <c r="J74" s="932"/>
      <c r="K74" s="932"/>
      <c r="L74" s="1046" t="s">
        <v>618</v>
      </c>
      <c r="M74" s="1055" t="s">
        <v>619</v>
      </c>
      <c r="N74" s="1048" t="s">
        <v>369</v>
      </c>
      <c r="O74" s="840"/>
      <c r="P74" s="840"/>
      <c r="Q74" s="840"/>
      <c r="R74" s="1051">
        <v>0</v>
      </c>
      <c r="S74" s="840"/>
      <c r="T74" s="840"/>
      <c r="U74" s="840"/>
      <c r="V74" s="840"/>
      <c r="W74" s="840"/>
      <c r="X74" s="840"/>
      <c r="Y74" s="840"/>
      <c r="Z74" s="840"/>
      <c r="AA74" s="840"/>
      <c r="AB74" s="840"/>
      <c r="AC74" s="840"/>
      <c r="AD74" s="840"/>
      <c r="AE74" s="840"/>
      <c r="AF74" s="840"/>
      <c r="AG74" s="840"/>
      <c r="AH74" s="840"/>
      <c r="AI74" s="840"/>
      <c r="AJ74" s="840"/>
      <c r="AK74" s="840"/>
      <c r="AL74" s="840"/>
      <c r="AM74" s="840"/>
      <c r="AN74" s="1051">
        <v>0</v>
      </c>
      <c r="AO74" s="1051">
        <v>0</v>
      </c>
      <c r="AP74" s="1051">
        <v>0</v>
      </c>
      <c r="AQ74" s="1051">
        <v>0</v>
      </c>
      <c r="AR74" s="1051">
        <v>0</v>
      </c>
      <c r="AS74" s="1051">
        <v>0</v>
      </c>
      <c r="AT74" s="1051">
        <v>0</v>
      </c>
      <c r="AU74" s="1051">
        <v>0</v>
      </c>
      <c r="AV74" s="1051">
        <v>0</v>
      </c>
      <c r="AW74" s="1051">
        <v>0</v>
      </c>
      <c r="AX74" s="822"/>
      <c r="AY74" s="822"/>
      <c r="AZ74" s="822"/>
      <c r="BA74" s="932"/>
    </row>
    <row r="75" spans="1:53" ht="11.4">
      <c r="A75" s="839">
        <v>1</v>
      </c>
      <c r="B75" s="932" t="s">
        <v>424</v>
      </c>
      <c r="C75" s="932"/>
      <c r="D75" s="932"/>
      <c r="E75" s="932"/>
      <c r="F75" s="932"/>
      <c r="G75" s="932"/>
      <c r="H75" s="932"/>
      <c r="I75" s="932"/>
      <c r="J75" s="932"/>
      <c r="K75" s="932"/>
      <c r="L75" s="1046" t="s">
        <v>620</v>
      </c>
      <c r="M75" s="1055" t="s">
        <v>621</v>
      </c>
      <c r="N75" s="1048" t="s">
        <v>369</v>
      </c>
      <c r="O75" s="439">
        <v>0</v>
      </c>
      <c r="P75" s="439">
        <v>0</v>
      </c>
      <c r="Q75" s="439">
        <v>0</v>
      </c>
      <c r="R75" s="1051">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051">
        <v>0</v>
      </c>
      <c r="AO75" s="1051">
        <v>0</v>
      </c>
      <c r="AP75" s="1051">
        <v>0</v>
      </c>
      <c r="AQ75" s="1051">
        <v>0</v>
      </c>
      <c r="AR75" s="1051">
        <v>0</v>
      </c>
      <c r="AS75" s="1051">
        <v>0</v>
      </c>
      <c r="AT75" s="1051">
        <v>0</v>
      </c>
      <c r="AU75" s="1051">
        <v>0</v>
      </c>
      <c r="AV75" s="1051">
        <v>0</v>
      </c>
      <c r="AW75" s="1051">
        <v>0</v>
      </c>
      <c r="AX75" s="822"/>
      <c r="AY75" s="822"/>
      <c r="AZ75" s="822"/>
      <c r="BA75" s="932"/>
    </row>
    <row r="76" spans="1:53" ht="11.4">
      <c r="A76" s="839">
        <v>1</v>
      </c>
      <c r="B76" s="932" t="s">
        <v>425</v>
      </c>
      <c r="C76" s="932"/>
      <c r="D76" s="932"/>
      <c r="E76" s="932"/>
      <c r="F76" s="932"/>
      <c r="G76" s="932"/>
      <c r="H76" s="932"/>
      <c r="I76" s="932"/>
      <c r="J76" s="932"/>
      <c r="K76" s="932"/>
      <c r="L76" s="1046" t="s">
        <v>622</v>
      </c>
      <c r="M76" s="1055" t="s">
        <v>623</v>
      </c>
      <c r="N76" s="1048" t="s">
        <v>369</v>
      </c>
      <c r="O76" s="439">
        <v>0</v>
      </c>
      <c r="P76" s="439">
        <v>0</v>
      </c>
      <c r="Q76" s="439">
        <v>0</v>
      </c>
      <c r="R76" s="1051">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051">
        <v>0</v>
      </c>
      <c r="AO76" s="1051">
        <v>0</v>
      </c>
      <c r="AP76" s="1051">
        <v>0</v>
      </c>
      <c r="AQ76" s="1051">
        <v>0</v>
      </c>
      <c r="AR76" s="1051">
        <v>0</v>
      </c>
      <c r="AS76" s="1051">
        <v>0</v>
      </c>
      <c r="AT76" s="1051">
        <v>0</v>
      </c>
      <c r="AU76" s="1051">
        <v>0</v>
      </c>
      <c r="AV76" s="1051">
        <v>0</v>
      </c>
      <c r="AW76" s="1051">
        <v>0</v>
      </c>
      <c r="AX76" s="822"/>
      <c r="AY76" s="822"/>
      <c r="AZ76" s="822"/>
      <c r="BA76" s="932"/>
    </row>
    <row r="77" spans="1:53" ht="11.4">
      <c r="A77" s="839">
        <v>1</v>
      </c>
      <c r="B77" s="932" t="s">
        <v>1314</v>
      </c>
      <c r="C77" s="932"/>
      <c r="D77" s="932"/>
      <c r="E77" s="932"/>
      <c r="F77" s="932"/>
      <c r="G77" s="932"/>
      <c r="H77" s="932"/>
      <c r="I77" s="932"/>
      <c r="J77" s="932"/>
      <c r="K77" s="932"/>
      <c r="L77" s="1046" t="s">
        <v>1408</v>
      </c>
      <c r="M77" s="1055" t="s">
        <v>1409</v>
      </c>
      <c r="N77" s="1048" t="s">
        <v>369</v>
      </c>
      <c r="O77" s="439">
        <v>0</v>
      </c>
      <c r="P77" s="439">
        <v>0</v>
      </c>
      <c r="Q77" s="439">
        <v>0</v>
      </c>
      <c r="R77" s="1051">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051">
        <v>0</v>
      </c>
      <c r="AO77" s="1051">
        <v>0</v>
      </c>
      <c r="AP77" s="1051">
        <v>0</v>
      </c>
      <c r="AQ77" s="1051">
        <v>0</v>
      </c>
      <c r="AR77" s="1051">
        <v>0</v>
      </c>
      <c r="AS77" s="1051">
        <v>0</v>
      </c>
      <c r="AT77" s="1051">
        <v>0</v>
      </c>
      <c r="AU77" s="1051">
        <v>0</v>
      </c>
      <c r="AV77" s="1051">
        <v>0</v>
      </c>
      <c r="AW77" s="1051">
        <v>0</v>
      </c>
      <c r="AX77" s="822"/>
      <c r="AY77" s="822"/>
      <c r="AZ77" s="822"/>
      <c r="BA77" s="932"/>
    </row>
    <row r="78" spans="1:53" ht="11.4">
      <c r="A78" s="839">
        <v>1</v>
      </c>
      <c r="B78" s="932"/>
      <c r="C78" s="932"/>
      <c r="D78" s="932"/>
      <c r="E78" s="932"/>
      <c r="F78" s="932"/>
      <c r="G78" s="932"/>
      <c r="H78" s="932"/>
      <c r="I78" s="932"/>
      <c r="J78" s="932"/>
      <c r="K78" s="932"/>
      <c r="L78" s="1046" t="s">
        <v>146</v>
      </c>
      <c r="M78" s="1047" t="s">
        <v>624</v>
      </c>
      <c r="N78" s="968" t="s">
        <v>369</v>
      </c>
      <c r="O78" s="439">
        <v>0</v>
      </c>
      <c r="P78" s="439">
        <v>0</v>
      </c>
      <c r="Q78" s="439">
        <v>0</v>
      </c>
      <c r="R78" s="1051">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051">
        <v>0</v>
      </c>
      <c r="AO78" s="1051">
        <v>0</v>
      </c>
      <c r="AP78" s="1051">
        <v>0</v>
      </c>
      <c r="AQ78" s="1051">
        <v>0</v>
      </c>
      <c r="AR78" s="1051">
        <v>0</v>
      </c>
      <c r="AS78" s="1051">
        <v>0</v>
      </c>
      <c r="AT78" s="1051">
        <v>0</v>
      </c>
      <c r="AU78" s="1051">
        <v>0</v>
      </c>
      <c r="AV78" s="1051">
        <v>0</v>
      </c>
      <c r="AW78" s="1051">
        <v>0</v>
      </c>
      <c r="AX78" s="822"/>
      <c r="AY78" s="822"/>
      <c r="AZ78" s="822"/>
      <c r="BA78" s="932"/>
    </row>
    <row r="79" spans="1:53" s="113" customFormat="1" ht="11.4">
      <c r="A79" s="1052">
        <v>1</v>
      </c>
      <c r="B79" s="1062"/>
      <c r="C79" s="1062"/>
      <c r="D79" s="1062"/>
      <c r="E79" s="1062"/>
      <c r="F79" s="1062"/>
      <c r="G79" s="1062"/>
      <c r="H79" s="1062"/>
      <c r="I79" s="1062"/>
      <c r="J79" s="1062"/>
      <c r="K79" s="1062"/>
      <c r="L79" s="1063" t="s">
        <v>167</v>
      </c>
      <c r="M79" s="1064" t="s">
        <v>625</v>
      </c>
      <c r="N79" s="1065" t="s">
        <v>369</v>
      </c>
      <c r="O79" s="1043">
        <v>0</v>
      </c>
      <c r="P79" s="1043">
        <v>9</v>
      </c>
      <c r="Q79" s="1043">
        <v>0</v>
      </c>
      <c r="R79" s="1043">
        <v>-9</v>
      </c>
      <c r="S79" s="1043">
        <v>0</v>
      </c>
      <c r="T79" s="1043">
        <v>10</v>
      </c>
      <c r="U79" s="1043">
        <v>10</v>
      </c>
      <c r="V79" s="1043">
        <v>10.5</v>
      </c>
      <c r="W79" s="1043">
        <v>11</v>
      </c>
      <c r="X79" s="1043">
        <v>11.5</v>
      </c>
      <c r="Y79" s="1043">
        <v>1.5</v>
      </c>
      <c r="Z79" s="1043">
        <v>1.5</v>
      </c>
      <c r="AA79" s="1043">
        <v>1.5</v>
      </c>
      <c r="AB79" s="1043">
        <v>1.5</v>
      </c>
      <c r="AC79" s="1043">
        <v>1.5</v>
      </c>
      <c r="AD79" s="1043">
        <v>0</v>
      </c>
      <c r="AE79" s="1043">
        <v>0</v>
      </c>
      <c r="AF79" s="1043">
        <v>0</v>
      </c>
      <c r="AG79" s="1043">
        <v>0</v>
      </c>
      <c r="AH79" s="1043">
        <v>0</v>
      </c>
      <c r="AI79" s="1043">
        <v>0</v>
      </c>
      <c r="AJ79" s="1043">
        <v>0</v>
      </c>
      <c r="AK79" s="1043">
        <v>0</v>
      </c>
      <c r="AL79" s="1043">
        <v>0</v>
      </c>
      <c r="AM79" s="1043">
        <v>0</v>
      </c>
      <c r="AN79" s="1043">
        <v>0</v>
      </c>
      <c r="AO79" s="1043">
        <v>0</v>
      </c>
      <c r="AP79" s="1043">
        <v>0</v>
      </c>
      <c r="AQ79" s="1043">
        <v>0</v>
      </c>
      <c r="AR79" s="1043">
        <v>0</v>
      </c>
      <c r="AS79" s="1043">
        <v>0</v>
      </c>
      <c r="AT79" s="1043">
        <v>0</v>
      </c>
      <c r="AU79" s="1043">
        <v>0</v>
      </c>
      <c r="AV79" s="1043">
        <v>0</v>
      </c>
      <c r="AW79" s="1043">
        <v>0</v>
      </c>
      <c r="AX79" s="1054"/>
      <c r="AY79" s="1054"/>
      <c r="AZ79" s="1054"/>
      <c r="BA79" s="1062"/>
    </row>
    <row r="80" spans="1:53" ht="11.4">
      <c r="A80" s="839">
        <v>1</v>
      </c>
      <c r="B80" s="932" t="s">
        <v>136</v>
      </c>
      <c r="C80" s="932"/>
      <c r="D80" s="932"/>
      <c r="E80" s="932"/>
      <c r="F80" s="932"/>
      <c r="G80" s="932"/>
      <c r="H80" s="932"/>
      <c r="I80" s="932"/>
      <c r="J80" s="932"/>
      <c r="K80" s="932"/>
      <c r="L80" s="1046" t="s">
        <v>168</v>
      </c>
      <c r="M80" s="1055" t="s">
        <v>626</v>
      </c>
      <c r="N80" s="1048" t="s">
        <v>369</v>
      </c>
      <c r="O80" s="439">
        <v>0</v>
      </c>
      <c r="P80" s="439">
        <v>0</v>
      </c>
      <c r="Q80" s="439">
        <v>0</v>
      </c>
      <c r="R80" s="1051">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051">
        <v>0</v>
      </c>
      <c r="AO80" s="1051">
        <v>0</v>
      </c>
      <c r="AP80" s="1051">
        <v>0</v>
      </c>
      <c r="AQ80" s="1051">
        <v>0</v>
      </c>
      <c r="AR80" s="1051">
        <v>0</v>
      </c>
      <c r="AS80" s="1051">
        <v>0</v>
      </c>
      <c r="AT80" s="1051">
        <v>0</v>
      </c>
      <c r="AU80" s="1051">
        <v>0</v>
      </c>
      <c r="AV80" s="1051">
        <v>0</v>
      </c>
      <c r="AW80" s="1051">
        <v>0</v>
      </c>
      <c r="AX80" s="822"/>
      <c r="AY80" s="822"/>
      <c r="AZ80" s="822"/>
      <c r="BA80" s="932"/>
    </row>
    <row r="81" spans="1:53" ht="11.4">
      <c r="A81" s="839">
        <v>1</v>
      </c>
      <c r="B81" s="932" t="s">
        <v>137</v>
      </c>
      <c r="C81" s="932"/>
      <c r="D81" s="932"/>
      <c r="E81" s="932"/>
      <c r="F81" s="932"/>
      <c r="G81" s="932"/>
      <c r="H81" s="932"/>
      <c r="I81" s="932"/>
      <c r="J81" s="932"/>
      <c r="K81" s="932"/>
      <c r="L81" s="1046" t="s">
        <v>627</v>
      </c>
      <c r="M81" s="1055" t="s">
        <v>628</v>
      </c>
      <c r="N81" s="1048" t="s">
        <v>369</v>
      </c>
      <c r="O81" s="439">
        <v>0</v>
      </c>
      <c r="P81" s="439">
        <v>0</v>
      </c>
      <c r="Q81" s="439">
        <v>0</v>
      </c>
      <c r="R81" s="1051">
        <v>0</v>
      </c>
      <c r="S81" s="439">
        <v>0</v>
      </c>
      <c r="T81" s="439">
        <v>0</v>
      </c>
      <c r="U81" s="439">
        <v>0</v>
      </c>
      <c r="V81" s="439">
        <v>0</v>
      </c>
      <c r="W81" s="439">
        <v>0</v>
      </c>
      <c r="X81" s="439">
        <v>0</v>
      </c>
      <c r="Y81" s="439">
        <v>0</v>
      </c>
      <c r="Z81" s="439">
        <v>0</v>
      </c>
      <c r="AA81" s="439">
        <v>0</v>
      </c>
      <c r="AB81" s="439">
        <v>0</v>
      </c>
      <c r="AC81" s="439">
        <v>0</v>
      </c>
      <c r="AD81" s="439">
        <v>0</v>
      </c>
      <c r="AE81" s="439">
        <v>0</v>
      </c>
      <c r="AF81" s="439">
        <v>0</v>
      </c>
      <c r="AG81" s="439">
        <v>0</v>
      </c>
      <c r="AH81" s="439">
        <v>0</v>
      </c>
      <c r="AI81" s="439">
        <v>0</v>
      </c>
      <c r="AJ81" s="439">
        <v>0</v>
      </c>
      <c r="AK81" s="439">
        <v>0</v>
      </c>
      <c r="AL81" s="439">
        <v>0</v>
      </c>
      <c r="AM81" s="439">
        <v>0</v>
      </c>
      <c r="AN81" s="1051">
        <v>0</v>
      </c>
      <c r="AO81" s="1051">
        <v>0</v>
      </c>
      <c r="AP81" s="1051">
        <v>0</v>
      </c>
      <c r="AQ81" s="1051">
        <v>0</v>
      </c>
      <c r="AR81" s="1051">
        <v>0</v>
      </c>
      <c r="AS81" s="1051">
        <v>0</v>
      </c>
      <c r="AT81" s="1051">
        <v>0</v>
      </c>
      <c r="AU81" s="1051">
        <v>0</v>
      </c>
      <c r="AV81" s="1051">
        <v>0</v>
      </c>
      <c r="AW81" s="1051">
        <v>0</v>
      </c>
      <c r="AX81" s="822"/>
      <c r="AY81" s="822"/>
      <c r="AZ81" s="822"/>
      <c r="BA81" s="932"/>
    </row>
    <row r="82" spans="1:53" ht="11.4">
      <c r="A82" s="839">
        <v>1</v>
      </c>
      <c r="B82" s="932" t="s">
        <v>431</v>
      </c>
      <c r="C82" s="932"/>
      <c r="D82" s="932"/>
      <c r="E82" s="932"/>
      <c r="F82" s="932"/>
      <c r="G82" s="932"/>
      <c r="H82" s="932"/>
      <c r="I82" s="932"/>
      <c r="J82" s="932"/>
      <c r="K82" s="932"/>
      <c r="L82" s="1046" t="s">
        <v>629</v>
      </c>
      <c r="M82" s="1055" t="s">
        <v>630</v>
      </c>
      <c r="N82" s="1048" t="s">
        <v>369</v>
      </c>
      <c r="O82" s="439">
        <v>0</v>
      </c>
      <c r="P82" s="439">
        <v>1.5</v>
      </c>
      <c r="Q82" s="439">
        <v>0</v>
      </c>
      <c r="R82" s="1051">
        <v>-1.5</v>
      </c>
      <c r="S82" s="439">
        <v>0</v>
      </c>
      <c r="T82" s="439">
        <v>1</v>
      </c>
      <c r="U82" s="439">
        <v>1</v>
      </c>
      <c r="V82" s="439">
        <v>1</v>
      </c>
      <c r="W82" s="439">
        <v>1</v>
      </c>
      <c r="X82" s="439">
        <v>1</v>
      </c>
      <c r="Y82" s="439">
        <v>0</v>
      </c>
      <c r="Z82" s="439">
        <v>0</v>
      </c>
      <c r="AA82" s="439">
        <v>0</v>
      </c>
      <c r="AB82" s="439">
        <v>0</v>
      </c>
      <c r="AC82" s="439">
        <v>0</v>
      </c>
      <c r="AD82" s="439">
        <v>0</v>
      </c>
      <c r="AE82" s="439">
        <v>0</v>
      </c>
      <c r="AF82" s="439">
        <v>0</v>
      </c>
      <c r="AG82" s="439">
        <v>0</v>
      </c>
      <c r="AH82" s="439">
        <v>0</v>
      </c>
      <c r="AI82" s="439">
        <v>0</v>
      </c>
      <c r="AJ82" s="439">
        <v>0</v>
      </c>
      <c r="AK82" s="439">
        <v>0</v>
      </c>
      <c r="AL82" s="439">
        <v>0</v>
      </c>
      <c r="AM82" s="439">
        <v>0</v>
      </c>
      <c r="AN82" s="1051">
        <v>0</v>
      </c>
      <c r="AO82" s="1051">
        <v>0</v>
      </c>
      <c r="AP82" s="1051">
        <v>0</v>
      </c>
      <c r="AQ82" s="1051">
        <v>0</v>
      </c>
      <c r="AR82" s="1051">
        <v>0</v>
      </c>
      <c r="AS82" s="1051">
        <v>0</v>
      </c>
      <c r="AT82" s="1051">
        <v>0</v>
      </c>
      <c r="AU82" s="1051">
        <v>0</v>
      </c>
      <c r="AV82" s="1051">
        <v>0</v>
      </c>
      <c r="AW82" s="1051">
        <v>0</v>
      </c>
      <c r="AX82" s="822"/>
      <c r="AY82" s="822"/>
      <c r="AZ82" s="822"/>
      <c r="BA82" s="932"/>
    </row>
    <row r="83" spans="1:53" ht="11.4">
      <c r="A83" s="839">
        <v>1</v>
      </c>
      <c r="B83" s="932" t="s">
        <v>432</v>
      </c>
      <c r="C83" s="932"/>
      <c r="D83" s="932"/>
      <c r="E83" s="932"/>
      <c r="F83" s="932"/>
      <c r="G83" s="932"/>
      <c r="H83" s="932"/>
      <c r="I83" s="932"/>
      <c r="J83" s="932"/>
      <c r="K83" s="932"/>
      <c r="L83" s="1046" t="s">
        <v>631</v>
      </c>
      <c r="M83" s="1055" t="s">
        <v>632</v>
      </c>
      <c r="N83" s="1048" t="s">
        <v>369</v>
      </c>
      <c r="O83" s="439">
        <v>0</v>
      </c>
      <c r="P83" s="439">
        <v>6.5</v>
      </c>
      <c r="Q83" s="439">
        <v>0</v>
      </c>
      <c r="R83" s="1051">
        <v>-6.5</v>
      </c>
      <c r="S83" s="439">
        <v>0</v>
      </c>
      <c r="T83" s="439">
        <v>7.5</v>
      </c>
      <c r="U83" s="439">
        <v>7.5</v>
      </c>
      <c r="V83" s="439">
        <v>8</v>
      </c>
      <c r="W83" s="439">
        <v>8.5</v>
      </c>
      <c r="X83" s="439">
        <v>9</v>
      </c>
      <c r="Y83" s="439">
        <v>0</v>
      </c>
      <c r="Z83" s="439">
        <v>0</v>
      </c>
      <c r="AA83" s="439">
        <v>0</v>
      </c>
      <c r="AB83" s="439">
        <v>0</v>
      </c>
      <c r="AC83" s="439">
        <v>0</v>
      </c>
      <c r="AD83" s="439">
        <v>0</v>
      </c>
      <c r="AE83" s="439">
        <v>0</v>
      </c>
      <c r="AF83" s="439">
        <v>0</v>
      </c>
      <c r="AG83" s="439">
        <v>0</v>
      </c>
      <c r="AH83" s="439">
        <v>0</v>
      </c>
      <c r="AI83" s="439">
        <v>0</v>
      </c>
      <c r="AJ83" s="439">
        <v>0</v>
      </c>
      <c r="AK83" s="439">
        <v>0</v>
      </c>
      <c r="AL83" s="439">
        <v>0</v>
      </c>
      <c r="AM83" s="439">
        <v>0</v>
      </c>
      <c r="AN83" s="1051">
        <v>0</v>
      </c>
      <c r="AO83" s="1051">
        <v>0</v>
      </c>
      <c r="AP83" s="1051">
        <v>0</v>
      </c>
      <c r="AQ83" s="1051">
        <v>0</v>
      </c>
      <c r="AR83" s="1051">
        <v>0</v>
      </c>
      <c r="AS83" s="1051">
        <v>0</v>
      </c>
      <c r="AT83" s="1051">
        <v>0</v>
      </c>
      <c r="AU83" s="1051">
        <v>0</v>
      </c>
      <c r="AV83" s="1051">
        <v>0</v>
      </c>
      <c r="AW83" s="1051">
        <v>0</v>
      </c>
      <c r="AX83" s="822"/>
      <c r="AY83" s="822"/>
      <c r="AZ83" s="822"/>
      <c r="BA83" s="932"/>
    </row>
    <row r="84" spans="1:53" ht="11.4">
      <c r="A84" s="839">
        <v>1</v>
      </c>
      <c r="B84" s="932" t="s">
        <v>433</v>
      </c>
      <c r="C84" s="932"/>
      <c r="D84" s="932"/>
      <c r="E84" s="932"/>
      <c r="F84" s="932"/>
      <c r="G84" s="932"/>
      <c r="H84" s="932"/>
      <c r="I84" s="932"/>
      <c r="J84" s="932"/>
      <c r="K84" s="932"/>
      <c r="L84" s="1046" t="s">
        <v>633</v>
      </c>
      <c r="M84" s="1055" t="s">
        <v>634</v>
      </c>
      <c r="N84" s="1048" t="s">
        <v>369</v>
      </c>
      <c r="O84" s="439">
        <v>0</v>
      </c>
      <c r="P84" s="439">
        <v>0</v>
      </c>
      <c r="Q84" s="439">
        <v>0</v>
      </c>
      <c r="R84" s="1051">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051">
        <v>0</v>
      </c>
      <c r="AO84" s="1051">
        <v>0</v>
      </c>
      <c r="AP84" s="1051">
        <v>0</v>
      </c>
      <c r="AQ84" s="1051">
        <v>0</v>
      </c>
      <c r="AR84" s="1051">
        <v>0</v>
      </c>
      <c r="AS84" s="1051">
        <v>0</v>
      </c>
      <c r="AT84" s="1051">
        <v>0</v>
      </c>
      <c r="AU84" s="1051">
        <v>0</v>
      </c>
      <c r="AV84" s="1051">
        <v>0</v>
      </c>
      <c r="AW84" s="1051">
        <v>0</v>
      </c>
      <c r="AX84" s="822"/>
      <c r="AY84" s="822"/>
      <c r="AZ84" s="822"/>
      <c r="BA84" s="932"/>
    </row>
    <row r="85" spans="1:53" ht="11.4">
      <c r="A85" s="839">
        <v>1</v>
      </c>
      <c r="B85" s="932" t="s">
        <v>430</v>
      </c>
      <c r="C85" s="932"/>
      <c r="D85" s="932"/>
      <c r="E85" s="932"/>
      <c r="F85" s="932"/>
      <c r="G85" s="932"/>
      <c r="H85" s="932"/>
      <c r="I85" s="932"/>
      <c r="J85" s="932"/>
      <c r="K85" s="932"/>
      <c r="L85" s="1046" t="s">
        <v>635</v>
      </c>
      <c r="M85" s="1055" t="s">
        <v>636</v>
      </c>
      <c r="N85" s="1048" t="s">
        <v>369</v>
      </c>
      <c r="O85" s="439">
        <v>0</v>
      </c>
      <c r="P85" s="439">
        <v>1</v>
      </c>
      <c r="Q85" s="439">
        <v>0</v>
      </c>
      <c r="R85" s="1051">
        <v>-1</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051">
        <v>0</v>
      </c>
      <c r="AO85" s="1051">
        <v>0</v>
      </c>
      <c r="AP85" s="1051">
        <v>0</v>
      </c>
      <c r="AQ85" s="1051">
        <v>0</v>
      </c>
      <c r="AR85" s="1051">
        <v>0</v>
      </c>
      <c r="AS85" s="1051">
        <v>0</v>
      </c>
      <c r="AT85" s="1051">
        <v>0</v>
      </c>
      <c r="AU85" s="1051">
        <v>0</v>
      </c>
      <c r="AV85" s="1051">
        <v>0</v>
      </c>
      <c r="AW85" s="1051">
        <v>0</v>
      </c>
      <c r="AX85" s="822"/>
      <c r="AY85" s="822"/>
      <c r="AZ85" s="822"/>
      <c r="BA85" s="932"/>
    </row>
    <row r="86" spans="1:53" ht="11.4">
      <c r="A86" s="839">
        <v>1</v>
      </c>
      <c r="B86" s="932" t="s">
        <v>1434</v>
      </c>
      <c r="C86" s="932"/>
      <c r="D86" s="932"/>
      <c r="E86" s="932"/>
      <c r="F86" s="932"/>
      <c r="G86" s="932"/>
      <c r="H86" s="932"/>
      <c r="I86" s="932"/>
      <c r="J86" s="932"/>
      <c r="K86" s="932"/>
      <c r="L86" s="1046" t="s">
        <v>637</v>
      </c>
      <c r="M86" s="1055" t="s">
        <v>638</v>
      </c>
      <c r="N86" s="1048" t="s">
        <v>369</v>
      </c>
      <c r="O86" s="840">
        <v>0</v>
      </c>
      <c r="P86" s="840">
        <v>0</v>
      </c>
      <c r="Q86" s="840">
        <v>0</v>
      </c>
      <c r="R86" s="1051">
        <v>0</v>
      </c>
      <c r="S86" s="840">
        <v>0</v>
      </c>
      <c r="T86" s="840">
        <v>0</v>
      </c>
      <c r="U86" s="840">
        <v>0</v>
      </c>
      <c r="V86" s="840">
        <v>0</v>
      </c>
      <c r="W86" s="840">
        <v>0</v>
      </c>
      <c r="X86" s="840">
        <v>0</v>
      </c>
      <c r="Y86" s="840">
        <v>0</v>
      </c>
      <c r="Z86" s="840">
        <v>0</v>
      </c>
      <c r="AA86" s="840">
        <v>0</v>
      </c>
      <c r="AB86" s="840">
        <v>0</v>
      </c>
      <c r="AC86" s="840">
        <v>0</v>
      </c>
      <c r="AD86" s="840">
        <v>0</v>
      </c>
      <c r="AE86" s="840">
        <v>0</v>
      </c>
      <c r="AF86" s="840">
        <v>0</v>
      </c>
      <c r="AG86" s="840">
        <v>0</v>
      </c>
      <c r="AH86" s="840">
        <v>0</v>
      </c>
      <c r="AI86" s="840">
        <v>0</v>
      </c>
      <c r="AJ86" s="840">
        <v>0</v>
      </c>
      <c r="AK86" s="840">
        <v>0</v>
      </c>
      <c r="AL86" s="840">
        <v>0</v>
      </c>
      <c r="AM86" s="840">
        <v>0</v>
      </c>
      <c r="AN86" s="1051">
        <v>0</v>
      </c>
      <c r="AO86" s="1051">
        <v>0</v>
      </c>
      <c r="AP86" s="1051">
        <v>0</v>
      </c>
      <c r="AQ86" s="1051">
        <v>0</v>
      </c>
      <c r="AR86" s="1051">
        <v>0</v>
      </c>
      <c r="AS86" s="1051">
        <v>0</v>
      </c>
      <c r="AT86" s="1051">
        <v>0</v>
      </c>
      <c r="AU86" s="1051">
        <v>0</v>
      </c>
      <c r="AV86" s="1051">
        <v>0</v>
      </c>
      <c r="AW86" s="1051">
        <v>0</v>
      </c>
      <c r="AX86" s="822"/>
      <c r="AY86" s="822"/>
      <c r="AZ86" s="822"/>
      <c r="BA86" s="932"/>
    </row>
    <row r="87" spans="1:53" ht="11.4">
      <c r="A87" s="839">
        <v>1</v>
      </c>
      <c r="B87" s="932" t="s">
        <v>1435</v>
      </c>
      <c r="C87" s="932"/>
      <c r="D87" s="932"/>
      <c r="E87" s="932"/>
      <c r="F87" s="932"/>
      <c r="G87" s="932"/>
      <c r="H87" s="932"/>
      <c r="I87" s="932"/>
      <c r="J87" s="932"/>
      <c r="K87" s="932"/>
      <c r="L87" s="1046" t="s">
        <v>639</v>
      </c>
      <c r="M87" s="1055" t="s">
        <v>640</v>
      </c>
      <c r="N87" s="1048" t="s">
        <v>369</v>
      </c>
      <c r="O87" s="439">
        <v>0</v>
      </c>
      <c r="P87" s="439">
        <v>0</v>
      </c>
      <c r="Q87" s="439">
        <v>0</v>
      </c>
      <c r="R87" s="1051">
        <v>0</v>
      </c>
      <c r="S87" s="439">
        <v>0</v>
      </c>
      <c r="T87" s="439">
        <v>1.5</v>
      </c>
      <c r="U87" s="439">
        <v>1.5</v>
      </c>
      <c r="V87" s="439">
        <v>1.5</v>
      </c>
      <c r="W87" s="439">
        <v>1.5</v>
      </c>
      <c r="X87" s="439">
        <v>1.5</v>
      </c>
      <c r="Y87" s="439">
        <v>1.5</v>
      </c>
      <c r="Z87" s="439">
        <v>1.5</v>
      </c>
      <c r="AA87" s="439">
        <v>1.5</v>
      </c>
      <c r="AB87" s="439">
        <v>1.5</v>
      </c>
      <c r="AC87" s="439">
        <v>1.5</v>
      </c>
      <c r="AD87" s="439">
        <v>0</v>
      </c>
      <c r="AE87" s="439">
        <v>0</v>
      </c>
      <c r="AF87" s="439">
        <v>0</v>
      </c>
      <c r="AG87" s="439">
        <v>0</v>
      </c>
      <c r="AH87" s="439">
        <v>0</v>
      </c>
      <c r="AI87" s="439">
        <v>0</v>
      </c>
      <c r="AJ87" s="439">
        <v>0</v>
      </c>
      <c r="AK87" s="439">
        <v>0</v>
      </c>
      <c r="AL87" s="439">
        <v>0</v>
      </c>
      <c r="AM87" s="439">
        <v>0</v>
      </c>
      <c r="AN87" s="1051">
        <v>0</v>
      </c>
      <c r="AO87" s="1051">
        <v>0</v>
      </c>
      <c r="AP87" s="1051">
        <v>0</v>
      </c>
      <c r="AQ87" s="1051">
        <v>0</v>
      </c>
      <c r="AR87" s="1051">
        <v>0</v>
      </c>
      <c r="AS87" s="1051">
        <v>0</v>
      </c>
      <c r="AT87" s="1051">
        <v>0</v>
      </c>
      <c r="AU87" s="1051">
        <v>0</v>
      </c>
      <c r="AV87" s="1051">
        <v>0</v>
      </c>
      <c r="AW87" s="1051">
        <v>0</v>
      </c>
      <c r="AX87" s="822"/>
      <c r="AY87" s="822"/>
      <c r="AZ87" s="822"/>
      <c r="BA87" s="932"/>
    </row>
    <row r="88" spans="1:53" ht="11.4">
      <c r="A88" s="839">
        <v>1</v>
      </c>
      <c r="B88" s="932" t="s">
        <v>434</v>
      </c>
      <c r="C88" s="932"/>
      <c r="D88" s="932"/>
      <c r="E88" s="932"/>
      <c r="F88" s="932"/>
      <c r="G88" s="932"/>
      <c r="H88" s="932"/>
      <c r="I88" s="932"/>
      <c r="J88" s="932"/>
      <c r="K88" s="932"/>
      <c r="L88" s="1046" t="s">
        <v>641</v>
      </c>
      <c r="M88" s="1055" t="s">
        <v>1159</v>
      </c>
      <c r="N88" s="1048" t="s">
        <v>369</v>
      </c>
      <c r="O88" s="439">
        <v>0</v>
      </c>
      <c r="P88" s="439">
        <v>0</v>
      </c>
      <c r="Q88" s="439">
        <v>0</v>
      </c>
      <c r="R88" s="1051">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051">
        <v>0</v>
      </c>
      <c r="AO88" s="1051">
        <v>0</v>
      </c>
      <c r="AP88" s="1051">
        <v>0</v>
      </c>
      <c r="AQ88" s="1051">
        <v>0</v>
      </c>
      <c r="AR88" s="1051">
        <v>0</v>
      </c>
      <c r="AS88" s="1051">
        <v>0</v>
      </c>
      <c r="AT88" s="1051">
        <v>0</v>
      </c>
      <c r="AU88" s="1051">
        <v>0</v>
      </c>
      <c r="AV88" s="1051">
        <v>0</v>
      </c>
      <c r="AW88" s="1051">
        <v>0</v>
      </c>
      <c r="AX88" s="822"/>
      <c r="AY88" s="822"/>
      <c r="AZ88" s="822"/>
      <c r="BA88" s="932"/>
    </row>
    <row r="89" spans="1:53" ht="68.400000000000006">
      <c r="A89" s="839">
        <v>1</v>
      </c>
      <c r="B89" s="932" t="s">
        <v>1466</v>
      </c>
      <c r="C89" s="932"/>
      <c r="D89" s="932"/>
      <c r="E89" s="932"/>
      <c r="F89" s="932"/>
      <c r="G89" s="932"/>
      <c r="H89" s="932"/>
      <c r="I89" s="932"/>
      <c r="J89" s="932"/>
      <c r="K89" s="932"/>
      <c r="L89" s="1046" t="s">
        <v>169</v>
      </c>
      <c r="M89" s="1047" t="s">
        <v>485</v>
      </c>
      <c r="N89" s="1048" t="s">
        <v>369</v>
      </c>
      <c r="O89" s="1067"/>
      <c r="P89" s="1067"/>
      <c r="Q89" s="1067"/>
      <c r="R89" s="1051">
        <v>0</v>
      </c>
      <c r="S89" s="1067"/>
      <c r="T89" s="1067"/>
      <c r="U89" s="1067"/>
      <c r="V89" s="1067"/>
      <c r="W89" s="1067"/>
      <c r="X89" s="1067"/>
      <c r="Y89" s="1067"/>
      <c r="Z89" s="1067"/>
      <c r="AA89" s="1067"/>
      <c r="AB89" s="1067"/>
      <c r="AC89" s="1067"/>
      <c r="AD89" s="1067"/>
      <c r="AE89" s="1067"/>
      <c r="AF89" s="1067"/>
      <c r="AG89" s="1067"/>
      <c r="AH89" s="1067"/>
      <c r="AI89" s="1067"/>
      <c r="AJ89" s="1067"/>
      <c r="AK89" s="1067"/>
      <c r="AL89" s="1067"/>
      <c r="AM89" s="1067"/>
      <c r="AN89" s="1051">
        <v>0</v>
      </c>
      <c r="AO89" s="1051">
        <v>0</v>
      </c>
      <c r="AP89" s="1051">
        <v>0</v>
      </c>
      <c r="AQ89" s="1051">
        <v>0</v>
      </c>
      <c r="AR89" s="1051">
        <v>0</v>
      </c>
      <c r="AS89" s="1051">
        <v>0</v>
      </c>
      <c r="AT89" s="1051">
        <v>0</v>
      </c>
      <c r="AU89" s="1051">
        <v>0</v>
      </c>
      <c r="AV89" s="1051">
        <v>0</v>
      </c>
      <c r="AW89" s="1051">
        <v>0</v>
      </c>
      <c r="AX89" s="822"/>
      <c r="AY89" s="822"/>
      <c r="AZ89" s="822"/>
      <c r="BA89" s="932"/>
    </row>
    <row r="90" spans="1:53" ht="11.4">
      <c r="A90" s="839">
        <v>1</v>
      </c>
      <c r="B90" s="932" t="s">
        <v>642</v>
      </c>
      <c r="C90" s="932"/>
      <c r="D90" s="932"/>
      <c r="E90" s="932"/>
      <c r="F90" s="932"/>
      <c r="G90" s="932"/>
      <c r="H90" s="932"/>
      <c r="I90" s="932"/>
      <c r="J90" s="932"/>
      <c r="K90" s="932"/>
      <c r="L90" s="1046" t="s">
        <v>385</v>
      </c>
      <c r="M90" s="1047" t="s">
        <v>642</v>
      </c>
      <c r="N90" s="1048" t="s">
        <v>369</v>
      </c>
      <c r="O90" s="439">
        <v>0</v>
      </c>
      <c r="P90" s="439">
        <v>0</v>
      </c>
      <c r="Q90" s="439">
        <v>0</v>
      </c>
      <c r="R90" s="1051">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051">
        <v>0</v>
      </c>
      <c r="AO90" s="1051">
        <v>0</v>
      </c>
      <c r="AP90" s="1051">
        <v>0</v>
      </c>
      <c r="AQ90" s="1051">
        <v>0</v>
      </c>
      <c r="AR90" s="1051">
        <v>0</v>
      </c>
      <c r="AS90" s="1051">
        <v>0</v>
      </c>
      <c r="AT90" s="1051">
        <v>0</v>
      </c>
      <c r="AU90" s="1051">
        <v>0</v>
      </c>
      <c r="AV90" s="1051">
        <v>0</v>
      </c>
      <c r="AW90" s="1051">
        <v>0</v>
      </c>
      <c r="AX90" s="822"/>
      <c r="AY90" s="822"/>
      <c r="AZ90" s="822"/>
      <c r="BA90" s="932"/>
    </row>
    <row r="91" spans="1:53" ht="11.4">
      <c r="A91" s="839">
        <v>1</v>
      </c>
      <c r="B91" s="932"/>
      <c r="C91" s="932"/>
      <c r="D91" s="932"/>
      <c r="E91" s="932"/>
      <c r="F91" s="932"/>
      <c r="G91" s="932"/>
      <c r="H91" s="932"/>
      <c r="I91" s="932"/>
      <c r="J91" s="932"/>
      <c r="K91" s="932"/>
      <c r="L91" s="1046" t="s">
        <v>511</v>
      </c>
      <c r="M91" s="1047" t="s">
        <v>643</v>
      </c>
      <c r="N91" s="1048" t="s">
        <v>369</v>
      </c>
      <c r="O91" s="840"/>
      <c r="P91" s="840"/>
      <c r="Q91" s="840"/>
      <c r="R91" s="1051">
        <v>0</v>
      </c>
      <c r="S91" s="840"/>
      <c r="T91" s="840"/>
      <c r="U91" s="840"/>
      <c r="V91" s="840"/>
      <c r="W91" s="840"/>
      <c r="X91" s="840"/>
      <c r="Y91" s="840"/>
      <c r="Z91" s="840"/>
      <c r="AA91" s="840"/>
      <c r="AB91" s="840"/>
      <c r="AC91" s="840"/>
      <c r="AD91" s="840"/>
      <c r="AE91" s="840"/>
      <c r="AF91" s="840"/>
      <c r="AG91" s="840"/>
      <c r="AH91" s="840"/>
      <c r="AI91" s="840"/>
      <c r="AJ91" s="840"/>
      <c r="AK91" s="840"/>
      <c r="AL91" s="840"/>
      <c r="AM91" s="840"/>
      <c r="AN91" s="1051">
        <v>0</v>
      </c>
      <c r="AO91" s="1051">
        <v>0</v>
      </c>
      <c r="AP91" s="1051">
        <v>0</v>
      </c>
      <c r="AQ91" s="1051">
        <v>0</v>
      </c>
      <c r="AR91" s="1051">
        <v>0</v>
      </c>
      <c r="AS91" s="1051">
        <v>0</v>
      </c>
      <c r="AT91" s="1051">
        <v>0</v>
      </c>
      <c r="AU91" s="1051">
        <v>0</v>
      </c>
      <c r="AV91" s="1051">
        <v>0</v>
      </c>
      <c r="AW91" s="1051">
        <v>0</v>
      </c>
      <c r="AX91" s="822"/>
      <c r="AY91" s="822"/>
      <c r="AZ91" s="822"/>
      <c r="BA91" s="932"/>
    </row>
    <row r="92" spans="1:53" ht="11.4">
      <c r="A92" s="839">
        <v>1</v>
      </c>
      <c r="B92" s="932" t="s">
        <v>645</v>
      </c>
      <c r="C92" s="932"/>
      <c r="D92" s="932"/>
      <c r="E92" s="932"/>
      <c r="F92" s="932"/>
      <c r="G92" s="932"/>
      <c r="H92" s="932"/>
      <c r="I92" s="932"/>
      <c r="J92" s="932"/>
      <c r="K92" s="932"/>
      <c r="L92" s="1046" t="s">
        <v>644</v>
      </c>
      <c r="M92" s="1055" t="s">
        <v>645</v>
      </c>
      <c r="N92" s="1048" t="s">
        <v>369</v>
      </c>
      <c r="O92" s="840"/>
      <c r="P92" s="840"/>
      <c r="Q92" s="840"/>
      <c r="R92" s="1051">
        <v>0</v>
      </c>
      <c r="S92" s="840"/>
      <c r="T92" s="840"/>
      <c r="U92" s="840"/>
      <c r="V92" s="840"/>
      <c r="W92" s="840"/>
      <c r="X92" s="840"/>
      <c r="Y92" s="840"/>
      <c r="Z92" s="840"/>
      <c r="AA92" s="840"/>
      <c r="AB92" s="840"/>
      <c r="AC92" s="840"/>
      <c r="AD92" s="840"/>
      <c r="AE92" s="840"/>
      <c r="AF92" s="840"/>
      <c r="AG92" s="840"/>
      <c r="AH92" s="840"/>
      <c r="AI92" s="840"/>
      <c r="AJ92" s="840"/>
      <c r="AK92" s="840"/>
      <c r="AL92" s="840"/>
      <c r="AM92" s="840"/>
      <c r="AN92" s="1051">
        <v>0</v>
      </c>
      <c r="AO92" s="1051">
        <v>0</v>
      </c>
      <c r="AP92" s="1051">
        <v>0</v>
      </c>
      <c r="AQ92" s="1051">
        <v>0</v>
      </c>
      <c r="AR92" s="1051">
        <v>0</v>
      </c>
      <c r="AS92" s="1051">
        <v>0</v>
      </c>
      <c r="AT92" s="1051">
        <v>0</v>
      </c>
      <c r="AU92" s="1051">
        <v>0</v>
      </c>
      <c r="AV92" s="1051">
        <v>0</v>
      </c>
      <c r="AW92" s="1051">
        <v>0</v>
      </c>
      <c r="AX92" s="822"/>
      <c r="AY92" s="822"/>
      <c r="AZ92" s="822"/>
      <c r="BA92" s="932"/>
    </row>
    <row r="93" spans="1:53" ht="11.4">
      <c r="A93" s="839">
        <v>1</v>
      </c>
      <c r="B93" s="932" t="s">
        <v>646</v>
      </c>
      <c r="C93" s="932"/>
      <c r="D93" s="932"/>
      <c r="E93" s="932"/>
      <c r="F93" s="932"/>
      <c r="G93" s="932"/>
      <c r="H93" s="932"/>
      <c r="I93" s="932"/>
      <c r="J93" s="932"/>
      <c r="K93" s="932"/>
      <c r="L93" s="1046" t="s">
        <v>513</v>
      </c>
      <c r="M93" s="1047" t="s">
        <v>646</v>
      </c>
      <c r="N93" s="1048" t="s">
        <v>369</v>
      </c>
      <c r="O93" s="840"/>
      <c r="P93" s="840"/>
      <c r="Q93" s="840"/>
      <c r="R93" s="1051">
        <v>0</v>
      </c>
      <c r="S93" s="840"/>
      <c r="T93" s="840">
        <v>0</v>
      </c>
      <c r="U93" s="840">
        <v>0</v>
      </c>
      <c r="V93" s="840">
        <v>0</v>
      </c>
      <c r="W93" s="840">
        <v>0</v>
      </c>
      <c r="X93" s="840">
        <v>0</v>
      </c>
      <c r="Y93" s="840">
        <v>0</v>
      </c>
      <c r="Z93" s="840">
        <v>0</v>
      </c>
      <c r="AA93" s="840">
        <v>0</v>
      </c>
      <c r="AB93" s="840">
        <v>0</v>
      </c>
      <c r="AC93" s="840">
        <v>0</v>
      </c>
      <c r="AD93" s="840">
        <v>0</v>
      </c>
      <c r="AE93" s="840">
        <v>0</v>
      </c>
      <c r="AF93" s="840">
        <v>0</v>
      </c>
      <c r="AG93" s="840">
        <v>0</v>
      </c>
      <c r="AH93" s="840">
        <v>0</v>
      </c>
      <c r="AI93" s="840">
        <v>0</v>
      </c>
      <c r="AJ93" s="840">
        <v>0</v>
      </c>
      <c r="AK93" s="840">
        <v>0</v>
      </c>
      <c r="AL93" s="840">
        <v>0</v>
      </c>
      <c r="AM93" s="840">
        <v>0</v>
      </c>
      <c r="AN93" s="1051">
        <v>0</v>
      </c>
      <c r="AO93" s="1051">
        <v>0</v>
      </c>
      <c r="AP93" s="1051">
        <v>0</v>
      </c>
      <c r="AQ93" s="1051">
        <v>0</v>
      </c>
      <c r="AR93" s="1051">
        <v>0</v>
      </c>
      <c r="AS93" s="1051">
        <v>0</v>
      </c>
      <c r="AT93" s="1051">
        <v>0</v>
      </c>
      <c r="AU93" s="1051">
        <v>0</v>
      </c>
      <c r="AV93" s="1051">
        <v>0</v>
      </c>
      <c r="AW93" s="1051">
        <v>0</v>
      </c>
      <c r="AX93" s="822"/>
      <c r="AY93" s="822"/>
      <c r="AZ93" s="822"/>
      <c r="BA93" s="932"/>
    </row>
    <row r="94" spans="1:53" ht="11.4">
      <c r="A94" s="839">
        <v>1</v>
      </c>
      <c r="B94" s="932" t="s">
        <v>647</v>
      </c>
      <c r="C94" s="932"/>
      <c r="D94" s="932"/>
      <c r="E94" s="932"/>
      <c r="F94" s="932"/>
      <c r="G94" s="932"/>
      <c r="H94" s="932"/>
      <c r="I94" s="932"/>
      <c r="J94" s="932"/>
      <c r="K94" s="932"/>
      <c r="L94" s="1046" t="s">
        <v>516</v>
      </c>
      <c r="M94" s="1047" t="s">
        <v>647</v>
      </c>
      <c r="N94" s="1048" t="s">
        <v>369</v>
      </c>
      <c r="O94" s="840"/>
      <c r="P94" s="840"/>
      <c r="Q94" s="840"/>
      <c r="R94" s="1051">
        <v>0</v>
      </c>
      <c r="S94" s="840"/>
      <c r="T94" s="840"/>
      <c r="U94" s="840"/>
      <c r="V94" s="840"/>
      <c r="W94" s="840"/>
      <c r="X94" s="840"/>
      <c r="Y94" s="840"/>
      <c r="Z94" s="840"/>
      <c r="AA94" s="840"/>
      <c r="AB94" s="840"/>
      <c r="AC94" s="840"/>
      <c r="AD94" s="840"/>
      <c r="AE94" s="840"/>
      <c r="AF94" s="840"/>
      <c r="AG94" s="840"/>
      <c r="AH94" s="840"/>
      <c r="AI94" s="840"/>
      <c r="AJ94" s="840"/>
      <c r="AK94" s="840"/>
      <c r="AL94" s="840"/>
      <c r="AM94" s="840"/>
      <c r="AN94" s="1051">
        <v>0</v>
      </c>
      <c r="AO94" s="1051">
        <v>0</v>
      </c>
      <c r="AP94" s="1051">
        <v>0</v>
      </c>
      <c r="AQ94" s="1051">
        <v>0</v>
      </c>
      <c r="AR94" s="1051">
        <v>0</v>
      </c>
      <c r="AS94" s="1051">
        <v>0</v>
      </c>
      <c r="AT94" s="1051">
        <v>0</v>
      </c>
      <c r="AU94" s="1051">
        <v>0</v>
      </c>
      <c r="AV94" s="1051">
        <v>0</v>
      </c>
      <c r="AW94" s="1051">
        <v>0</v>
      </c>
      <c r="AX94" s="822"/>
      <c r="AY94" s="822"/>
      <c r="AZ94" s="822"/>
      <c r="BA94" s="932"/>
    </row>
    <row r="95" spans="1:53" ht="11.4">
      <c r="A95" s="839">
        <v>1</v>
      </c>
      <c r="B95" s="932" t="s">
        <v>648</v>
      </c>
      <c r="C95" s="932"/>
      <c r="D95" s="932"/>
      <c r="E95" s="932"/>
      <c r="F95" s="932"/>
      <c r="G95" s="932"/>
      <c r="H95" s="932"/>
      <c r="I95" s="932"/>
      <c r="J95" s="932"/>
      <c r="K95" s="932"/>
      <c r="L95" s="1046" t="s">
        <v>519</v>
      </c>
      <c r="M95" s="1047" t="s">
        <v>648</v>
      </c>
      <c r="N95" s="1048" t="s">
        <v>369</v>
      </c>
      <c r="O95" s="840"/>
      <c r="P95" s="840"/>
      <c r="Q95" s="840"/>
      <c r="R95" s="1051">
        <v>0</v>
      </c>
      <c r="S95" s="840"/>
      <c r="T95" s="840"/>
      <c r="U95" s="840"/>
      <c r="V95" s="840"/>
      <c r="W95" s="840"/>
      <c r="X95" s="840"/>
      <c r="Y95" s="840"/>
      <c r="Z95" s="840"/>
      <c r="AA95" s="840"/>
      <c r="AB95" s="840"/>
      <c r="AC95" s="840"/>
      <c r="AD95" s="840"/>
      <c r="AE95" s="840"/>
      <c r="AF95" s="840"/>
      <c r="AG95" s="840"/>
      <c r="AH95" s="840"/>
      <c r="AI95" s="840"/>
      <c r="AJ95" s="840"/>
      <c r="AK95" s="840"/>
      <c r="AL95" s="840"/>
      <c r="AM95" s="840"/>
      <c r="AN95" s="1051">
        <v>0</v>
      </c>
      <c r="AO95" s="1051">
        <v>0</v>
      </c>
      <c r="AP95" s="1051">
        <v>0</v>
      </c>
      <c r="AQ95" s="1051">
        <v>0</v>
      </c>
      <c r="AR95" s="1051">
        <v>0</v>
      </c>
      <c r="AS95" s="1051">
        <v>0</v>
      </c>
      <c r="AT95" s="1051">
        <v>0</v>
      </c>
      <c r="AU95" s="1051">
        <v>0</v>
      </c>
      <c r="AV95" s="1051">
        <v>0</v>
      </c>
      <c r="AW95" s="1051">
        <v>0</v>
      </c>
      <c r="AX95" s="822"/>
      <c r="AY95" s="822"/>
      <c r="AZ95" s="822"/>
      <c r="BA95" s="932"/>
    </row>
    <row r="96" spans="1:53" ht="11.4">
      <c r="A96" s="839">
        <v>1</v>
      </c>
      <c r="B96" s="932" t="s">
        <v>650</v>
      </c>
      <c r="C96" s="932"/>
      <c r="D96" s="932"/>
      <c r="E96" s="932"/>
      <c r="F96" s="932"/>
      <c r="G96" s="932"/>
      <c r="H96" s="932"/>
      <c r="I96" s="932"/>
      <c r="J96" s="932"/>
      <c r="K96" s="932"/>
      <c r="L96" s="1046" t="s">
        <v>649</v>
      </c>
      <c r="M96" s="1047" t="s">
        <v>650</v>
      </c>
      <c r="N96" s="1048" t="s">
        <v>369</v>
      </c>
      <c r="O96" s="1051">
        <v>0</v>
      </c>
      <c r="P96" s="1051">
        <v>0</v>
      </c>
      <c r="Q96" s="1051">
        <v>0</v>
      </c>
      <c r="R96" s="1051">
        <v>0</v>
      </c>
      <c r="S96" s="1051">
        <v>0</v>
      </c>
      <c r="T96" s="1051">
        <v>0</v>
      </c>
      <c r="U96" s="1051">
        <v>0</v>
      </c>
      <c r="V96" s="1051">
        <v>0</v>
      </c>
      <c r="W96" s="1051">
        <v>0</v>
      </c>
      <c r="X96" s="1051">
        <v>0</v>
      </c>
      <c r="Y96" s="1051">
        <v>0</v>
      </c>
      <c r="Z96" s="1051">
        <v>0</v>
      </c>
      <c r="AA96" s="1051">
        <v>0</v>
      </c>
      <c r="AB96" s="1051">
        <v>0</v>
      </c>
      <c r="AC96" s="1051">
        <v>0</v>
      </c>
      <c r="AD96" s="1051">
        <v>0</v>
      </c>
      <c r="AE96" s="1051">
        <v>0</v>
      </c>
      <c r="AF96" s="1051">
        <v>0</v>
      </c>
      <c r="AG96" s="1051">
        <v>0</v>
      </c>
      <c r="AH96" s="1051">
        <v>0</v>
      </c>
      <c r="AI96" s="1051">
        <v>0</v>
      </c>
      <c r="AJ96" s="1051">
        <v>0</v>
      </c>
      <c r="AK96" s="1051">
        <v>0</v>
      </c>
      <c r="AL96" s="1051">
        <v>0</v>
      </c>
      <c r="AM96" s="1051">
        <v>0</v>
      </c>
      <c r="AN96" s="1051">
        <v>0</v>
      </c>
      <c r="AO96" s="1051">
        <v>0</v>
      </c>
      <c r="AP96" s="1051">
        <v>0</v>
      </c>
      <c r="AQ96" s="1051">
        <v>0</v>
      </c>
      <c r="AR96" s="1051">
        <v>0</v>
      </c>
      <c r="AS96" s="1051">
        <v>0</v>
      </c>
      <c r="AT96" s="1051">
        <v>0</v>
      </c>
      <c r="AU96" s="1051">
        <v>0</v>
      </c>
      <c r="AV96" s="1051">
        <v>0</v>
      </c>
      <c r="AW96" s="1051">
        <v>0</v>
      </c>
      <c r="AX96" s="822"/>
      <c r="AY96" s="822"/>
      <c r="AZ96" s="822"/>
      <c r="BA96" s="932"/>
    </row>
    <row r="97" spans="1:53" ht="11.4">
      <c r="A97" s="839">
        <v>1</v>
      </c>
      <c r="B97" s="932"/>
      <c r="C97" s="932"/>
      <c r="D97" s="932"/>
      <c r="E97" s="932"/>
      <c r="F97" s="932"/>
      <c r="G97" s="932"/>
      <c r="H97" s="932"/>
      <c r="I97" s="932"/>
      <c r="J97" s="932"/>
      <c r="K97" s="932"/>
      <c r="L97" s="1046" t="s">
        <v>651</v>
      </c>
      <c r="M97" s="1055" t="s">
        <v>652</v>
      </c>
      <c r="N97" s="1048" t="s">
        <v>369</v>
      </c>
      <c r="O97" s="840"/>
      <c r="P97" s="840"/>
      <c r="Q97" s="840"/>
      <c r="R97" s="1051">
        <v>0</v>
      </c>
      <c r="S97" s="840"/>
      <c r="T97" s="840"/>
      <c r="U97" s="840"/>
      <c r="V97" s="840"/>
      <c r="W97" s="840"/>
      <c r="X97" s="840"/>
      <c r="Y97" s="840"/>
      <c r="Z97" s="840"/>
      <c r="AA97" s="840"/>
      <c r="AB97" s="840"/>
      <c r="AC97" s="840"/>
      <c r="AD97" s="840"/>
      <c r="AE97" s="840"/>
      <c r="AF97" s="840"/>
      <c r="AG97" s="840"/>
      <c r="AH97" s="840"/>
      <c r="AI97" s="840"/>
      <c r="AJ97" s="840"/>
      <c r="AK97" s="840"/>
      <c r="AL97" s="840"/>
      <c r="AM97" s="840"/>
      <c r="AN97" s="1051">
        <v>0</v>
      </c>
      <c r="AO97" s="1051">
        <v>0</v>
      </c>
      <c r="AP97" s="1051">
        <v>0</v>
      </c>
      <c r="AQ97" s="1051">
        <v>0</v>
      </c>
      <c r="AR97" s="1051">
        <v>0</v>
      </c>
      <c r="AS97" s="1051">
        <v>0</v>
      </c>
      <c r="AT97" s="1051">
        <v>0</v>
      </c>
      <c r="AU97" s="1051">
        <v>0</v>
      </c>
      <c r="AV97" s="1051">
        <v>0</v>
      </c>
      <c r="AW97" s="1051">
        <v>0</v>
      </c>
      <c r="AX97" s="822"/>
      <c r="AY97" s="822"/>
      <c r="AZ97" s="822"/>
      <c r="BA97" s="932"/>
    </row>
    <row r="98" spans="1:53" ht="11.4">
      <c r="A98" s="839">
        <v>1</v>
      </c>
      <c r="B98" s="932"/>
      <c r="C98" s="932"/>
      <c r="D98" s="932"/>
      <c r="E98" s="932"/>
      <c r="F98" s="932"/>
      <c r="G98" s="932"/>
      <c r="H98" s="932"/>
      <c r="I98" s="932"/>
      <c r="J98" s="932"/>
      <c r="K98" s="932"/>
      <c r="L98" s="1046" t="s">
        <v>653</v>
      </c>
      <c r="M98" s="1055" t="s">
        <v>654</v>
      </c>
      <c r="N98" s="1048" t="s">
        <v>369</v>
      </c>
      <c r="O98" s="840"/>
      <c r="P98" s="840"/>
      <c r="Q98" s="840"/>
      <c r="R98" s="1051">
        <v>0</v>
      </c>
      <c r="S98" s="840"/>
      <c r="T98" s="840"/>
      <c r="U98" s="840"/>
      <c r="V98" s="840"/>
      <c r="W98" s="840"/>
      <c r="X98" s="840"/>
      <c r="Y98" s="840"/>
      <c r="Z98" s="840"/>
      <c r="AA98" s="840"/>
      <c r="AB98" s="840"/>
      <c r="AC98" s="840"/>
      <c r="AD98" s="840"/>
      <c r="AE98" s="840"/>
      <c r="AF98" s="840"/>
      <c r="AG98" s="840"/>
      <c r="AH98" s="840"/>
      <c r="AI98" s="840"/>
      <c r="AJ98" s="840"/>
      <c r="AK98" s="840"/>
      <c r="AL98" s="840"/>
      <c r="AM98" s="840"/>
      <c r="AN98" s="1051">
        <v>0</v>
      </c>
      <c r="AO98" s="1051">
        <v>0</v>
      </c>
      <c r="AP98" s="1051">
        <v>0</v>
      </c>
      <c r="AQ98" s="1051">
        <v>0</v>
      </c>
      <c r="AR98" s="1051">
        <v>0</v>
      </c>
      <c r="AS98" s="1051">
        <v>0</v>
      </c>
      <c r="AT98" s="1051">
        <v>0</v>
      </c>
      <c r="AU98" s="1051">
        <v>0</v>
      </c>
      <c r="AV98" s="1051">
        <v>0</v>
      </c>
      <c r="AW98" s="1051">
        <v>0</v>
      </c>
      <c r="AX98" s="822"/>
      <c r="AY98" s="822"/>
      <c r="AZ98" s="822"/>
      <c r="BA98" s="932"/>
    </row>
    <row r="99" spans="1:53" ht="34.200000000000003">
      <c r="A99" s="839">
        <v>1</v>
      </c>
      <c r="B99" s="932" t="s">
        <v>1467</v>
      </c>
      <c r="C99" s="932"/>
      <c r="D99" s="932"/>
      <c r="E99" s="932"/>
      <c r="F99" s="932"/>
      <c r="G99" s="932"/>
      <c r="H99" s="932"/>
      <c r="I99" s="932"/>
      <c r="J99" s="932"/>
      <c r="K99" s="932"/>
      <c r="L99" s="1046" t="s">
        <v>655</v>
      </c>
      <c r="M99" s="1047" t="s">
        <v>656</v>
      </c>
      <c r="N99" s="1048" t="s">
        <v>369</v>
      </c>
      <c r="O99" s="840"/>
      <c r="P99" s="840"/>
      <c r="Q99" s="840"/>
      <c r="R99" s="1051">
        <v>0</v>
      </c>
      <c r="S99" s="840"/>
      <c r="T99" s="840"/>
      <c r="U99" s="840"/>
      <c r="V99" s="840"/>
      <c r="W99" s="840"/>
      <c r="X99" s="840"/>
      <c r="Y99" s="840"/>
      <c r="Z99" s="840"/>
      <c r="AA99" s="840"/>
      <c r="AB99" s="840"/>
      <c r="AC99" s="840"/>
      <c r="AD99" s="840"/>
      <c r="AE99" s="840"/>
      <c r="AF99" s="840"/>
      <c r="AG99" s="840"/>
      <c r="AH99" s="840"/>
      <c r="AI99" s="840"/>
      <c r="AJ99" s="840"/>
      <c r="AK99" s="840"/>
      <c r="AL99" s="840"/>
      <c r="AM99" s="840"/>
      <c r="AN99" s="1051">
        <v>0</v>
      </c>
      <c r="AO99" s="1051">
        <v>0</v>
      </c>
      <c r="AP99" s="1051">
        <v>0</v>
      </c>
      <c r="AQ99" s="1051">
        <v>0</v>
      </c>
      <c r="AR99" s="1051">
        <v>0</v>
      </c>
      <c r="AS99" s="1051">
        <v>0</v>
      </c>
      <c r="AT99" s="1051">
        <v>0</v>
      </c>
      <c r="AU99" s="1051">
        <v>0</v>
      </c>
      <c r="AV99" s="1051">
        <v>0</v>
      </c>
      <c r="AW99" s="1051">
        <v>0</v>
      </c>
      <c r="AX99" s="822"/>
      <c r="AY99" s="822"/>
      <c r="AZ99" s="822"/>
      <c r="BA99" s="932"/>
    </row>
    <row r="100" spans="1:53" s="113" customFormat="1" ht="11.4">
      <c r="A100" s="839">
        <v>1</v>
      </c>
      <c r="B100" s="932" t="s">
        <v>1102</v>
      </c>
      <c r="C100" s="1062"/>
      <c r="D100" s="1062"/>
      <c r="E100" s="1062"/>
      <c r="F100" s="1062"/>
      <c r="G100" s="1062"/>
      <c r="H100" s="1062"/>
      <c r="I100" s="1062"/>
      <c r="J100" s="1062"/>
      <c r="K100" s="1062"/>
      <c r="L100" s="1063" t="s">
        <v>103</v>
      </c>
      <c r="M100" s="1041" t="s">
        <v>657</v>
      </c>
      <c r="N100" s="1065" t="s">
        <v>369</v>
      </c>
      <c r="O100" s="605">
        <v>0</v>
      </c>
      <c r="P100" s="605">
        <v>164.22</v>
      </c>
      <c r="Q100" s="605">
        <v>237.119</v>
      </c>
      <c r="R100" s="1043">
        <v>72.899000000000001</v>
      </c>
      <c r="S100" s="605">
        <v>0</v>
      </c>
      <c r="T100" s="605">
        <v>225</v>
      </c>
      <c r="U100" s="605">
        <v>243.2</v>
      </c>
      <c r="V100" s="605">
        <v>246.4</v>
      </c>
      <c r="W100" s="605">
        <v>249.6</v>
      </c>
      <c r="X100" s="605">
        <v>256</v>
      </c>
      <c r="Y100" s="605">
        <v>0</v>
      </c>
      <c r="Z100" s="605">
        <v>0</v>
      </c>
      <c r="AA100" s="605">
        <v>0</v>
      </c>
      <c r="AB100" s="605">
        <v>0</v>
      </c>
      <c r="AC100" s="605">
        <v>0</v>
      </c>
      <c r="AD100" s="605">
        <v>225</v>
      </c>
      <c r="AE100" s="605">
        <v>236.03</v>
      </c>
      <c r="AF100" s="605">
        <v>238.39</v>
      </c>
      <c r="AG100" s="605">
        <v>245.54</v>
      </c>
      <c r="AH100" s="605">
        <v>252.9</v>
      </c>
      <c r="AI100" s="605">
        <v>0</v>
      </c>
      <c r="AJ100" s="605">
        <v>0</v>
      </c>
      <c r="AK100" s="605">
        <v>0</v>
      </c>
      <c r="AL100" s="605">
        <v>0</v>
      </c>
      <c r="AM100" s="605">
        <v>0</v>
      </c>
      <c r="AN100" s="1043">
        <v>0</v>
      </c>
      <c r="AO100" s="1043">
        <v>4.902222222222222</v>
      </c>
      <c r="AP100" s="1043">
        <v>0.99987289751302177</v>
      </c>
      <c r="AQ100" s="1043">
        <v>2.9992868828390478</v>
      </c>
      <c r="AR100" s="1043">
        <v>2.9974749531644593</v>
      </c>
      <c r="AS100" s="1043">
        <v>-100</v>
      </c>
      <c r="AT100" s="1043">
        <v>0</v>
      </c>
      <c r="AU100" s="1043">
        <v>0</v>
      </c>
      <c r="AV100" s="1043">
        <v>0</v>
      </c>
      <c r="AW100" s="1043">
        <v>0</v>
      </c>
      <c r="AX100" s="822"/>
      <c r="AY100" s="822"/>
      <c r="AZ100" s="822"/>
      <c r="BA100" s="1062"/>
    </row>
    <row r="101" spans="1:53" s="113" customFormat="1" ht="34.200000000000003">
      <c r="A101" s="839">
        <v>1</v>
      </c>
      <c r="B101" s="932" t="s">
        <v>1103</v>
      </c>
      <c r="C101" s="1062"/>
      <c r="D101" s="1062"/>
      <c r="E101" s="1062"/>
      <c r="F101" s="1062"/>
      <c r="G101" s="1062"/>
      <c r="H101" s="1062"/>
      <c r="I101" s="1062"/>
      <c r="J101" s="1062"/>
      <c r="K101" s="1062"/>
      <c r="L101" s="1063" t="s">
        <v>104</v>
      </c>
      <c r="M101" s="1041" t="s">
        <v>658</v>
      </c>
      <c r="N101" s="1065" t="s">
        <v>369</v>
      </c>
      <c r="O101" s="605">
        <v>0</v>
      </c>
      <c r="P101" s="605">
        <v>0</v>
      </c>
      <c r="Q101" s="605">
        <v>0</v>
      </c>
      <c r="R101" s="1043">
        <v>0</v>
      </c>
      <c r="S101" s="605">
        <v>0</v>
      </c>
      <c r="T101" s="605">
        <v>0</v>
      </c>
      <c r="U101" s="605">
        <v>0</v>
      </c>
      <c r="V101" s="605">
        <v>0</v>
      </c>
      <c r="W101" s="605">
        <v>0</v>
      </c>
      <c r="X101" s="605">
        <v>0</v>
      </c>
      <c r="Y101" s="605">
        <v>0</v>
      </c>
      <c r="Z101" s="605">
        <v>0</v>
      </c>
      <c r="AA101" s="605">
        <v>0</v>
      </c>
      <c r="AB101" s="605">
        <v>0</v>
      </c>
      <c r="AC101" s="605">
        <v>0</v>
      </c>
      <c r="AD101" s="605">
        <v>0</v>
      </c>
      <c r="AE101" s="605">
        <v>0</v>
      </c>
      <c r="AF101" s="605">
        <v>0</v>
      </c>
      <c r="AG101" s="605">
        <v>0</v>
      </c>
      <c r="AH101" s="605">
        <v>0</v>
      </c>
      <c r="AI101" s="605">
        <v>0</v>
      </c>
      <c r="AJ101" s="605">
        <v>0</v>
      </c>
      <c r="AK101" s="605">
        <v>0</v>
      </c>
      <c r="AL101" s="605">
        <v>0</v>
      </c>
      <c r="AM101" s="605">
        <v>0</v>
      </c>
      <c r="AN101" s="1043">
        <v>0</v>
      </c>
      <c r="AO101" s="1043">
        <v>0</v>
      </c>
      <c r="AP101" s="1043">
        <v>0</v>
      </c>
      <c r="AQ101" s="1043">
        <v>0</v>
      </c>
      <c r="AR101" s="1043">
        <v>0</v>
      </c>
      <c r="AS101" s="1043">
        <v>0</v>
      </c>
      <c r="AT101" s="1043">
        <v>0</v>
      </c>
      <c r="AU101" s="1043">
        <v>0</v>
      </c>
      <c r="AV101" s="1043">
        <v>0</v>
      </c>
      <c r="AW101" s="1043">
        <v>0</v>
      </c>
      <c r="AX101" s="822"/>
      <c r="AY101" s="822"/>
      <c r="AZ101" s="822"/>
      <c r="BA101" s="1062"/>
    </row>
    <row r="102" spans="1:53" ht="11.4">
      <c r="A102" s="839">
        <v>1</v>
      </c>
      <c r="B102" s="932"/>
      <c r="C102" s="932"/>
      <c r="D102" s="932"/>
      <c r="E102" s="932"/>
      <c r="F102" s="932"/>
      <c r="G102" s="932"/>
      <c r="H102" s="932"/>
      <c r="I102" s="932"/>
      <c r="J102" s="932"/>
      <c r="K102" s="932"/>
      <c r="L102" s="1046" t="s">
        <v>148</v>
      </c>
      <c r="M102" s="1068" t="s">
        <v>1234</v>
      </c>
      <c r="N102" s="1048" t="s">
        <v>369</v>
      </c>
      <c r="O102" s="840">
        <v>0</v>
      </c>
      <c r="P102" s="840">
        <v>0</v>
      </c>
      <c r="Q102" s="840">
        <v>0</v>
      </c>
      <c r="R102" s="1051">
        <v>0</v>
      </c>
      <c r="S102" s="840">
        <v>0</v>
      </c>
      <c r="T102" s="840">
        <v>0</v>
      </c>
      <c r="U102" s="840">
        <v>0</v>
      </c>
      <c r="V102" s="840">
        <v>0</v>
      </c>
      <c r="W102" s="840">
        <v>0</v>
      </c>
      <c r="X102" s="840">
        <v>0</v>
      </c>
      <c r="Y102" s="840">
        <v>0</v>
      </c>
      <c r="Z102" s="840">
        <v>0</v>
      </c>
      <c r="AA102" s="840">
        <v>0</v>
      </c>
      <c r="AB102" s="840">
        <v>0</v>
      </c>
      <c r="AC102" s="840">
        <v>0</v>
      </c>
      <c r="AD102" s="840">
        <v>0</v>
      </c>
      <c r="AE102" s="840">
        <v>0</v>
      </c>
      <c r="AF102" s="840">
        <v>0</v>
      </c>
      <c r="AG102" s="840">
        <v>0</v>
      </c>
      <c r="AH102" s="840">
        <v>0</v>
      </c>
      <c r="AI102" s="840">
        <v>0</v>
      </c>
      <c r="AJ102" s="840">
        <v>0</v>
      </c>
      <c r="AK102" s="840">
        <v>0</v>
      </c>
      <c r="AL102" s="840">
        <v>0</v>
      </c>
      <c r="AM102" s="840">
        <v>0</v>
      </c>
      <c r="AN102" s="1051">
        <v>0</v>
      </c>
      <c r="AO102" s="1051">
        <v>0</v>
      </c>
      <c r="AP102" s="1051">
        <v>0</v>
      </c>
      <c r="AQ102" s="1051">
        <v>0</v>
      </c>
      <c r="AR102" s="1051">
        <v>0</v>
      </c>
      <c r="AS102" s="1051">
        <v>0</v>
      </c>
      <c r="AT102" s="1051">
        <v>0</v>
      </c>
      <c r="AU102" s="1051">
        <v>0</v>
      </c>
      <c r="AV102" s="1051">
        <v>0</v>
      </c>
      <c r="AW102" s="1051">
        <v>0</v>
      </c>
      <c r="AX102" s="822"/>
      <c r="AY102" s="822"/>
      <c r="AZ102" s="822"/>
      <c r="BA102" s="932"/>
    </row>
    <row r="103" spans="1:53" s="113" customFormat="1" ht="11.4">
      <c r="A103" s="839">
        <v>1</v>
      </c>
      <c r="B103" s="932" t="s">
        <v>659</v>
      </c>
      <c r="C103" s="1062"/>
      <c r="D103" s="1062"/>
      <c r="E103" s="1062"/>
      <c r="F103" s="1062"/>
      <c r="G103" s="1062"/>
      <c r="H103" s="1062"/>
      <c r="I103" s="1062"/>
      <c r="J103" s="1062"/>
      <c r="K103" s="1062"/>
      <c r="L103" s="1063" t="s">
        <v>120</v>
      </c>
      <c r="M103" s="1069" t="s">
        <v>659</v>
      </c>
      <c r="N103" s="1042" t="s">
        <v>369</v>
      </c>
      <c r="O103" s="1043">
        <v>0</v>
      </c>
      <c r="P103" s="1043">
        <v>0</v>
      </c>
      <c r="Q103" s="1043">
        <v>0</v>
      </c>
      <c r="R103" s="605">
        <v>0</v>
      </c>
      <c r="S103" s="1043">
        <v>0</v>
      </c>
      <c r="T103" s="1043">
        <v>0</v>
      </c>
      <c r="U103" s="1043">
        <v>0</v>
      </c>
      <c r="V103" s="1043">
        <v>0</v>
      </c>
      <c r="W103" s="1043">
        <v>0</v>
      </c>
      <c r="X103" s="1043">
        <v>0</v>
      </c>
      <c r="Y103" s="1043">
        <v>0</v>
      </c>
      <c r="Z103" s="1043">
        <v>0</v>
      </c>
      <c r="AA103" s="1043">
        <v>0</v>
      </c>
      <c r="AB103" s="1043">
        <v>0</v>
      </c>
      <c r="AC103" s="1043">
        <v>0</v>
      </c>
      <c r="AD103" s="1043">
        <v>0</v>
      </c>
      <c r="AE103" s="1043">
        <v>0</v>
      </c>
      <c r="AF103" s="1043">
        <v>0</v>
      </c>
      <c r="AG103" s="1043">
        <v>0</v>
      </c>
      <c r="AH103" s="1043">
        <v>0</v>
      </c>
      <c r="AI103" s="1043">
        <v>0</v>
      </c>
      <c r="AJ103" s="1043">
        <v>0</v>
      </c>
      <c r="AK103" s="1043">
        <v>0</v>
      </c>
      <c r="AL103" s="1043">
        <v>0</v>
      </c>
      <c r="AM103" s="1043">
        <v>0</v>
      </c>
      <c r="AN103" s="1043">
        <v>0</v>
      </c>
      <c r="AO103" s="1043">
        <v>0</v>
      </c>
      <c r="AP103" s="1043">
        <v>0</v>
      </c>
      <c r="AQ103" s="1043">
        <v>0</v>
      </c>
      <c r="AR103" s="1043">
        <v>0</v>
      </c>
      <c r="AS103" s="1043">
        <v>0</v>
      </c>
      <c r="AT103" s="1043">
        <v>0</v>
      </c>
      <c r="AU103" s="1043">
        <v>0</v>
      </c>
      <c r="AV103" s="1043">
        <v>0</v>
      </c>
      <c r="AW103" s="1043">
        <v>0</v>
      </c>
      <c r="AX103" s="822"/>
      <c r="AY103" s="822"/>
      <c r="AZ103" s="822"/>
      <c r="BA103" s="1062"/>
    </row>
    <row r="104" spans="1:53" ht="11.4">
      <c r="A104" s="839">
        <v>1</v>
      </c>
      <c r="B104" s="932"/>
      <c r="C104" s="932"/>
      <c r="D104" s="932"/>
      <c r="E104" s="932"/>
      <c r="F104" s="932"/>
      <c r="G104" s="932"/>
      <c r="H104" s="932"/>
      <c r="I104" s="932"/>
      <c r="J104" s="932"/>
      <c r="K104" s="932"/>
      <c r="L104" s="1046" t="s">
        <v>122</v>
      </c>
      <c r="M104" s="1047" t="s">
        <v>660</v>
      </c>
      <c r="N104" s="1048" t="s">
        <v>369</v>
      </c>
      <c r="O104" s="1070">
        <v>0</v>
      </c>
      <c r="P104" s="1070">
        <v>0</v>
      </c>
      <c r="Q104" s="1070">
        <v>0</v>
      </c>
      <c r="R104" s="1051">
        <v>0</v>
      </c>
      <c r="S104" s="1070">
        <v>0</v>
      </c>
      <c r="T104" s="1070">
        <v>0</v>
      </c>
      <c r="U104" s="1070">
        <v>0</v>
      </c>
      <c r="V104" s="1070">
        <v>0</v>
      </c>
      <c r="W104" s="1070">
        <v>0</v>
      </c>
      <c r="X104" s="1070">
        <v>0</v>
      </c>
      <c r="Y104" s="1070">
        <v>0</v>
      </c>
      <c r="Z104" s="1070">
        <v>0</v>
      </c>
      <c r="AA104" s="1070">
        <v>0</v>
      </c>
      <c r="AB104" s="1070">
        <v>0</v>
      </c>
      <c r="AC104" s="1070">
        <v>0</v>
      </c>
      <c r="AD104" s="1070">
        <v>0</v>
      </c>
      <c r="AE104" s="1070">
        <v>0</v>
      </c>
      <c r="AF104" s="1070">
        <v>0</v>
      </c>
      <c r="AG104" s="1070">
        <v>0</v>
      </c>
      <c r="AH104" s="1070">
        <v>0</v>
      </c>
      <c r="AI104" s="1070">
        <v>0</v>
      </c>
      <c r="AJ104" s="1070">
        <v>0</v>
      </c>
      <c r="AK104" s="1070">
        <v>0</v>
      </c>
      <c r="AL104" s="1070">
        <v>0</v>
      </c>
      <c r="AM104" s="1070">
        <v>0</v>
      </c>
      <c r="AN104" s="1051">
        <v>0</v>
      </c>
      <c r="AO104" s="1051">
        <v>0</v>
      </c>
      <c r="AP104" s="1051">
        <v>0</v>
      </c>
      <c r="AQ104" s="1051">
        <v>0</v>
      </c>
      <c r="AR104" s="1051">
        <v>0</v>
      </c>
      <c r="AS104" s="1051">
        <v>0</v>
      </c>
      <c r="AT104" s="1051">
        <v>0</v>
      </c>
      <c r="AU104" s="1051">
        <v>0</v>
      </c>
      <c r="AV104" s="1051">
        <v>0</v>
      </c>
      <c r="AW104" s="1051">
        <v>0</v>
      </c>
      <c r="AX104" s="822"/>
      <c r="AY104" s="822"/>
      <c r="AZ104" s="822"/>
      <c r="BA104" s="932"/>
    </row>
    <row r="105" spans="1:53" ht="11.4">
      <c r="A105" s="839">
        <v>1</v>
      </c>
      <c r="B105" s="932"/>
      <c r="C105" s="932"/>
      <c r="D105" s="932"/>
      <c r="E105" s="932"/>
      <c r="F105" s="932"/>
      <c r="G105" s="932"/>
      <c r="H105" s="932"/>
      <c r="I105" s="932"/>
      <c r="J105" s="932"/>
      <c r="K105" s="932"/>
      <c r="L105" s="1046" t="s">
        <v>123</v>
      </c>
      <c r="M105" s="1047" t="s">
        <v>661</v>
      </c>
      <c r="N105" s="1048" t="s">
        <v>369</v>
      </c>
      <c r="O105" s="1070">
        <v>0</v>
      </c>
      <c r="P105" s="1070">
        <v>0</v>
      </c>
      <c r="Q105" s="1070">
        <v>0</v>
      </c>
      <c r="R105" s="1051">
        <v>0</v>
      </c>
      <c r="S105" s="1070">
        <v>0</v>
      </c>
      <c r="T105" s="1070">
        <v>0</v>
      </c>
      <c r="U105" s="1070">
        <v>0</v>
      </c>
      <c r="V105" s="1070">
        <v>0</v>
      </c>
      <c r="W105" s="1070">
        <v>0</v>
      </c>
      <c r="X105" s="1070">
        <v>0</v>
      </c>
      <c r="Y105" s="1070">
        <v>0</v>
      </c>
      <c r="Z105" s="1070">
        <v>0</v>
      </c>
      <c r="AA105" s="1070">
        <v>0</v>
      </c>
      <c r="AB105" s="1070">
        <v>0</v>
      </c>
      <c r="AC105" s="1070">
        <v>0</v>
      </c>
      <c r="AD105" s="1070">
        <v>0</v>
      </c>
      <c r="AE105" s="1070">
        <v>0</v>
      </c>
      <c r="AF105" s="1070">
        <v>0</v>
      </c>
      <c r="AG105" s="1070">
        <v>0</v>
      </c>
      <c r="AH105" s="1070">
        <v>0</v>
      </c>
      <c r="AI105" s="1070">
        <v>0</v>
      </c>
      <c r="AJ105" s="1070">
        <v>0</v>
      </c>
      <c r="AK105" s="1070">
        <v>0</v>
      </c>
      <c r="AL105" s="1070">
        <v>0</v>
      </c>
      <c r="AM105" s="1070">
        <v>0</v>
      </c>
      <c r="AN105" s="1051">
        <v>0</v>
      </c>
      <c r="AO105" s="1051">
        <v>0</v>
      </c>
      <c r="AP105" s="1051">
        <v>0</v>
      </c>
      <c r="AQ105" s="1051">
        <v>0</v>
      </c>
      <c r="AR105" s="1051">
        <v>0</v>
      </c>
      <c r="AS105" s="1051">
        <v>0</v>
      </c>
      <c r="AT105" s="1051">
        <v>0</v>
      </c>
      <c r="AU105" s="1051">
        <v>0</v>
      </c>
      <c r="AV105" s="1051">
        <v>0</v>
      </c>
      <c r="AW105" s="1051">
        <v>0</v>
      </c>
      <c r="AX105" s="822"/>
      <c r="AY105" s="822"/>
      <c r="AZ105" s="822"/>
      <c r="BA105" s="932"/>
    </row>
    <row r="106" spans="1:53" ht="11.4">
      <c r="A106" s="839">
        <v>1</v>
      </c>
      <c r="B106" s="932"/>
      <c r="C106" s="932"/>
      <c r="D106" s="932"/>
      <c r="E106" s="932"/>
      <c r="F106" s="932"/>
      <c r="G106" s="932"/>
      <c r="H106" s="932"/>
      <c r="I106" s="932"/>
      <c r="J106" s="932"/>
      <c r="K106" s="932"/>
      <c r="L106" s="1046" t="s">
        <v>396</v>
      </c>
      <c r="M106" s="1047" t="s">
        <v>662</v>
      </c>
      <c r="N106" s="1048" t="s">
        <v>369</v>
      </c>
      <c r="O106" s="1070">
        <v>0</v>
      </c>
      <c r="P106" s="1070">
        <v>0</v>
      </c>
      <c r="Q106" s="1070">
        <v>0</v>
      </c>
      <c r="R106" s="1051">
        <v>0</v>
      </c>
      <c r="S106" s="1070">
        <v>0</v>
      </c>
      <c r="T106" s="1070">
        <v>0</v>
      </c>
      <c r="U106" s="1070">
        <v>0</v>
      </c>
      <c r="V106" s="1070">
        <v>0</v>
      </c>
      <c r="W106" s="1070">
        <v>0</v>
      </c>
      <c r="X106" s="1070">
        <v>0</v>
      </c>
      <c r="Y106" s="1070">
        <v>0</v>
      </c>
      <c r="Z106" s="1070">
        <v>0</v>
      </c>
      <c r="AA106" s="1070">
        <v>0</v>
      </c>
      <c r="AB106" s="1070">
        <v>0</v>
      </c>
      <c r="AC106" s="1070">
        <v>0</v>
      </c>
      <c r="AD106" s="1070">
        <v>0</v>
      </c>
      <c r="AE106" s="1070">
        <v>0</v>
      </c>
      <c r="AF106" s="1070">
        <v>0</v>
      </c>
      <c r="AG106" s="1070">
        <v>0</v>
      </c>
      <c r="AH106" s="1070">
        <v>0</v>
      </c>
      <c r="AI106" s="1070">
        <v>0</v>
      </c>
      <c r="AJ106" s="1070">
        <v>0</v>
      </c>
      <c r="AK106" s="1070">
        <v>0</v>
      </c>
      <c r="AL106" s="1070">
        <v>0</v>
      </c>
      <c r="AM106" s="1070">
        <v>0</v>
      </c>
      <c r="AN106" s="1051">
        <v>0</v>
      </c>
      <c r="AO106" s="1051">
        <v>0</v>
      </c>
      <c r="AP106" s="1051">
        <v>0</v>
      </c>
      <c r="AQ106" s="1051">
        <v>0</v>
      </c>
      <c r="AR106" s="1051">
        <v>0</v>
      </c>
      <c r="AS106" s="1051">
        <v>0</v>
      </c>
      <c r="AT106" s="1051">
        <v>0</v>
      </c>
      <c r="AU106" s="1051">
        <v>0</v>
      </c>
      <c r="AV106" s="1051">
        <v>0</v>
      </c>
      <c r="AW106" s="1051">
        <v>0</v>
      </c>
      <c r="AX106" s="822"/>
      <c r="AY106" s="822"/>
      <c r="AZ106" s="822"/>
      <c r="BA106" s="932"/>
    </row>
    <row r="107" spans="1:53" ht="22.8">
      <c r="A107" s="839">
        <v>1</v>
      </c>
      <c r="B107" s="932" t="s">
        <v>1468</v>
      </c>
      <c r="C107" s="932"/>
      <c r="D107" s="932"/>
      <c r="E107" s="932"/>
      <c r="F107" s="932"/>
      <c r="G107" s="932"/>
      <c r="H107" s="932"/>
      <c r="I107" s="932"/>
      <c r="J107" s="932"/>
      <c r="K107" s="932"/>
      <c r="L107" s="1046" t="s">
        <v>397</v>
      </c>
      <c r="M107" s="1047" t="s">
        <v>663</v>
      </c>
      <c r="N107" s="1048" t="s">
        <v>369</v>
      </c>
      <c r="O107" s="840"/>
      <c r="P107" s="840"/>
      <c r="Q107" s="840"/>
      <c r="R107" s="1051">
        <v>0</v>
      </c>
      <c r="S107" s="840"/>
      <c r="T107" s="840"/>
      <c r="U107" s="840"/>
      <c r="V107" s="840"/>
      <c r="W107" s="840"/>
      <c r="X107" s="840"/>
      <c r="Y107" s="840"/>
      <c r="Z107" s="840"/>
      <c r="AA107" s="840"/>
      <c r="AB107" s="840"/>
      <c r="AC107" s="840"/>
      <c r="AD107" s="840"/>
      <c r="AE107" s="840"/>
      <c r="AF107" s="840"/>
      <c r="AG107" s="840"/>
      <c r="AH107" s="840"/>
      <c r="AI107" s="840"/>
      <c r="AJ107" s="840"/>
      <c r="AK107" s="840"/>
      <c r="AL107" s="840"/>
      <c r="AM107" s="840"/>
      <c r="AN107" s="1051">
        <v>0</v>
      </c>
      <c r="AO107" s="1051">
        <v>0</v>
      </c>
      <c r="AP107" s="1051">
        <v>0</v>
      </c>
      <c r="AQ107" s="1051">
        <v>0</v>
      </c>
      <c r="AR107" s="1051">
        <v>0</v>
      </c>
      <c r="AS107" s="1051">
        <v>0</v>
      </c>
      <c r="AT107" s="1051">
        <v>0</v>
      </c>
      <c r="AU107" s="1051">
        <v>0</v>
      </c>
      <c r="AV107" s="1051">
        <v>0</v>
      </c>
      <c r="AW107" s="1051">
        <v>0</v>
      </c>
      <c r="AX107" s="822"/>
      <c r="AY107" s="822"/>
      <c r="AZ107" s="822"/>
      <c r="BA107" s="932"/>
    </row>
    <row r="108" spans="1:53" ht="11.4">
      <c r="A108" s="839">
        <v>1</v>
      </c>
      <c r="B108" s="932" t="s">
        <v>664</v>
      </c>
      <c r="C108" s="932"/>
      <c r="D108" s="932"/>
      <c r="E108" s="932"/>
      <c r="F108" s="932"/>
      <c r="G108" s="932"/>
      <c r="H108" s="932"/>
      <c r="I108" s="932"/>
      <c r="J108" s="932"/>
      <c r="K108" s="932"/>
      <c r="L108" s="1046" t="s">
        <v>124</v>
      </c>
      <c r="M108" s="1071" t="s">
        <v>664</v>
      </c>
      <c r="N108" s="1048" t="s">
        <v>369</v>
      </c>
      <c r="O108" s="840"/>
      <c r="P108" s="840"/>
      <c r="Q108" s="840"/>
      <c r="R108" s="1051">
        <v>0</v>
      </c>
      <c r="S108" s="840"/>
      <c r="T108" s="840"/>
      <c r="U108" s="840"/>
      <c r="V108" s="840"/>
      <c r="W108" s="840"/>
      <c r="X108" s="840"/>
      <c r="Y108" s="840"/>
      <c r="Z108" s="840"/>
      <c r="AA108" s="840"/>
      <c r="AB108" s="840"/>
      <c r="AC108" s="840"/>
      <c r="AD108" s="840"/>
      <c r="AE108" s="840"/>
      <c r="AF108" s="840"/>
      <c r="AG108" s="840"/>
      <c r="AH108" s="840"/>
      <c r="AI108" s="840"/>
      <c r="AJ108" s="840"/>
      <c r="AK108" s="840"/>
      <c r="AL108" s="840"/>
      <c r="AM108" s="840"/>
      <c r="AN108" s="1051">
        <v>0</v>
      </c>
      <c r="AO108" s="1051">
        <v>0</v>
      </c>
      <c r="AP108" s="1051">
        <v>0</v>
      </c>
      <c r="AQ108" s="1051">
        <v>0</v>
      </c>
      <c r="AR108" s="1051">
        <v>0</v>
      </c>
      <c r="AS108" s="1051">
        <v>0</v>
      </c>
      <c r="AT108" s="1051">
        <v>0</v>
      </c>
      <c r="AU108" s="1051">
        <v>0</v>
      </c>
      <c r="AV108" s="1051">
        <v>0</v>
      </c>
      <c r="AW108" s="1051">
        <v>0</v>
      </c>
      <c r="AX108" s="822"/>
      <c r="AY108" s="822"/>
      <c r="AZ108" s="822"/>
      <c r="BA108" s="932"/>
    </row>
    <row r="109" spans="1:53" ht="22.8">
      <c r="A109" s="839">
        <v>1</v>
      </c>
      <c r="B109" s="932"/>
      <c r="C109" s="932"/>
      <c r="D109" s="932"/>
      <c r="E109" s="932"/>
      <c r="F109" s="932"/>
      <c r="G109" s="932"/>
      <c r="H109" s="932"/>
      <c r="I109" s="932"/>
      <c r="J109" s="932"/>
      <c r="K109" s="932"/>
      <c r="L109" s="1046" t="s">
        <v>125</v>
      </c>
      <c r="M109" s="1071" t="s">
        <v>665</v>
      </c>
      <c r="N109" s="1048" t="s">
        <v>369</v>
      </c>
      <c r="O109" s="840"/>
      <c r="P109" s="840"/>
      <c r="Q109" s="840"/>
      <c r="R109" s="1051">
        <v>0</v>
      </c>
      <c r="S109" s="840"/>
      <c r="T109" s="840">
        <v>0</v>
      </c>
      <c r="U109" s="840"/>
      <c r="V109" s="840"/>
      <c r="W109" s="840"/>
      <c r="X109" s="840"/>
      <c r="Y109" s="840"/>
      <c r="Z109" s="840"/>
      <c r="AA109" s="840"/>
      <c r="AB109" s="840"/>
      <c r="AC109" s="840"/>
      <c r="AD109" s="840">
        <v>0</v>
      </c>
      <c r="AE109" s="840"/>
      <c r="AF109" s="840"/>
      <c r="AG109" s="840"/>
      <c r="AH109" s="840"/>
      <c r="AI109" s="840"/>
      <c r="AJ109" s="840"/>
      <c r="AK109" s="840"/>
      <c r="AL109" s="840"/>
      <c r="AM109" s="840"/>
      <c r="AN109" s="439"/>
      <c r="AO109" s="439"/>
      <c r="AP109" s="439"/>
      <c r="AQ109" s="439"/>
      <c r="AR109" s="439"/>
      <c r="AS109" s="439"/>
      <c r="AT109" s="439"/>
      <c r="AU109" s="439"/>
      <c r="AV109" s="439"/>
      <c r="AW109" s="439"/>
      <c r="AX109" s="822"/>
      <c r="AY109" s="822"/>
      <c r="AZ109" s="822"/>
      <c r="BA109" s="932"/>
    </row>
    <row r="110" spans="1:53" ht="102.6">
      <c r="A110" s="839">
        <v>1</v>
      </c>
      <c r="B110" s="932"/>
      <c r="C110" s="932"/>
      <c r="D110" s="932"/>
      <c r="E110" s="932"/>
      <c r="F110" s="932"/>
      <c r="G110" s="932"/>
      <c r="H110" s="932"/>
      <c r="I110" s="932"/>
      <c r="J110" s="932"/>
      <c r="K110" s="932"/>
      <c r="L110" s="1046" t="s">
        <v>126</v>
      </c>
      <c r="M110" s="1071" t="s">
        <v>666</v>
      </c>
      <c r="N110" s="1048" t="s">
        <v>369</v>
      </c>
      <c r="O110" s="840"/>
      <c r="P110" s="840"/>
      <c r="Q110" s="840"/>
      <c r="R110" s="1051">
        <v>0</v>
      </c>
      <c r="S110" s="840"/>
      <c r="T110" s="840">
        <v>0</v>
      </c>
      <c r="U110" s="840"/>
      <c r="V110" s="840"/>
      <c r="W110" s="840"/>
      <c r="X110" s="840"/>
      <c r="Y110" s="840"/>
      <c r="Z110" s="840"/>
      <c r="AA110" s="840"/>
      <c r="AB110" s="840"/>
      <c r="AC110" s="840"/>
      <c r="AD110" s="840">
        <v>0</v>
      </c>
      <c r="AE110" s="840"/>
      <c r="AF110" s="840"/>
      <c r="AG110" s="840"/>
      <c r="AH110" s="840"/>
      <c r="AI110" s="840"/>
      <c r="AJ110" s="840"/>
      <c r="AK110" s="840"/>
      <c r="AL110" s="840"/>
      <c r="AM110" s="840"/>
      <c r="AN110" s="439"/>
      <c r="AO110" s="439"/>
      <c r="AP110" s="439"/>
      <c r="AQ110" s="439"/>
      <c r="AR110" s="439"/>
      <c r="AS110" s="439"/>
      <c r="AT110" s="439"/>
      <c r="AU110" s="439"/>
      <c r="AV110" s="439"/>
      <c r="AW110" s="439"/>
      <c r="AX110" s="822"/>
      <c r="AY110" s="822"/>
      <c r="AZ110" s="822"/>
      <c r="BA110" s="932"/>
    </row>
    <row r="111" spans="1:53" ht="45.6">
      <c r="A111" s="839">
        <v>1</v>
      </c>
      <c r="B111" s="932"/>
      <c r="C111" s="932"/>
      <c r="D111" s="932"/>
      <c r="E111" s="932"/>
      <c r="F111" s="932"/>
      <c r="G111" s="932"/>
      <c r="H111" s="932"/>
      <c r="I111" s="932"/>
      <c r="J111" s="932"/>
      <c r="K111" s="932"/>
      <c r="L111" s="1046" t="s">
        <v>127</v>
      </c>
      <c r="M111" s="1071" t="s">
        <v>1223</v>
      </c>
      <c r="N111" s="1048" t="s">
        <v>369</v>
      </c>
      <c r="O111" s="840"/>
      <c r="P111" s="840"/>
      <c r="Q111" s="840"/>
      <c r="R111" s="1051">
        <v>0</v>
      </c>
      <c r="S111" s="840"/>
      <c r="T111" s="840">
        <v>0</v>
      </c>
      <c r="U111" s="840"/>
      <c r="V111" s="840"/>
      <c r="W111" s="840"/>
      <c r="X111" s="840"/>
      <c r="Y111" s="840"/>
      <c r="Z111" s="840"/>
      <c r="AA111" s="840"/>
      <c r="AB111" s="840"/>
      <c r="AC111" s="840"/>
      <c r="AD111" s="840">
        <v>90.777999999999963</v>
      </c>
      <c r="AE111" s="840"/>
      <c r="AF111" s="840"/>
      <c r="AG111" s="840"/>
      <c r="AH111" s="840"/>
      <c r="AI111" s="840"/>
      <c r="AJ111" s="840"/>
      <c r="AK111" s="840"/>
      <c r="AL111" s="840"/>
      <c r="AM111" s="840"/>
      <c r="AN111" s="439"/>
      <c r="AO111" s="439"/>
      <c r="AP111" s="439"/>
      <c r="AQ111" s="439"/>
      <c r="AR111" s="439"/>
      <c r="AS111" s="439"/>
      <c r="AT111" s="439"/>
      <c r="AU111" s="439"/>
      <c r="AV111" s="439"/>
      <c r="AW111" s="439"/>
      <c r="AX111" s="822"/>
      <c r="AY111" s="822"/>
      <c r="AZ111" s="822"/>
      <c r="BA111" s="932"/>
    </row>
    <row r="112" spans="1:53" ht="11.4">
      <c r="A112" s="839">
        <v>1</v>
      </c>
      <c r="B112" s="932"/>
      <c r="C112" s="932"/>
      <c r="D112" s="932"/>
      <c r="E112" s="932"/>
      <c r="F112" s="932"/>
      <c r="G112" s="932"/>
      <c r="H112" s="932"/>
      <c r="I112" s="932"/>
      <c r="J112" s="932"/>
      <c r="K112" s="932"/>
      <c r="L112" s="1046" t="s">
        <v>128</v>
      </c>
      <c r="M112" s="1072" t="s">
        <v>667</v>
      </c>
      <c r="N112" s="1048" t="s">
        <v>369</v>
      </c>
      <c r="O112" s="840"/>
      <c r="P112" s="840"/>
      <c r="Q112" s="840"/>
      <c r="R112" s="1051">
        <v>0</v>
      </c>
      <c r="S112" s="840"/>
      <c r="T112" s="840"/>
      <c r="U112" s="840"/>
      <c r="V112" s="840"/>
      <c r="W112" s="840"/>
      <c r="X112" s="840"/>
      <c r="Y112" s="840"/>
      <c r="Z112" s="840"/>
      <c r="AA112" s="840"/>
      <c r="AB112" s="840"/>
      <c r="AC112" s="840"/>
      <c r="AD112" s="840">
        <v>-92.5</v>
      </c>
      <c r="AE112" s="840"/>
      <c r="AF112" s="840"/>
      <c r="AG112" s="840"/>
      <c r="AH112" s="840"/>
      <c r="AI112" s="840"/>
      <c r="AJ112" s="840"/>
      <c r="AK112" s="840"/>
      <c r="AL112" s="840"/>
      <c r="AM112" s="840"/>
      <c r="AN112" s="439"/>
      <c r="AO112" s="439"/>
      <c r="AP112" s="439"/>
      <c r="AQ112" s="439"/>
      <c r="AR112" s="439"/>
      <c r="AS112" s="439"/>
      <c r="AT112" s="439"/>
      <c r="AU112" s="439"/>
      <c r="AV112" s="439"/>
      <c r="AW112" s="439"/>
      <c r="AX112" s="822"/>
      <c r="AY112" s="822"/>
      <c r="AZ112" s="822"/>
      <c r="BA112" s="932"/>
    </row>
    <row r="113" spans="1:53" ht="11.4">
      <c r="A113" s="839">
        <v>1</v>
      </c>
      <c r="B113" s="932"/>
      <c r="C113" s="932"/>
      <c r="D113" s="932"/>
      <c r="E113" s="932"/>
      <c r="F113" s="932"/>
      <c r="G113" s="932"/>
      <c r="H113" s="932"/>
      <c r="I113" s="932"/>
      <c r="J113" s="932"/>
      <c r="K113" s="932"/>
      <c r="L113" s="1046" t="s">
        <v>1232</v>
      </c>
      <c r="M113" s="1047" t="s">
        <v>1233</v>
      </c>
      <c r="N113" s="1048" t="s">
        <v>145</v>
      </c>
      <c r="O113" s="439">
        <v>0</v>
      </c>
      <c r="P113" s="439">
        <v>0</v>
      </c>
      <c r="Q113" s="439">
        <v>0</v>
      </c>
      <c r="R113" s="1051">
        <v>0</v>
      </c>
      <c r="S113" s="439">
        <v>0</v>
      </c>
      <c r="T113" s="439">
        <v>0</v>
      </c>
      <c r="U113" s="439">
        <v>0</v>
      </c>
      <c r="V113" s="439">
        <v>0</v>
      </c>
      <c r="W113" s="439">
        <v>0</v>
      </c>
      <c r="X113" s="439">
        <v>0</v>
      </c>
      <c r="Y113" s="439">
        <v>0</v>
      </c>
      <c r="Z113" s="439">
        <v>0</v>
      </c>
      <c r="AA113" s="439">
        <v>0</v>
      </c>
      <c r="AB113" s="439">
        <v>0</v>
      </c>
      <c r="AC113" s="439">
        <v>0</v>
      </c>
      <c r="AD113" s="439">
        <v>-25.434587739703808</v>
      </c>
      <c r="AE113" s="439">
        <v>0</v>
      </c>
      <c r="AF113" s="439">
        <v>0</v>
      </c>
      <c r="AG113" s="439">
        <v>0</v>
      </c>
      <c r="AH113" s="439">
        <v>0</v>
      </c>
      <c r="AI113" s="439">
        <v>0</v>
      </c>
      <c r="AJ113" s="439">
        <v>0</v>
      </c>
      <c r="AK113" s="439">
        <v>0</v>
      </c>
      <c r="AL113" s="439">
        <v>0</v>
      </c>
      <c r="AM113" s="439">
        <v>0</v>
      </c>
      <c r="AN113" s="439"/>
      <c r="AO113" s="439"/>
      <c r="AP113" s="439"/>
      <c r="AQ113" s="439"/>
      <c r="AR113" s="439"/>
      <c r="AS113" s="439"/>
      <c r="AT113" s="439"/>
      <c r="AU113" s="439"/>
      <c r="AV113" s="439"/>
      <c r="AW113" s="439"/>
      <c r="AX113" s="822"/>
      <c r="AY113" s="822"/>
      <c r="AZ113" s="822"/>
      <c r="BA113" s="932"/>
    </row>
    <row r="114" spans="1:53" s="113" customFormat="1" ht="11.4">
      <c r="A114" s="839">
        <v>1</v>
      </c>
      <c r="B114" s="1062"/>
      <c r="C114" s="1062"/>
      <c r="D114" s="1062"/>
      <c r="E114" s="1062"/>
      <c r="F114" s="1062"/>
      <c r="G114" s="1062"/>
      <c r="H114" s="1062"/>
      <c r="I114" s="1062"/>
      <c r="J114" s="1062"/>
      <c r="K114" s="1062"/>
      <c r="L114" s="1063" t="s">
        <v>129</v>
      </c>
      <c r="M114" s="1069" t="s">
        <v>668</v>
      </c>
      <c r="N114" s="1042" t="s">
        <v>369</v>
      </c>
      <c r="O114" s="1043">
        <v>0</v>
      </c>
      <c r="P114" s="1043">
        <v>364.69</v>
      </c>
      <c r="Q114" s="1043">
        <v>237.119</v>
      </c>
      <c r="R114" s="1043">
        <v>-127.571</v>
      </c>
      <c r="S114" s="1043">
        <v>0</v>
      </c>
      <c r="T114" s="1043">
        <v>470.10170000000005</v>
      </c>
      <c r="U114" s="1043">
        <v>505.8</v>
      </c>
      <c r="V114" s="1043">
        <v>525.29999999999995</v>
      </c>
      <c r="W114" s="1043">
        <v>545.9</v>
      </c>
      <c r="X114" s="1043">
        <v>577.6</v>
      </c>
      <c r="Y114" s="1043">
        <v>311.60000000000002</v>
      </c>
      <c r="Z114" s="1043">
        <v>311.60000000000002</v>
      </c>
      <c r="AA114" s="1043">
        <v>311.60000000000002</v>
      </c>
      <c r="AB114" s="1043">
        <v>311.60000000000002</v>
      </c>
      <c r="AC114" s="1043">
        <v>311.60000000000002</v>
      </c>
      <c r="AD114" s="1043">
        <v>363.67799999999994</v>
      </c>
      <c r="AE114" s="1043">
        <v>380.91999999999996</v>
      </c>
      <c r="AF114" s="1043">
        <v>387.63</v>
      </c>
      <c r="AG114" s="1043">
        <v>399.26</v>
      </c>
      <c r="AH114" s="1043">
        <v>411.23</v>
      </c>
      <c r="AI114" s="1043">
        <v>158.33000000000001</v>
      </c>
      <c r="AJ114" s="1043">
        <v>158.33000000000001</v>
      </c>
      <c r="AK114" s="1043">
        <v>158.33000000000001</v>
      </c>
      <c r="AL114" s="1043">
        <v>158.33000000000001</v>
      </c>
      <c r="AM114" s="1043">
        <v>158.33000000000001</v>
      </c>
      <c r="AN114" s="1043">
        <v>0</v>
      </c>
      <c r="AO114" s="1043">
        <v>4.741007154680795</v>
      </c>
      <c r="AP114" s="1043">
        <v>1.7615247296020258</v>
      </c>
      <c r="AQ114" s="1043">
        <v>3.0002837757655483</v>
      </c>
      <c r="AR114" s="1043">
        <v>2.9980463858137623</v>
      </c>
      <c r="AS114" s="1043">
        <v>-61.498431534664299</v>
      </c>
      <c r="AT114" s="1043">
        <v>0</v>
      </c>
      <c r="AU114" s="1043">
        <v>0</v>
      </c>
      <c r="AV114" s="1043">
        <v>0</v>
      </c>
      <c r="AW114" s="1043">
        <v>0</v>
      </c>
      <c r="AX114" s="822"/>
      <c r="AY114" s="822"/>
      <c r="AZ114" s="822"/>
      <c r="BA114" s="1062"/>
    </row>
    <row r="115" spans="1:53" ht="79.8">
      <c r="A115" s="839">
        <v>1</v>
      </c>
      <c r="B115" s="932"/>
      <c r="C115" s="932"/>
      <c r="D115" s="932"/>
      <c r="E115" s="932"/>
      <c r="F115" s="932"/>
      <c r="G115" s="932"/>
      <c r="H115" s="932"/>
      <c r="I115" s="932"/>
      <c r="J115" s="932"/>
      <c r="K115" s="932"/>
      <c r="L115" s="1046" t="s">
        <v>130</v>
      </c>
      <c r="M115" s="1072" t="s">
        <v>1178</v>
      </c>
      <c r="N115" s="1058" t="s">
        <v>369</v>
      </c>
      <c r="O115" s="840"/>
      <c r="P115" s="840"/>
      <c r="Q115" s="840"/>
      <c r="R115" s="1051">
        <v>0</v>
      </c>
      <c r="S115" s="840"/>
      <c r="T115" s="840"/>
      <c r="U115" s="840"/>
      <c r="V115" s="840"/>
      <c r="W115" s="840"/>
      <c r="X115" s="840"/>
      <c r="Y115" s="840"/>
      <c r="Z115" s="840"/>
      <c r="AA115" s="840"/>
      <c r="AB115" s="840"/>
      <c r="AC115" s="840"/>
      <c r="AD115" s="840">
        <v>0</v>
      </c>
      <c r="AE115" s="840"/>
      <c r="AF115" s="840"/>
      <c r="AG115" s="840"/>
      <c r="AH115" s="840"/>
      <c r="AI115" s="840"/>
      <c r="AJ115" s="840"/>
      <c r="AK115" s="840"/>
      <c r="AL115" s="840"/>
      <c r="AM115" s="840"/>
      <c r="AN115" s="439"/>
      <c r="AO115" s="439"/>
      <c r="AP115" s="439"/>
      <c r="AQ115" s="439"/>
      <c r="AR115" s="439"/>
      <c r="AS115" s="439"/>
      <c r="AT115" s="439"/>
      <c r="AU115" s="439"/>
      <c r="AV115" s="439"/>
      <c r="AW115" s="439"/>
      <c r="AX115" s="822"/>
      <c r="AY115" s="822"/>
      <c r="AZ115" s="822"/>
      <c r="BA115" s="932"/>
    </row>
    <row r="116" spans="1:53" ht="57">
      <c r="A116" s="839">
        <v>1</v>
      </c>
      <c r="B116" s="932"/>
      <c r="C116" s="932"/>
      <c r="D116" s="932"/>
      <c r="E116" s="932"/>
      <c r="F116" s="932"/>
      <c r="G116" s="932"/>
      <c r="H116" s="932"/>
      <c r="I116" s="932"/>
      <c r="J116" s="932"/>
      <c r="K116" s="932"/>
      <c r="L116" s="1046" t="s">
        <v>131</v>
      </c>
      <c r="M116" s="1072" t="s">
        <v>669</v>
      </c>
      <c r="N116" s="1058" t="s">
        <v>369</v>
      </c>
      <c r="O116" s="840"/>
      <c r="P116" s="840"/>
      <c r="Q116" s="840"/>
      <c r="R116" s="1051">
        <v>0</v>
      </c>
      <c r="S116" s="840"/>
      <c r="T116" s="840"/>
      <c r="U116" s="840"/>
      <c r="V116" s="840"/>
      <c r="W116" s="840"/>
      <c r="X116" s="840"/>
      <c r="Y116" s="840"/>
      <c r="Z116" s="840"/>
      <c r="AA116" s="840"/>
      <c r="AB116" s="840"/>
      <c r="AC116" s="840"/>
      <c r="AD116" s="840">
        <v>0</v>
      </c>
      <c r="AE116" s="840"/>
      <c r="AF116" s="840"/>
      <c r="AG116" s="840"/>
      <c r="AH116" s="840"/>
      <c r="AI116" s="840"/>
      <c r="AJ116" s="840"/>
      <c r="AK116" s="840"/>
      <c r="AL116" s="840"/>
      <c r="AM116" s="840"/>
      <c r="AN116" s="439"/>
      <c r="AO116" s="439"/>
      <c r="AP116" s="439"/>
      <c r="AQ116" s="439"/>
      <c r="AR116" s="439"/>
      <c r="AS116" s="439"/>
      <c r="AT116" s="439"/>
      <c r="AU116" s="439"/>
      <c r="AV116" s="439"/>
      <c r="AW116" s="439"/>
      <c r="AX116" s="822"/>
      <c r="AY116" s="822"/>
      <c r="AZ116" s="822"/>
      <c r="BA116" s="932"/>
    </row>
    <row r="117" spans="1:53" ht="11.4">
      <c r="A117" s="839">
        <v>1</v>
      </c>
      <c r="B117" s="932"/>
      <c r="C117" s="932"/>
      <c r="D117" s="932"/>
      <c r="E117" s="932"/>
      <c r="F117" s="932"/>
      <c r="G117" s="932"/>
      <c r="H117" s="932"/>
      <c r="I117" s="932"/>
      <c r="J117" s="932"/>
      <c r="K117" s="932"/>
      <c r="L117" s="1046" t="s">
        <v>132</v>
      </c>
      <c r="M117" s="1072" t="s">
        <v>670</v>
      </c>
      <c r="N117" s="1048" t="s">
        <v>369</v>
      </c>
      <c r="O117" s="840"/>
      <c r="P117" s="840"/>
      <c r="Q117" s="840"/>
      <c r="R117" s="1051">
        <v>0</v>
      </c>
      <c r="S117" s="840"/>
      <c r="T117" s="840"/>
      <c r="U117" s="840"/>
      <c r="V117" s="840"/>
      <c r="W117" s="840"/>
      <c r="X117" s="840"/>
      <c r="Y117" s="840"/>
      <c r="Z117" s="840"/>
      <c r="AA117" s="840"/>
      <c r="AB117" s="840"/>
      <c r="AC117" s="840"/>
      <c r="AD117" s="840"/>
      <c r="AE117" s="840"/>
      <c r="AF117" s="840"/>
      <c r="AG117" s="840"/>
      <c r="AH117" s="840"/>
      <c r="AI117" s="840"/>
      <c r="AJ117" s="840"/>
      <c r="AK117" s="840"/>
      <c r="AL117" s="840"/>
      <c r="AM117" s="840"/>
      <c r="AN117" s="439"/>
      <c r="AO117" s="439"/>
      <c r="AP117" s="439"/>
      <c r="AQ117" s="439"/>
      <c r="AR117" s="439"/>
      <c r="AS117" s="439"/>
      <c r="AT117" s="439"/>
      <c r="AU117" s="439"/>
      <c r="AV117" s="439"/>
      <c r="AW117" s="439"/>
      <c r="AX117" s="822"/>
      <c r="AY117" s="822"/>
      <c r="AZ117" s="822"/>
      <c r="BA117" s="932"/>
    </row>
    <row r="118" spans="1:53" s="113" customFormat="1" ht="11.4">
      <c r="A118" s="839">
        <v>1</v>
      </c>
      <c r="B118" s="1062"/>
      <c r="C118" s="1062"/>
      <c r="D118" s="1062"/>
      <c r="E118" s="1062"/>
      <c r="F118" s="1062"/>
      <c r="G118" s="1062"/>
      <c r="H118" s="1062"/>
      <c r="I118" s="1062"/>
      <c r="J118" s="1062"/>
      <c r="K118" s="1062"/>
      <c r="L118" s="1063" t="s">
        <v>133</v>
      </c>
      <c r="M118" s="1069" t="s">
        <v>671</v>
      </c>
      <c r="N118" s="1065" t="s">
        <v>369</v>
      </c>
      <c r="O118" s="1044">
        <v>0</v>
      </c>
      <c r="P118" s="1044">
        <v>0</v>
      </c>
      <c r="Q118" s="1044">
        <v>0</v>
      </c>
      <c r="R118" s="1043">
        <v>0</v>
      </c>
      <c r="S118" s="1044">
        <v>0</v>
      </c>
      <c r="T118" s="1044">
        <v>0</v>
      </c>
      <c r="U118" s="1044">
        <v>0</v>
      </c>
      <c r="V118" s="1044">
        <v>0</v>
      </c>
      <c r="W118" s="1044">
        <v>0</v>
      </c>
      <c r="X118" s="1044">
        <v>0</v>
      </c>
      <c r="Y118" s="1044">
        <v>0</v>
      </c>
      <c r="Z118" s="1044">
        <v>0</v>
      </c>
      <c r="AA118" s="1044">
        <v>0</v>
      </c>
      <c r="AB118" s="1044">
        <v>0</v>
      </c>
      <c r="AC118" s="1044">
        <v>0</v>
      </c>
      <c r="AD118" s="1044">
        <v>0</v>
      </c>
      <c r="AE118" s="1044">
        <v>0</v>
      </c>
      <c r="AF118" s="1044">
        <v>0</v>
      </c>
      <c r="AG118" s="1044">
        <v>0</v>
      </c>
      <c r="AH118" s="1044">
        <v>0</v>
      </c>
      <c r="AI118" s="1044">
        <v>0</v>
      </c>
      <c r="AJ118" s="1044">
        <v>0</v>
      </c>
      <c r="AK118" s="1044">
        <v>0</v>
      </c>
      <c r="AL118" s="1044">
        <v>0</v>
      </c>
      <c r="AM118" s="1044">
        <v>0</v>
      </c>
      <c r="AN118" s="1043">
        <v>0</v>
      </c>
      <c r="AO118" s="1043">
        <v>0</v>
      </c>
      <c r="AP118" s="1043">
        <v>0</v>
      </c>
      <c r="AQ118" s="1043">
        <v>0</v>
      </c>
      <c r="AR118" s="1043">
        <v>0</v>
      </c>
      <c r="AS118" s="1043">
        <v>0</v>
      </c>
      <c r="AT118" s="1043">
        <v>0</v>
      </c>
      <c r="AU118" s="1043">
        <v>0</v>
      </c>
      <c r="AV118" s="1043">
        <v>0</v>
      </c>
      <c r="AW118" s="1043">
        <v>0</v>
      </c>
      <c r="AX118" s="822"/>
      <c r="AY118" s="822"/>
      <c r="AZ118" s="822"/>
      <c r="BA118" s="1062"/>
    </row>
    <row r="119" spans="1:53" ht="22.8">
      <c r="A119" s="839">
        <v>1</v>
      </c>
      <c r="B119" s="932"/>
      <c r="C119" s="932"/>
      <c r="D119" s="932"/>
      <c r="E119" s="932"/>
      <c r="F119" s="932"/>
      <c r="G119" s="932"/>
      <c r="H119" s="932"/>
      <c r="I119" s="932"/>
      <c r="J119" s="932"/>
      <c r="K119" s="932"/>
      <c r="L119" s="1046" t="s">
        <v>200</v>
      </c>
      <c r="M119" s="1073" t="s">
        <v>672</v>
      </c>
      <c r="N119" s="1048" t="s">
        <v>369</v>
      </c>
      <c r="O119" s="840"/>
      <c r="P119" s="840"/>
      <c r="Q119" s="840"/>
      <c r="R119" s="1051">
        <v>0</v>
      </c>
      <c r="S119" s="840"/>
      <c r="T119" s="840"/>
      <c r="U119" s="840"/>
      <c r="V119" s="840"/>
      <c r="W119" s="840"/>
      <c r="X119" s="840"/>
      <c r="Y119" s="840"/>
      <c r="Z119" s="840"/>
      <c r="AA119" s="840"/>
      <c r="AB119" s="840"/>
      <c r="AC119" s="840"/>
      <c r="AD119" s="840"/>
      <c r="AE119" s="840"/>
      <c r="AF119" s="840"/>
      <c r="AG119" s="840"/>
      <c r="AH119" s="840"/>
      <c r="AI119" s="840"/>
      <c r="AJ119" s="840"/>
      <c r="AK119" s="840"/>
      <c r="AL119" s="840"/>
      <c r="AM119" s="840"/>
      <c r="AN119" s="439"/>
      <c r="AO119" s="439"/>
      <c r="AP119" s="439"/>
      <c r="AQ119" s="439"/>
      <c r="AR119" s="439"/>
      <c r="AS119" s="439"/>
      <c r="AT119" s="439"/>
      <c r="AU119" s="439"/>
      <c r="AV119" s="439"/>
      <c r="AW119" s="439"/>
      <c r="AX119" s="822"/>
      <c r="AY119" s="822"/>
      <c r="AZ119" s="822"/>
      <c r="BA119" s="932"/>
    </row>
    <row r="120" spans="1:53" ht="22.8">
      <c r="A120" s="839">
        <v>1</v>
      </c>
      <c r="B120" s="932"/>
      <c r="C120" s="932"/>
      <c r="D120" s="932"/>
      <c r="E120" s="932"/>
      <c r="F120" s="932"/>
      <c r="G120" s="932"/>
      <c r="H120" s="932"/>
      <c r="I120" s="932"/>
      <c r="J120" s="932"/>
      <c r="K120" s="932"/>
      <c r="L120" s="1046" t="s">
        <v>201</v>
      </c>
      <c r="M120" s="1047" t="s">
        <v>673</v>
      </c>
      <c r="N120" s="1048" t="s">
        <v>369</v>
      </c>
      <c r="O120" s="840"/>
      <c r="P120" s="840"/>
      <c r="Q120" s="840"/>
      <c r="R120" s="1051">
        <v>0</v>
      </c>
      <c r="S120" s="840"/>
      <c r="T120" s="840"/>
      <c r="U120" s="840"/>
      <c r="V120" s="840"/>
      <c r="W120" s="840"/>
      <c r="X120" s="840"/>
      <c r="Y120" s="840"/>
      <c r="Z120" s="840"/>
      <c r="AA120" s="840"/>
      <c r="AB120" s="840"/>
      <c r="AC120" s="840"/>
      <c r="AD120" s="840"/>
      <c r="AE120" s="840"/>
      <c r="AF120" s="840"/>
      <c r="AG120" s="840"/>
      <c r="AH120" s="840"/>
      <c r="AI120" s="840"/>
      <c r="AJ120" s="840"/>
      <c r="AK120" s="840"/>
      <c r="AL120" s="840"/>
      <c r="AM120" s="840"/>
      <c r="AN120" s="439"/>
      <c r="AO120" s="439"/>
      <c r="AP120" s="439"/>
      <c r="AQ120" s="439"/>
      <c r="AR120" s="439"/>
      <c r="AS120" s="439"/>
      <c r="AT120" s="439"/>
      <c r="AU120" s="439"/>
      <c r="AV120" s="439"/>
      <c r="AW120" s="439"/>
      <c r="AX120" s="822"/>
      <c r="AY120" s="822"/>
      <c r="AZ120" s="822"/>
      <c r="BA120" s="932"/>
    </row>
    <row r="121" spans="1:53" ht="11.4">
      <c r="A121" s="839">
        <v>1</v>
      </c>
      <c r="B121" s="932"/>
      <c r="C121" s="932"/>
      <c r="D121" s="932"/>
      <c r="E121" s="932"/>
      <c r="F121" s="932"/>
      <c r="G121" s="932"/>
      <c r="H121" s="932"/>
      <c r="I121" s="932"/>
      <c r="J121" s="932"/>
      <c r="K121" s="932"/>
      <c r="L121" s="1046" t="s">
        <v>134</v>
      </c>
      <c r="M121" s="1072" t="s">
        <v>674</v>
      </c>
      <c r="N121" s="1048" t="s">
        <v>369</v>
      </c>
      <c r="O121" s="840"/>
      <c r="P121" s="840"/>
      <c r="Q121" s="840"/>
      <c r="R121" s="1051">
        <v>0</v>
      </c>
      <c r="S121" s="840"/>
      <c r="T121" s="840"/>
      <c r="U121" s="840"/>
      <c r="V121" s="840"/>
      <c r="W121" s="840"/>
      <c r="X121" s="840"/>
      <c r="Y121" s="840"/>
      <c r="Z121" s="840"/>
      <c r="AA121" s="840"/>
      <c r="AB121" s="840"/>
      <c r="AC121" s="840"/>
      <c r="AD121" s="840"/>
      <c r="AE121" s="840"/>
      <c r="AF121" s="840"/>
      <c r="AG121" s="840"/>
      <c r="AH121" s="840"/>
      <c r="AI121" s="840"/>
      <c r="AJ121" s="840"/>
      <c r="AK121" s="840"/>
      <c r="AL121" s="840"/>
      <c r="AM121" s="840"/>
      <c r="AN121" s="439"/>
      <c r="AO121" s="439"/>
      <c r="AP121" s="439"/>
      <c r="AQ121" s="439"/>
      <c r="AR121" s="439"/>
      <c r="AS121" s="439"/>
      <c r="AT121" s="439"/>
      <c r="AU121" s="439"/>
      <c r="AV121" s="439"/>
      <c r="AW121" s="439"/>
      <c r="AX121" s="822"/>
      <c r="AY121" s="822"/>
      <c r="AZ121" s="822"/>
      <c r="BA121" s="932"/>
    </row>
    <row r="122" spans="1:53" ht="11.4">
      <c r="A122" s="839">
        <v>1</v>
      </c>
      <c r="B122" s="932"/>
      <c r="C122" s="932"/>
      <c r="D122" s="932"/>
      <c r="E122" s="932"/>
      <c r="F122" s="932"/>
      <c r="G122" s="932"/>
      <c r="H122" s="932"/>
      <c r="I122" s="932"/>
      <c r="J122" s="932"/>
      <c r="K122" s="932"/>
      <c r="L122" s="1046" t="s">
        <v>135</v>
      </c>
      <c r="M122" s="1072" t="s">
        <v>675</v>
      </c>
      <c r="N122" s="1048" t="s">
        <v>369</v>
      </c>
      <c r="O122" s="840"/>
      <c r="P122" s="840"/>
      <c r="Q122" s="840"/>
      <c r="R122" s="1051">
        <v>0</v>
      </c>
      <c r="S122" s="840"/>
      <c r="T122" s="840"/>
      <c r="U122" s="840"/>
      <c r="V122" s="840"/>
      <c r="W122" s="840"/>
      <c r="X122" s="840"/>
      <c r="Y122" s="840"/>
      <c r="Z122" s="840"/>
      <c r="AA122" s="840"/>
      <c r="AB122" s="840"/>
      <c r="AC122" s="840"/>
      <c r="AD122" s="840"/>
      <c r="AE122" s="840"/>
      <c r="AF122" s="840"/>
      <c r="AG122" s="840"/>
      <c r="AH122" s="840"/>
      <c r="AI122" s="840"/>
      <c r="AJ122" s="840"/>
      <c r="AK122" s="840"/>
      <c r="AL122" s="840"/>
      <c r="AM122" s="840"/>
      <c r="AN122" s="439"/>
      <c r="AO122" s="439"/>
      <c r="AP122" s="439"/>
      <c r="AQ122" s="439"/>
      <c r="AR122" s="439"/>
      <c r="AS122" s="439"/>
      <c r="AT122" s="439"/>
      <c r="AU122" s="439"/>
      <c r="AV122" s="439"/>
      <c r="AW122" s="439"/>
      <c r="AX122" s="822"/>
      <c r="AY122" s="822"/>
      <c r="AZ122" s="822"/>
      <c r="BA122" s="932"/>
    </row>
    <row r="123" spans="1:53" s="113" customFormat="1" ht="11.4">
      <c r="A123" s="839">
        <v>1</v>
      </c>
      <c r="B123" s="1062"/>
      <c r="C123" s="1062"/>
      <c r="D123" s="1062"/>
      <c r="E123" s="1062"/>
      <c r="F123" s="1062"/>
      <c r="G123" s="1062"/>
      <c r="H123" s="1062"/>
      <c r="I123" s="1062"/>
      <c r="J123" s="1062"/>
      <c r="K123" s="1062"/>
      <c r="L123" s="1063" t="s">
        <v>138</v>
      </c>
      <c r="M123" s="1069" t="s">
        <v>676</v>
      </c>
      <c r="N123" s="1065" t="s">
        <v>369</v>
      </c>
      <c r="O123" s="1043">
        <v>0</v>
      </c>
      <c r="P123" s="1043">
        <v>364.69</v>
      </c>
      <c r="Q123" s="1043">
        <v>237.119</v>
      </c>
      <c r="R123" s="1043">
        <v>-127.571</v>
      </c>
      <c r="S123" s="1043">
        <v>0</v>
      </c>
      <c r="T123" s="1043">
        <v>470.10170000000005</v>
      </c>
      <c r="U123" s="1043">
        <v>505.8</v>
      </c>
      <c r="V123" s="1043">
        <v>525.29999999999995</v>
      </c>
      <c r="W123" s="1043">
        <v>545.9</v>
      </c>
      <c r="X123" s="1043">
        <v>577.6</v>
      </c>
      <c r="Y123" s="1043">
        <v>311.60000000000002</v>
      </c>
      <c r="Z123" s="1043">
        <v>311.60000000000002</v>
      </c>
      <c r="AA123" s="1043">
        <v>311.60000000000002</v>
      </c>
      <c r="AB123" s="1043">
        <v>311.60000000000002</v>
      </c>
      <c r="AC123" s="1043">
        <v>311.60000000000002</v>
      </c>
      <c r="AD123" s="1043">
        <v>363.67799999999994</v>
      </c>
      <c r="AE123" s="1043">
        <v>380.91999999999996</v>
      </c>
      <c r="AF123" s="1043">
        <v>387.63</v>
      </c>
      <c r="AG123" s="1043">
        <v>399.26</v>
      </c>
      <c r="AH123" s="1043">
        <v>411.23</v>
      </c>
      <c r="AI123" s="1043">
        <v>158.33000000000001</v>
      </c>
      <c r="AJ123" s="1043">
        <v>158.33000000000001</v>
      </c>
      <c r="AK123" s="1043">
        <v>158.33000000000001</v>
      </c>
      <c r="AL123" s="1043">
        <v>158.33000000000001</v>
      </c>
      <c r="AM123" s="1043">
        <v>158.33000000000001</v>
      </c>
      <c r="AN123" s="1043">
        <v>0</v>
      </c>
      <c r="AO123" s="1043">
        <v>4.741007154680795</v>
      </c>
      <c r="AP123" s="1043">
        <v>1.7615247296020258</v>
      </c>
      <c r="AQ123" s="1043">
        <v>3.0002837757655483</v>
      </c>
      <c r="AR123" s="1043">
        <v>2.9980463858137623</v>
      </c>
      <c r="AS123" s="1043">
        <v>-61.498431534664299</v>
      </c>
      <c r="AT123" s="1043">
        <v>0</v>
      </c>
      <c r="AU123" s="1043">
        <v>0</v>
      </c>
      <c r="AV123" s="1043">
        <v>0</v>
      </c>
      <c r="AW123" s="1043">
        <v>0</v>
      </c>
      <c r="AX123" s="822"/>
      <c r="AY123" s="822"/>
      <c r="AZ123" s="822"/>
      <c r="BA123" s="1062"/>
    </row>
    <row r="124" spans="1:53" ht="14.4">
      <c r="A124" s="839">
        <v>1</v>
      </c>
      <c r="B124" s="932"/>
      <c r="C124" s="1066" t="b">
        <v>0</v>
      </c>
      <c r="D124" s="932"/>
      <c r="E124" s="932"/>
      <c r="F124" s="932"/>
      <c r="G124" s="932"/>
      <c r="H124" s="932"/>
      <c r="I124" s="932"/>
      <c r="J124" s="932"/>
      <c r="K124" s="932"/>
      <c r="L124" s="1046" t="s">
        <v>1235</v>
      </c>
      <c r="M124" s="1047" t="s">
        <v>1404</v>
      </c>
      <c r="N124" s="1048" t="s">
        <v>369</v>
      </c>
      <c r="O124" s="840"/>
      <c r="P124" s="840"/>
      <c r="Q124" s="840"/>
      <c r="R124" s="1051">
        <v>0</v>
      </c>
      <c r="S124" s="840"/>
      <c r="T124" s="840"/>
      <c r="U124" s="840"/>
      <c r="V124" s="840"/>
      <c r="W124" s="840"/>
      <c r="X124" s="840"/>
      <c r="Y124" s="840"/>
      <c r="Z124" s="840"/>
      <c r="AA124" s="840"/>
      <c r="AB124" s="840"/>
      <c r="AC124" s="840"/>
      <c r="AD124" s="840"/>
      <c r="AE124" s="840"/>
      <c r="AF124" s="840"/>
      <c r="AG124" s="840"/>
      <c r="AH124" s="840"/>
      <c r="AI124" s="840"/>
      <c r="AJ124" s="840"/>
      <c r="AK124" s="840"/>
      <c r="AL124" s="840"/>
      <c r="AM124" s="840"/>
      <c r="AN124" s="439"/>
      <c r="AO124" s="439"/>
      <c r="AP124" s="439"/>
      <c r="AQ124" s="439"/>
      <c r="AR124" s="439"/>
      <c r="AS124" s="439"/>
      <c r="AT124" s="439"/>
      <c r="AU124" s="439"/>
      <c r="AV124" s="439"/>
      <c r="AW124" s="439"/>
      <c r="AX124" s="822"/>
      <c r="AY124" s="822"/>
      <c r="AZ124" s="822"/>
      <c r="BA124" s="932"/>
    </row>
    <row r="125" spans="1:53" ht="14.4">
      <c r="A125" s="839">
        <v>1</v>
      </c>
      <c r="B125" s="932"/>
      <c r="C125" s="1066" t="b">
        <v>0</v>
      </c>
      <c r="D125" s="932"/>
      <c r="E125" s="932"/>
      <c r="F125" s="932"/>
      <c r="G125" s="932"/>
      <c r="H125" s="932"/>
      <c r="I125" s="932"/>
      <c r="J125" s="932"/>
      <c r="K125" s="932"/>
      <c r="L125" s="1046" t="s">
        <v>1236</v>
      </c>
      <c r="M125" s="1047" t="s">
        <v>1405</v>
      </c>
      <c r="N125" s="1048" t="s">
        <v>369</v>
      </c>
      <c r="O125" s="840"/>
      <c r="P125" s="840"/>
      <c r="Q125" s="840"/>
      <c r="R125" s="1051">
        <v>0</v>
      </c>
      <c r="S125" s="840"/>
      <c r="T125" s="840"/>
      <c r="U125" s="840"/>
      <c r="V125" s="840"/>
      <c r="W125" s="840"/>
      <c r="X125" s="840"/>
      <c r="Y125" s="840"/>
      <c r="Z125" s="840"/>
      <c r="AA125" s="840"/>
      <c r="AB125" s="840"/>
      <c r="AC125" s="840"/>
      <c r="AD125" s="840"/>
      <c r="AE125" s="840"/>
      <c r="AF125" s="840"/>
      <c r="AG125" s="840"/>
      <c r="AH125" s="840"/>
      <c r="AI125" s="840"/>
      <c r="AJ125" s="840"/>
      <c r="AK125" s="840"/>
      <c r="AL125" s="840"/>
      <c r="AM125" s="840"/>
      <c r="AN125" s="439"/>
      <c r="AO125" s="439"/>
      <c r="AP125" s="439"/>
      <c r="AQ125" s="439"/>
      <c r="AR125" s="439"/>
      <c r="AS125" s="439"/>
      <c r="AT125" s="439"/>
      <c r="AU125" s="439"/>
      <c r="AV125" s="439"/>
      <c r="AW125" s="439"/>
      <c r="AX125" s="822"/>
      <c r="AY125" s="822"/>
      <c r="AZ125" s="822"/>
      <c r="BA125" s="932"/>
    </row>
    <row r="126" spans="1:53" s="113" customFormat="1" ht="11.4">
      <c r="A126" s="839">
        <v>1</v>
      </c>
      <c r="B126" s="932" t="s">
        <v>1212</v>
      </c>
      <c r="C126" s="1062"/>
      <c r="D126" s="1062"/>
      <c r="E126" s="1062"/>
      <c r="F126" s="1062"/>
      <c r="G126" s="1062"/>
      <c r="H126" s="1062"/>
      <c r="I126" s="1062"/>
      <c r="J126" s="1062"/>
      <c r="K126" s="1062"/>
      <c r="L126" s="1063" t="s">
        <v>139</v>
      </c>
      <c r="M126" s="1069" t="s">
        <v>677</v>
      </c>
      <c r="N126" s="1065" t="s">
        <v>328</v>
      </c>
      <c r="O126" s="1074">
        <v>0</v>
      </c>
      <c r="P126" s="1074">
        <v>18</v>
      </c>
      <c r="Q126" s="1074">
        <v>18</v>
      </c>
      <c r="R126" s="1074">
        <v>0</v>
      </c>
      <c r="S126" s="1074">
        <v>0</v>
      </c>
      <c r="T126" s="1074">
        <v>15</v>
      </c>
      <c r="U126" s="1074">
        <v>15</v>
      </c>
      <c r="V126" s="1074">
        <v>15</v>
      </c>
      <c r="W126" s="1074">
        <v>15</v>
      </c>
      <c r="X126" s="1074">
        <v>15</v>
      </c>
      <c r="Y126" s="1074">
        <v>0</v>
      </c>
      <c r="Z126" s="1074">
        <v>0</v>
      </c>
      <c r="AA126" s="1074">
        <v>0</v>
      </c>
      <c r="AB126" s="1074">
        <v>0</v>
      </c>
      <c r="AC126" s="1074">
        <v>0</v>
      </c>
      <c r="AD126" s="1074">
        <v>15</v>
      </c>
      <c r="AE126" s="1074">
        <v>15</v>
      </c>
      <c r="AF126" s="1074">
        <v>15</v>
      </c>
      <c r="AG126" s="1074">
        <v>15</v>
      </c>
      <c r="AH126" s="1074">
        <v>15</v>
      </c>
      <c r="AI126" s="1074">
        <v>0</v>
      </c>
      <c r="AJ126" s="1074">
        <v>0</v>
      </c>
      <c r="AK126" s="1074">
        <v>0</v>
      </c>
      <c r="AL126" s="1074">
        <v>0</v>
      </c>
      <c r="AM126" s="1074">
        <v>0</v>
      </c>
      <c r="AN126" s="605"/>
      <c r="AO126" s="605"/>
      <c r="AP126" s="605"/>
      <c r="AQ126" s="605"/>
      <c r="AR126" s="605"/>
      <c r="AS126" s="605"/>
      <c r="AT126" s="605"/>
      <c r="AU126" s="605"/>
      <c r="AV126" s="605"/>
      <c r="AW126" s="605"/>
      <c r="AX126" s="822"/>
      <c r="AY126" s="822"/>
      <c r="AZ126" s="822"/>
      <c r="BA126" s="1062"/>
    </row>
    <row r="127" spans="1:53" ht="11.4">
      <c r="A127" s="839">
        <v>1</v>
      </c>
      <c r="B127" s="932" t="s">
        <v>1208</v>
      </c>
      <c r="C127" s="932"/>
      <c r="D127" s="932"/>
      <c r="E127" s="932"/>
      <c r="F127" s="932"/>
      <c r="G127" s="932"/>
      <c r="H127" s="932"/>
      <c r="I127" s="932"/>
      <c r="J127" s="932"/>
      <c r="K127" s="932"/>
      <c r="L127" s="1046" t="s">
        <v>150</v>
      </c>
      <c r="M127" s="1073" t="s">
        <v>1132</v>
      </c>
      <c r="N127" s="1048" t="s">
        <v>328</v>
      </c>
      <c r="O127" s="1075">
        <v>0</v>
      </c>
      <c r="P127" s="1075">
        <v>9</v>
      </c>
      <c r="Q127" s="1075">
        <v>9</v>
      </c>
      <c r="R127" s="1050">
        <v>0</v>
      </c>
      <c r="S127" s="1075">
        <v>0</v>
      </c>
      <c r="T127" s="1075">
        <v>8</v>
      </c>
      <c r="U127" s="1075">
        <v>8</v>
      </c>
      <c r="V127" s="1075">
        <v>8</v>
      </c>
      <c r="W127" s="1075">
        <v>8</v>
      </c>
      <c r="X127" s="1075">
        <v>8</v>
      </c>
      <c r="Y127" s="1075">
        <v>0</v>
      </c>
      <c r="Z127" s="1075">
        <v>0</v>
      </c>
      <c r="AA127" s="1075">
        <v>0</v>
      </c>
      <c r="AB127" s="1075">
        <v>0</v>
      </c>
      <c r="AC127" s="1075">
        <v>0</v>
      </c>
      <c r="AD127" s="1075">
        <v>8</v>
      </c>
      <c r="AE127" s="1075">
        <v>8</v>
      </c>
      <c r="AF127" s="1075">
        <v>8</v>
      </c>
      <c r="AG127" s="1075">
        <v>8</v>
      </c>
      <c r="AH127" s="1075">
        <v>8</v>
      </c>
      <c r="AI127" s="1075">
        <v>0</v>
      </c>
      <c r="AJ127" s="1075">
        <v>0</v>
      </c>
      <c r="AK127" s="1075">
        <v>0</v>
      </c>
      <c r="AL127" s="1075">
        <v>0</v>
      </c>
      <c r="AM127" s="1075">
        <v>0</v>
      </c>
      <c r="AN127" s="439"/>
      <c r="AO127" s="439"/>
      <c r="AP127" s="439"/>
      <c r="AQ127" s="439"/>
      <c r="AR127" s="439"/>
      <c r="AS127" s="439"/>
      <c r="AT127" s="439"/>
      <c r="AU127" s="439"/>
      <c r="AV127" s="439"/>
      <c r="AW127" s="439"/>
      <c r="AX127" s="822"/>
      <c r="AY127" s="822"/>
      <c r="AZ127" s="822"/>
      <c r="BA127" s="932"/>
    </row>
    <row r="128" spans="1:53" ht="11.4">
      <c r="A128" s="839">
        <v>1</v>
      </c>
      <c r="B128" s="932" t="s">
        <v>1203</v>
      </c>
      <c r="C128" s="932"/>
      <c r="D128" s="932"/>
      <c r="E128" s="932"/>
      <c r="F128" s="932"/>
      <c r="G128" s="932"/>
      <c r="H128" s="932"/>
      <c r="I128" s="932"/>
      <c r="J128" s="932"/>
      <c r="K128" s="932"/>
      <c r="L128" s="1046" t="s">
        <v>151</v>
      </c>
      <c r="M128" s="1073" t="s">
        <v>1131</v>
      </c>
      <c r="N128" s="1048" t="s">
        <v>678</v>
      </c>
      <c r="O128" s="1070"/>
      <c r="P128" s="1070"/>
      <c r="Q128" s="1070"/>
      <c r="R128" s="1051">
        <v>0</v>
      </c>
      <c r="S128" s="1070"/>
      <c r="T128" s="1070">
        <v>31.34</v>
      </c>
      <c r="U128" s="1070">
        <v>33.72</v>
      </c>
      <c r="V128" s="1070">
        <v>35.020000000000003</v>
      </c>
      <c r="W128" s="1070">
        <v>36.39</v>
      </c>
      <c r="X128" s="1070">
        <v>38.51</v>
      </c>
      <c r="Y128" s="1070"/>
      <c r="Z128" s="1070"/>
      <c r="AA128" s="1070"/>
      <c r="AB128" s="1070"/>
      <c r="AC128" s="1070"/>
      <c r="AD128" s="1070">
        <v>23.27</v>
      </c>
      <c r="AE128" s="1070">
        <v>25.36</v>
      </c>
      <c r="AF128" s="1070">
        <v>25.43</v>
      </c>
      <c r="AG128" s="1070">
        <v>26.31</v>
      </c>
      <c r="AH128" s="1070">
        <v>26.97</v>
      </c>
      <c r="AI128" s="1070"/>
      <c r="AJ128" s="1070"/>
      <c r="AK128" s="1070"/>
      <c r="AL128" s="1070"/>
      <c r="AM128" s="1070"/>
      <c r="AN128" s="439"/>
      <c r="AO128" s="439"/>
      <c r="AP128" s="439"/>
      <c r="AQ128" s="439"/>
      <c r="AR128" s="439"/>
      <c r="AS128" s="439"/>
      <c r="AT128" s="439"/>
      <c r="AU128" s="439"/>
      <c r="AV128" s="439"/>
      <c r="AW128" s="439"/>
      <c r="AX128" s="822"/>
      <c r="AY128" s="822"/>
      <c r="AZ128" s="822"/>
      <c r="BA128" s="932"/>
    </row>
    <row r="129" spans="1:53" ht="11.4">
      <c r="A129" s="839">
        <v>1</v>
      </c>
      <c r="B129" s="932" t="s">
        <v>1209</v>
      </c>
      <c r="C129" s="932"/>
      <c r="D129" s="932"/>
      <c r="E129" s="932"/>
      <c r="F129" s="932"/>
      <c r="G129" s="932"/>
      <c r="H129" s="932"/>
      <c r="I129" s="932"/>
      <c r="J129" s="932"/>
      <c r="K129" s="932"/>
      <c r="L129" s="1046" t="s">
        <v>152</v>
      </c>
      <c r="M129" s="1073" t="s">
        <v>1133</v>
      </c>
      <c r="N129" s="1048" t="s">
        <v>328</v>
      </c>
      <c r="O129" s="1076">
        <v>0</v>
      </c>
      <c r="P129" s="1076">
        <v>9</v>
      </c>
      <c r="Q129" s="1076">
        <v>9</v>
      </c>
      <c r="R129" s="1050">
        <v>0</v>
      </c>
      <c r="S129" s="1076">
        <v>0</v>
      </c>
      <c r="T129" s="1076">
        <v>7</v>
      </c>
      <c r="U129" s="1076">
        <v>7</v>
      </c>
      <c r="V129" s="1076">
        <v>7</v>
      </c>
      <c r="W129" s="1076">
        <v>7</v>
      </c>
      <c r="X129" s="1076">
        <v>7</v>
      </c>
      <c r="Y129" s="1076">
        <v>0</v>
      </c>
      <c r="Z129" s="1076">
        <v>0</v>
      </c>
      <c r="AA129" s="1076">
        <v>0</v>
      </c>
      <c r="AB129" s="1076">
        <v>0</v>
      </c>
      <c r="AC129" s="1076">
        <v>0</v>
      </c>
      <c r="AD129" s="1076">
        <v>7</v>
      </c>
      <c r="AE129" s="1076">
        <v>7</v>
      </c>
      <c r="AF129" s="1076">
        <v>7</v>
      </c>
      <c r="AG129" s="1076">
        <v>7</v>
      </c>
      <c r="AH129" s="1076">
        <v>7</v>
      </c>
      <c r="AI129" s="1076">
        <v>0</v>
      </c>
      <c r="AJ129" s="1076">
        <v>0</v>
      </c>
      <c r="AK129" s="1076">
        <v>0</v>
      </c>
      <c r="AL129" s="1076">
        <v>0</v>
      </c>
      <c r="AM129" s="1076">
        <v>0</v>
      </c>
      <c r="AN129" s="439"/>
      <c r="AO129" s="439"/>
      <c r="AP129" s="439"/>
      <c r="AQ129" s="439"/>
      <c r="AR129" s="439"/>
      <c r="AS129" s="439"/>
      <c r="AT129" s="439"/>
      <c r="AU129" s="439"/>
      <c r="AV129" s="439"/>
      <c r="AW129" s="439"/>
      <c r="AX129" s="822"/>
      <c r="AY129" s="822"/>
      <c r="AZ129" s="822"/>
      <c r="BA129" s="932"/>
    </row>
    <row r="130" spans="1:53" ht="11.4">
      <c r="A130" s="839">
        <v>1</v>
      </c>
      <c r="B130" s="932" t="s">
        <v>1204</v>
      </c>
      <c r="C130" s="932"/>
      <c r="D130" s="932"/>
      <c r="E130" s="932"/>
      <c r="F130" s="932"/>
      <c r="G130" s="932"/>
      <c r="H130" s="932"/>
      <c r="I130" s="932"/>
      <c r="J130" s="932"/>
      <c r="K130" s="932"/>
      <c r="L130" s="1046" t="s">
        <v>153</v>
      </c>
      <c r="M130" s="1073" t="s">
        <v>1134</v>
      </c>
      <c r="N130" s="1048" t="s">
        <v>678</v>
      </c>
      <c r="O130" s="1070">
        <v>0</v>
      </c>
      <c r="P130" s="1070">
        <v>40.521111111111111</v>
      </c>
      <c r="Q130" s="1070">
        <v>26.346555555555554</v>
      </c>
      <c r="R130" s="1051">
        <v>-14.174555555555557</v>
      </c>
      <c r="S130" s="1070">
        <v>0</v>
      </c>
      <c r="T130" s="1070">
        <v>31.340242857142865</v>
      </c>
      <c r="U130" s="1070">
        <v>33.720000000000006</v>
      </c>
      <c r="V130" s="1070">
        <v>35.019999999999989</v>
      </c>
      <c r="W130" s="1070">
        <v>36.39</v>
      </c>
      <c r="X130" s="1070">
        <v>38.51</v>
      </c>
      <c r="Y130" s="1070">
        <v>0</v>
      </c>
      <c r="Z130" s="1070">
        <v>0</v>
      </c>
      <c r="AA130" s="1070">
        <v>0</v>
      </c>
      <c r="AB130" s="1070">
        <v>0</v>
      </c>
      <c r="AC130" s="1070">
        <v>0</v>
      </c>
      <c r="AD130" s="1070">
        <v>25.359714285714279</v>
      </c>
      <c r="AE130" s="1070">
        <v>25.434285714285711</v>
      </c>
      <c r="AF130" s="1070">
        <v>26.312857142857144</v>
      </c>
      <c r="AG130" s="1070">
        <v>26.96857142857143</v>
      </c>
      <c r="AH130" s="1070">
        <v>27.92428571428572</v>
      </c>
      <c r="AI130" s="1070">
        <v>0</v>
      </c>
      <c r="AJ130" s="1070">
        <v>0</v>
      </c>
      <c r="AK130" s="1070">
        <v>0</v>
      </c>
      <c r="AL130" s="1070">
        <v>0</v>
      </c>
      <c r="AM130" s="1070">
        <v>0</v>
      </c>
      <c r="AN130" s="439"/>
      <c r="AO130" s="439"/>
      <c r="AP130" s="439"/>
      <c r="AQ130" s="439"/>
      <c r="AR130" s="439"/>
      <c r="AS130" s="439"/>
      <c r="AT130" s="439"/>
      <c r="AU130" s="439"/>
      <c r="AV130" s="439"/>
      <c r="AW130" s="439"/>
      <c r="AX130" s="822"/>
      <c r="AY130" s="822"/>
      <c r="AZ130" s="822"/>
      <c r="BA130" s="932"/>
    </row>
    <row r="131" spans="1:53" ht="11.4">
      <c r="A131" s="839">
        <v>1</v>
      </c>
      <c r="B131" s="932"/>
      <c r="C131" s="932"/>
      <c r="D131" s="932"/>
      <c r="E131" s="932"/>
      <c r="F131" s="932"/>
      <c r="G131" s="932"/>
      <c r="H131" s="932"/>
      <c r="I131" s="932"/>
      <c r="J131" s="932"/>
      <c r="K131" s="932"/>
      <c r="L131" s="1046" t="s">
        <v>679</v>
      </c>
      <c r="M131" s="1047" t="s">
        <v>680</v>
      </c>
      <c r="N131" s="1048" t="s">
        <v>145</v>
      </c>
      <c r="O131" s="1060">
        <v>0</v>
      </c>
      <c r="P131" s="1060">
        <v>0</v>
      </c>
      <c r="Q131" s="1060">
        <v>0</v>
      </c>
      <c r="R131" s="439"/>
      <c r="S131" s="1060">
        <v>0</v>
      </c>
      <c r="T131" s="1060">
        <v>100.00077491111317</v>
      </c>
      <c r="U131" s="1060">
        <v>100.00000000000003</v>
      </c>
      <c r="V131" s="1060">
        <v>99.999999999999957</v>
      </c>
      <c r="W131" s="1060">
        <v>100</v>
      </c>
      <c r="X131" s="1060">
        <v>100</v>
      </c>
      <c r="Y131" s="1060">
        <v>0</v>
      </c>
      <c r="Z131" s="1060">
        <v>0</v>
      </c>
      <c r="AA131" s="1060">
        <v>0</v>
      </c>
      <c r="AB131" s="1060">
        <v>0</v>
      </c>
      <c r="AC131" s="1060">
        <v>0</v>
      </c>
      <c r="AD131" s="1060">
        <v>108.98029344956717</v>
      </c>
      <c r="AE131" s="1060">
        <v>100.29292474087426</v>
      </c>
      <c r="AF131" s="1060">
        <v>103.47171507218695</v>
      </c>
      <c r="AG131" s="1060">
        <v>102.50312211543684</v>
      </c>
      <c r="AH131" s="1060">
        <v>103.53832300439645</v>
      </c>
      <c r="AI131" s="1060">
        <v>0</v>
      </c>
      <c r="AJ131" s="1060">
        <v>0</v>
      </c>
      <c r="AK131" s="1060">
        <v>0</v>
      </c>
      <c r="AL131" s="1060">
        <v>0</v>
      </c>
      <c r="AM131" s="1060">
        <v>0</v>
      </c>
      <c r="AN131" s="439"/>
      <c r="AO131" s="439"/>
      <c r="AP131" s="439"/>
      <c r="AQ131" s="439"/>
      <c r="AR131" s="439"/>
      <c r="AS131" s="439"/>
      <c r="AT131" s="439"/>
      <c r="AU131" s="439"/>
      <c r="AV131" s="439"/>
      <c r="AW131" s="439"/>
      <c r="AX131" s="822"/>
      <c r="AY131" s="822"/>
      <c r="AZ131" s="822"/>
      <c r="BA131" s="932"/>
    </row>
    <row r="132" spans="1:53" ht="11.4">
      <c r="A132" s="839">
        <v>1</v>
      </c>
      <c r="B132" s="932"/>
      <c r="C132" s="932"/>
      <c r="D132" s="932"/>
      <c r="E132" s="932"/>
      <c r="F132" s="932"/>
      <c r="G132" s="932"/>
      <c r="H132" s="932"/>
      <c r="I132" s="932"/>
      <c r="J132" s="932"/>
      <c r="K132" s="932"/>
      <c r="L132" s="1046" t="s">
        <v>681</v>
      </c>
      <c r="M132" s="1047" t="s">
        <v>682</v>
      </c>
      <c r="N132" s="1048" t="s">
        <v>678</v>
      </c>
      <c r="O132" s="1070">
        <v>0</v>
      </c>
      <c r="P132" s="1070">
        <v>20.260555555555555</v>
      </c>
      <c r="Q132" s="1070">
        <v>13.173277777777777</v>
      </c>
      <c r="R132" s="1051">
        <v>-7.0872777777777785</v>
      </c>
      <c r="S132" s="1070">
        <v>0</v>
      </c>
      <c r="T132" s="1070">
        <v>31.340113333333338</v>
      </c>
      <c r="U132" s="1070">
        <v>33.72</v>
      </c>
      <c r="V132" s="1070">
        <v>35.019999999999996</v>
      </c>
      <c r="W132" s="1070">
        <v>36.393333333333331</v>
      </c>
      <c r="X132" s="1070">
        <v>38.506666666666668</v>
      </c>
      <c r="Y132" s="1070">
        <v>0</v>
      </c>
      <c r="Z132" s="1070">
        <v>0</v>
      </c>
      <c r="AA132" s="1070">
        <v>0</v>
      </c>
      <c r="AB132" s="1070">
        <v>0</v>
      </c>
      <c r="AC132" s="1070">
        <v>0</v>
      </c>
      <c r="AD132" s="1070">
        <v>24.245199999999997</v>
      </c>
      <c r="AE132" s="1070">
        <v>25.394666666666662</v>
      </c>
      <c r="AF132" s="1070">
        <v>25.841999999999999</v>
      </c>
      <c r="AG132" s="1070">
        <v>26.617333333333331</v>
      </c>
      <c r="AH132" s="1070">
        <v>27.415333333333333</v>
      </c>
      <c r="AI132" s="1070">
        <v>0</v>
      </c>
      <c r="AJ132" s="1070">
        <v>0</v>
      </c>
      <c r="AK132" s="1070">
        <v>0</v>
      </c>
      <c r="AL132" s="1070">
        <v>0</v>
      </c>
      <c r="AM132" s="1070">
        <v>0</v>
      </c>
      <c r="AN132" s="439"/>
      <c r="AO132" s="439"/>
      <c r="AP132" s="439"/>
      <c r="AQ132" s="439"/>
      <c r="AR132" s="439"/>
      <c r="AS132" s="439"/>
      <c r="AT132" s="439"/>
      <c r="AU132" s="439"/>
      <c r="AV132" s="439"/>
      <c r="AW132" s="439"/>
      <c r="AX132" s="822"/>
      <c r="AY132" s="822"/>
      <c r="AZ132" s="822"/>
      <c r="BA132" s="932"/>
    </row>
    <row r="133" spans="1:53" s="113" customFormat="1" ht="11.4">
      <c r="A133" s="839">
        <v>1</v>
      </c>
      <c r="B133" s="1062"/>
      <c r="C133" s="1062"/>
      <c r="D133" s="1062"/>
      <c r="E133" s="1062"/>
      <c r="F133" s="1062"/>
      <c r="G133" s="1062"/>
      <c r="H133" s="1062"/>
      <c r="I133" s="1062"/>
      <c r="J133" s="1062"/>
      <c r="K133" s="1062"/>
      <c r="L133" s="1063" t="s">
        <v>140</v>
      </c>
      <c r="M133" s="1069" t="s">
        <v>1412</v>
      </c>
      <c r="N133" s="1065" t="s">
        <v>369</v>
      </c>
      <c r="O133" s="1077">
        <v>0</v>
      </c>
      <c r="P133" s="1077">
        <v>364.69</v>
      </c>
      <c r="Q133" s="1077">
        <v>237.11899999999997</v>
      </c>
      <c r="R133" s="1043">
        <v>0</v>
      </c>
      <c r="S133" s="1077">
        <v>0</v>
      </c>
      <c r="T133" s="1077">
        <v>282.06102000000004</v>
      </c>
      <c r="U133" s="1077">
        <v>303.48</v>
      </c>
      <c r="V133" s="1077">
        <v>315.17999999999995</v>
      </c>
      <c r="W133" s="1077">
        <v>327.53999999999996</v>
      </c>
      <c r="X133" s="1077">
        <v>346.56</v>
      </c>
      <c r="Y133" s="1077">
        <v>0</v>
      </c>
      <c r="Z133" s="1077">
        <v>0</v>
      </c>
      <c r="AA133" s="1077">
        <v>0</v>
      </c>
      <c r="AB133" s="1077">
        <v>0</v>
      </c>
      <c r="AC133" s="1077">
        <v>0</v>
      </c>
      <c r="AD133" s="1077">
        <v>218.20679999999999</v>
      </c>
      <c r="AE133" s="1077">
        <v>228.55199999999996</v>
      </c>
      <c r="AF133" s="1077">
        <v>232.57799999999997</v>
      </c>
      <c r="AG133" s="1077">
        <v>239.55599999999998</v>
      </c>
      <c r="AH133" s="1077">
        <v>246.738</v>
      </c>
      <c r="AI133" s="1077">
        <v>0</v>
      </c>
      <c r="AJ133" s="1077">
        <v>0</v>
      </c>
      <c r="AK133" s="1077">
        <v>0</v>
      </c>
      <c r="AL133" s="1077">
        <v>0</v>
      </c>
      <c r="AM133" s="1077">
        <v>0</v>
      </c>
      <c r="AN133" s="1043">
        <v>0</v>
      </c>
      <c r="AO133" s="1043">
        <v>4.741007154680779</v>
      </c>
      <c r="AP133" s="1043">
        <v>1.7615247296020209</v>
      </c>
      <c r="AQ133" s="1043">
        <v>3.0002837757655536</v>
      </c>
      <c r="AR133" s="1043">
        <v>2.9980463858137627</v>
      </c>
      <c r="AS133" s="1043">
        <v>-100</v>
      </c>
      <c r="AT133" s="1043">
        <v>0</v>
      </c>
      <c r="AU133" s="1043">
        <v>0</v>
      </c>
      <c r="AV133" s="1043">
        <v>0</v>
      </c>
      <c r="AW133" s="1043">
        <v>0</v>
      </c>
      <c r="AX133" s="822"/>
      <c r="AY133" s="822"/>
      <c r="AZ133" s="822"/>
      <c r="BA133" s="1062"/>
    </row>
    <row r="134" spans="1:53" s="113" customFormat="1" ht="11.4">
      <c r="A134" s="839">
        <v>1</v>
      </c>
      <c r="B134" s="932" t="s">
        <v>1213</v>
      </c>
      <c r="C134" s="1062"/>
      <c r="D134" s="1062"/>
      <c r="E134" s="1062"/>
      <c r="F134" s="1062"/>
      <c r="G134" s="1062"/>
      <c r="H134" s="1062"/>
      <c r="I134" s="1062"/>
      <c r="J134" s="1062"/>
      <c r="K134" s="1062"/>
      <c r="L134" s="1063" t="s">
        <v>141</v>
      </c>
      <c r="M134" s="1069" t="s">
        <v>683</v>
      </c>
      <c r="N134" s="1065" t="s">
        <v>328</v>
      </c>
      <c r="O134" s="1074">
        <v>0</v>
      </c>
      <c r="P134" s="1074">
        <v>18</v>
      </c>
      <c r="Q134" s="1074">
        <v>18</v>
      </c>
      <c r="R134" s="1074">
        <v>0</v>
      </c>
      <c r="S134" s="1074">
        <v>0</v>
      </c>
      <c r="T134" s="1074">
        <v>9</v>
      </c>
      <c r="U134" s="1074">
        <v>9</v>
      </c>
      <c r="V134" s="1074">
        <v>9</v>
      </c>
      <c r="W134" s="1074">
        <v>9</v>
      </c>
      <c r="X134" s="1074">
        <v>9</v>
      </c>
      <c r="Y134" s="1074">
        <v>0</v>
      </c>
      <c r="Z134" s="1074">
        <v>0</v>
      </c>
      <c r="AA134" s="1074">
        <v>0</v>
      </c>
      <c r="AB134" s="1074">
        <v>0</v>
      </c>
      <c r="AC134" s="1074">
        <v>0</v>
      </c>
      <c r="AD134" s="1074">
        <v>9</v>
      </c>
      <c r="AE134" s="1074">
        <v>9</v>
      </c>
      <c r="AF134" s="1074">
        <v>9</v>
      </c>
      <c r="AG134" s="1074">
        <v>9</v>
      </c>
      <c r="AH134" s="1074">
        <v>9</v>
      </c>
      <c r="AI134" s="1074">
        <v>0</v>
      </c>
      <c r="AJ134" s="1074">
        <v>0</v>
      </c>
      <c r="AK134" s="1074">
        <v>0</v>
      </c>
      <c r="AL134" s="1074">
        <v>0</v>
      </c>
      <c r="AM134" s="1074">
        <v>0</v>
      </c>
      <c r="AN134" s="605"/>
      <c r="AO134" s="605"/>
      <c r="AP134" s="605"/>
      <c r="AQ134" s="605"/>
      <c r="AR134" s="605"/>
      <c r="AS134" s="605"/>
      <c r="AT134" s="605"/>
      <c r="AU134" s="605"/>
      <c r="AV134" s="605"/>
      <c r="AW134" s="605"/>
      <c r="AX134" s="822"/>
      <c r="AY134" s="822"/>
      <c r="AZ134" s="822"/>
      <c r="BA134" s="1062"/>
    </row>
    <row r="135" spans="1:53" ht="11.4">
      <c r="A135" s="839">
        <v>1</v>
      </c>
      <c r="B135" s="932" t="s">
        <v>1210</v>
      </c>
      <c r="C135" s="932"/>
      <c r="D135" s="932"/>
      <c r="E135" s="932"/>
      <c r="F135" s="932"/>
      <c r="G135" s="932"/>
      <c r="H135" s="932"/>
      <c r="I135" s="932"/>
      <c r="J135" s="932"/>
      <c r="K135" s="932"/>
      <c r="L135" s="1078" t="s">
        <v>154</v>
      </c>
      <c r="M135" s="1073" t="s">
        <v>1195</v>
      </c>
      <c r="N135" s="1079" t="s">
        <v>328</v>
      </c>
      <c r="O135" s="1075">
        <v>0</v>
      </c>
      <c r="P135" s="1075">
        <v>9</v>
      </c>
      <c r="Q135" s="1075">
        <v>9</v>
      </c>
      <c r="R135" s="1050">
        <v>0</v>
      </c>
      <c r="S135" s="1075">
        <v>0</v>
      </c>
      <c r="T135" s="1075">
        <v>4.5</v>
      </c>
      <c r="U135" s="1075">
        <v>4.5</v>
      </c>
      <c r="V135" s="1075">
        <v>4.5</v>
      </c>
      <c r="W135" s="1075">
        <v>4.5</v>
      </c>
      <c r="X135" s="1075">
        <v>4.5</v>
      </c>
      <c r="Y135" s="1075">
        <v>0</v>
      </c>
      <c r="Z135" s="1075">
        <v>0</v>
      </c>
      <c r="AA135" s="1075">
        <v>0</v>
      </c>
      <c r="AB135" s="1075">
        <v>0</v>
      </c>
      <c r="AC135" s="1075">
        <v>0</v>
      </c>
      <c r="AD135" s="1075">
        <v>4.5</v>
      </c>
      <c r="AE135" s="1075">
        <v>4.5</v>
      </c>
      <c r="AF135" s="1075">
        <v>4.5</v>
      </c>
      <c r="AG135" s="1075">
        <v>4.5</v>
      </c>
      <c r="AH135" s="1075">
        <v>4.5</v>
      </c>
      <c r="AI135" s="1075">
        <v>0</v>
      </c>
      <c r="AJ135" s="1075">
        <v>0</v>
      </c>
      <c r="AK135" s="1075">
        <v>0</v>
      </c>
      <c r="AL135" s="1075">
        <v>0</v>
      </c>
      <c r="AM135" s="1075">
        <v>0</v>
      </c>
      <c r="AN135" s="439"/>
      <c r="AO135" s="439"/>
      <c r="AP135" s="439"/>
      <c r="AQ135" s="439"/>
      <c r="AR135" s="439"/>
      <c r="AS135" s="439"/>
      <c r="AT135" s="439"/>
      <c r="AU135" s="439"/>
      <c r="AV135" s="439"/>
      <c r="AW135" s="439"/>
      <c r="AX135" s="822"/>
      <c r="AY135" s="822"/>
      <c r="AZ135" s="822"/>
      <c r="BA135" s="932"/>
    </row>
    <row r="136" spans="1:53" ht="11.4">
      <c r="A136" s="839">
        <v>1</v>
      </c>
      <c r="B136" s="932" t="s">
        <v>1206</v>
      </c>
      <c r="C136" s="932"/>
      <c r="D136" s="932"/>
      <c r="E136" s="932"/>
      <c r="F136" s="932"/>
      <c r="G136" s="932"/>
      <c r="H136" s="932"/>
      <c r="I136" s="932"/>
      <c r="J136" s="932"/>
      <c r="K136" s="932"/>
      <c r="L136" s="1078" t="s">
        <v>155</v>
      </c>
      <c r="M136" s="1073" t="s">
        <v>1196</v>
      </c>
      <c r="N136" s="1079" t="s">
        <v>678</v>
      </c>
      <c r="O136" s="1070">
        <v>0</v>
      </c>
      <c r="P136" s="1070">
        <v>0</v>
      </c>
      <c r="Q136" s="1070">
        <v>0</v>
      </c>
      <c r="R136" s="1051">
        <v>0</v>
      </c>
      <c r="S136" s="1070">
        <v>0</v>
      </c>
      <c r="T136" s="1070">
        <v>31.34</v>
      </c>
      <c r="U136" s="1070">
        <v>33.72</v>
      </c>
      <c r="V136" s="1070">
        <v>35.020000000000003</v>
      </c>
      <c r="W136" s="1070">
        <v>36.39</v>
      </c>
      <c r="X136" s="1070">
        <v>38.51</v>
      </c>
      <c r="Y136" s="1070">
        <v>0</v>
      </c>
      <c r="Z136" s="1070">
        <v>0</v>
      </c>
      <c r="AA136" s="1070">
        <v>0</v>
      </c>
      <c r="AB136" s="1070">
        <v>0</v>
      </c>
      <c r="AC136" s="1070">
        <v>0</v>
      </c>
      <c r="AD136" s="1070">
        <v>23.27</v>
      </c>
      <c r="AE136" s="1070">
        <v>25.36</v>
      </c>
      <c r="AF136" s="1070">
        <v>25.43</v>
      </c>
      <c r="AG136" s="1070">
        <v>26.31</v>
      </c>
      <c r="AH136" s="1070">
        <v>26.97</v>
      </c>
      <c r="AI136" s="1070">
        <v>0</v>
      </c>
      <c r="AJ136" s="1070">
        <v>0</v>
      </c>
      <c r="AK136" s="1070">
        <v>0</v>
      </c>
      <c r="AL136" s="1070">
        <v>0</v>
      </c>
      <c r="AM136" s="1070">
        <v>0</v>
      </c>
      <c r="AN136" s="439"/>
      <c r="AO136" s="439"/>
      <c r="AP136" s="439"/>
      <c r="AQ136" s="439"/>
      <c r="AR136" s="439"/>
      <c r="AS136" s="439"/>
      <c r="AT136" s="439"/>
      <c r="AU136" s="439"/>
      <c r="AV136" s="439"/>
      <c r="AW136" s="439"/>
      <c r="AX136" s="822"/>
      <c r="AY136" s="822"/>
      <c r="AZ136" s="822"/>
      <c r="BA136" s="932"/>
    </row>
    <row r="137" spans="1:53" ht="11.4">
      <c r="A137" s="839">
        <v>1</v>
      </c>
      <c r="B137" s="932" t="s">
        <v>1211</v>
      </c>
      <c r="C137" s="932"/>
      <c r="D137" s="932"/>
      <c r="E137" s="932"/>
      <c r="F137" s="932"/>
      <c r="G137" s="932"/>
      <c r="H137" s="932"/>
      <c r="I137" s="932"/>
      <c r="J137" s="932"/>
      <c r="K137" s="932"/>
      <c r="L137" s="1078" t="s">
        <v>156</v>
      </c>
      <c r="M137" s="1073" t="s">
        <v>1197</v>
      </c>
      <c r="N137" s="1079" t="s">
        <v>328</v>
      </c>
      <c r="O137" s="1076">
        <v>0</v>
      </c>
      <c r="P137" s="1076">
        <v>9</v>
      </c>
      <c r="Q137" s="1076">
        <v>9</v>
      </c>
      <c r="R137" s="1050">
        <v>0</v>
      </c>
      <c r="S137" s="1076">
        <v>0</v>
      </c>
      <c r="T137" s="1076">
        <v>4.5</v>
      </c>
      <c r="U137" s="1076">
        <v>4.5</v>
      </c>
      <c r="V137" s="1076">
        <v>4.5</v>
      </c>
      <c r="W137" s="1076">
        <v>4.5</v>
      </c>
      <c r="X137" s="1076">
        <v>4.5</v>
      </c>
      <c r="Y137" s="1076">
        <v>0</v>
      </c>
      <c r="Z137" s="1076">
        <v>0</v>
      </c>
      <c r="AA137" s="1076">
        <v>0</v>
      </c>
      <c r="AB137" s="1076">
        <v>0</v>
      </c>
      <c r="AC137" s="1076">
        <v>0</v>
      </c>
      <c r="AD137" s="1076">
        <v>4.5</v>
      </c>
      <c r="AE137" s="1076">
        <v>4.5</v>
      </c>
      <c r="AF137" s="1076">
        <v>4.5</v>
      </c>
      <c r="AG137" s="1076">
        <v>4.5</v>
      </c>
      <c r="AH137" s="1076">
        <v>4.5</v>
      </c>
      <c r="AI137" s="1076">
        <v>0</v>
      </c>
      <c r="AJ137" s="1076">
        <v>0</v>
      </c>
      <c r="AK137" s="1076">
        <v>0</v>
      </c>
      <c r="AL137" s="1076">
        <v>0</v>
      </c>
      <c r="AM137" s="1076">
        <v>0</v>
      </c>
      <c r="AN137" s="439"/>
      <c r="AO137" s="439"/>
      <c r="AP137" s="439"/>
      <c r="AQ137" s="439"/>
      <c r="AR137" s="439"/>
      <c r="AS137" s="439"/>
      <c r="AT137" s="439"/>
      <c r="AU137" s="439"/>
      <c r="AV137" s="439"/>
      <c r="AW137" s="439"/>
      <c r="AX137" s="822"/>
      <c r="AY137" s="822"/>
      <c r="AZ137" s="822"/>
      <c r="BA137" s="932"/>
    </row>
    <row r="138" spans="1:53" ht="11.4">
      <c r="A138" s="839">
        <v>1</v>
      </c>
      <c r="B138" s="932" t="s">
        <v>1205</v>
      </c>
      <c r="C138" s="932"/>
      <c r="D138" s="932"/>
      <c r="E138" s="932"/>
      <c r="F138" s="932"/>
      <c r="G138" s="932"/>
      <c r="H138" s="932"/>
      <c r="I138" s="932"/>
      <c r="J138" s="932"/>
      <c r="K138" s="932"/>
      <c r="L138" s="1078" t="s">
        <v>157</v>
      </c>
      <c r="M138" s="1073" t="s">
        <v>1198</v>
      </c>
      <c r="N138" s="1079" t="s">
        <v>678</v>
      </c>
      <c r="O138" s="1070">
        <v>0</v>
      </c>
      <c r="P138" s="1070">
        <v>40.521111111111111</v>
      </c>
      <c r="Q138" s="1070">
        <v>26.346555555555554</v>
      </c>
      <c r="R138" s="1051">
        <v>-14.174555555555557</v>
      </c>
      <c r="S138" s="1070">
        <v>0</v>
      </c>
      <c r="T138" s="1070">
        <v>31.340242857142865</v>
      </c>
      <c r="U138" s="1070">
        <v>33.720000000000006</v>
      </c>
      <c r="V138" s="1070">
        <v>35.019999999999989</v>
      </c>
      <c r="W138" s="1070">
        <v>36.39</v>
      </c>
      <c r="X138" s="1070">
        <v>38.51</v>
      </c>
      <c r="Y138" s="1070">
        <v>0</v>
      </c>
      <c r="Z138" s="1070">
        <v>0</v>
      </c>
      <c r="AA138" s="1070">
        <v>0</v>
      </c>
      <c r="AB138" s="1070">
        <v>0</v>
      </c>
      <c r="AC138" s="1070">
        <v>0</v>
      </c>
      <c r="AD138" s="1070">
        <v>25.359714285714279</v>
      </c>
      <c r="AE138" s="1070">
        <v>25.434285714285711</v>
      </c>
      <c r="AF138" s="1070">
        <v>26.312857142857144</v>
      </c>
      <c r="AG138" s="1070">
        <v>26.96857142857143</v>
      </c>
      <c r="AH138" s="1070">
        <v>27.92428571428572</v>
      </c>
      <c r="AI138" s="1070">
        <v>0</v>
      </c>
      <c r="AJ138" s="1070">
        <v>0</v>
      </c>
      <c r="AK138" s="1070">
        <v>0</v>
      </c>
      <c r="AL138" s="1070">
        <v>0</v>
      </c>
      <c r="AM138" s="1070">
        <v>0</v>
      </c>
      <c r="AN138" s="439"/>
      <c r="AO138" s="439"/>
      <c r="AP138" s="439"/>
      <c r="AQ138" s="439"/>
      <c r="AR138" s="439"/>
      <c r="AS138" s="439"/>
      <c r="AT138" s="439"/>
      <c r="AU138" s="439"/>
      <c r="AV138" s="439"/>
      <c r="AW138" s="439"/>
      <c r="AX138" s="822"/>
      <c r="AY138" s="822"/>
      <c r="AZ138" s="822"/>
      <c r="BA138" s="932"/>
    </row>
    <row r="139" spans="1:53">
      <c r="A139" s="932"/>
      <c r="B139" s="932"/>
      <c r="C139" s="932"/>
      <c r="D139" s="932"/>
      <c r="E139" s="932"/>
      <c r="F139" s="932"/>
      <c r="G139" s="932"/>
      <c r="H139" s="932"/>
      <c r="I139" s="932"/>
      <c r="J139" s="932"/>
      <c r="K139" s="932"/>
      <c r="L139" s="1032"/>
      <c r="M139" s="1033"/>
      <c r="N139" s="1032"/>
      <c r="O139" s="932"/>
      <c r="P139" s="932"/>
      <c r="Q139" s="932"/>
      <c r="R139" s="932"/>
      <c r="S139" s="932"/>
      <c r="T139" s="932"/>
      <c r="U139" s="932"/>
      <c r="V139" s="932"/>
      <c r="W139" s="932"/>
      <c r="X139" s="932"/>
      <c r="Y139" s="932"/>
      <c r="Z139" s="932"/>
      <c r="AA139" s="932"/>
      <c r="AB139" s="932"/>
      <c r="AC139" s="932"/>
      <c r="AD139" s="932"/>
      <c r="AE139" s="932"/>
      <c r="AF139" s="932"/>
      <c r="AG139" s="932"/>
      <c r="AH139" s="932"/>
      <c r="AI139" s="932"/>
      <c r="AJ139" s="932"/>
      <c r="AK139" s="932"/>
      <c r="AL139" s="932"/>
      <c r="AM139" s="932"/>
      <c r="AN139" s="932"/>
      <c r="AO139" s="932"/>
      <c r="AP139" s="932"/>
      <c r="AQ139" s="932"/>
      <c r="AR139" s="932"/>
      <c r="AS139" s="932"/>
      <c r="AT139" s="932"/>
      <c r="AU139" s="932"/>
      <c r="AV139" s="932"/>
      <c r="AW139" s="932"/>
      <c r="AX139" s="932"/>
      <c r="AY139" s="932"/>
      <c r="AZ139" s="932"/>
      <c r="BA139" s="932"/>
    </row>
    <row r="140" spans="1:53" ht="15" customHeight="1">
      <c r="A140" s="932"/>
      <c r="B140" s="932"/>
      <c r="C140" s="932"/>
      <c r="D140" s="932"/>
      <c r="E140" s="932"/>
      <c r="F140" s="932"/>
      <c r="G140" s="932"/>
      <c r="H140" s="932"/>
      <c r="I140" s="932"/>
      <c r="J140" s="932"/>
      <c r="K140" s="932"/>
      <c r="L140" s="1242" t="s">
        <v>1469</v>
      </c>
      <c r="M140" s="1242"/>
      <c r="N140" s="1242"/>
      <c r="O140" s="1242"/>
      <c r="P140" s="1242"/>
      <c r="Q140" s="1242"/>
      <c r="R140" s="1242"/>
      <c r="S140" s="1242"/>
      <c r="T140" s="1242"/>
      <c r="U140" s="1242"/>
      <c r="V140" s="1242"/>
      <c r="W140" s="1242"/>
      <c r="X140" s="1242"/>
      <c r="Y140" s="1242"/>
      <c r="Z140" s="1242"/>
      <c r="AA140" s="1242"/>
      <c r="AB140" s="1242"/>
      <c r="AC140" s="1242"/>
      <c r="AD140" s="1242"/>
      <c r="AE140" s="1242"/>
      <c r="AF140" s="1242"/>
      <c r="AG140" s="1242"/>
      <c r="AH140" s="1242"/>
      <c r="AI140" s="1242"/>
      <c r="AJ140" s="1242"/>
      <c r="AK140" s="1242"/>
      <c r="AL140" s="1242"/>
      <c r="AM140" s="1242"/>
      <c r="AN140" s="1242"/>
      <c r="AO140" s="1242"/>
      <c r="AP140" s="1242"/>
      <c r="AQ140" s="1242"/>
      <c r="AR140" s="1242"/>
      <c r="AS140" s="1242"/>
      <c r="AT140" s="1242"/>
      <c r="AU140" s="1242"/>
      <c r="AV140" s="1242"/>
      <c r="AW140" s="1242"/>
      <c r="AX140" s="1242"/>
      <c r="AY140" s="1242"/>
      <c r="AZ140" s="1242"/>
      <c r="BA140" s="932"/>
    </row>
    <row r="141" spans="1:53" ht="99" customHeight="1">
      <c r="A141" s="932"/>
      <c r="B141" s="932"/>
      <c r="C141" s="932"/>
      <c r="D141" s="932"/>
      <c r="E141" s="932"/>
      <c r="F141" s="932"/>
      <c r="G141" s="932"/>
      <c r="H141" s="932"/>
      <c r="I141" s="932"/>
      <c r="J141" s="932"/>
      <c r="K141" s="706"/>
      <c r="L141" s="1258" t="s">
        <v>2593</v>
      </c>
      <c r="M141" s="1247"/>
      <c r="N141" s="1247"/>
      <c r="O141" s="1247"/>
      <c r="P141" s="1247"/>
      <c r="Q141" s="1247"/>
      <c r="R141" s="1247"/>
      <c r="S141" s="1247"/>
      <c r="T141" s="1247"/>
      <c r="U141" s="1247"/>
      <c r="V141" s="1247"/>
      <c r="W141" s="1247"/>
      <c r="X141" s="1247"/>
      <c r="Y141" s="1247"/>
      <c r="Z141" s="1247"/>
      <c r="AA141" s="1247"/>
      <c r="AB141" s="1247"/>
      <c r="AC141" s="1247"/>
      <c r="AD141" s="1247"/>
      <c r="AE141" s="1247"/>
      <c r="AF141" s="1247"/>
      <c r="AG141" s="1247"/>
      <c r="AH141" s="1247"/>
      <c r="AI141" s="1247"/>
      <c r="AJ141" s="1247"/>
      <c r="AK141" s="1247"/>
      <c r="AL141" s="1247"/>
      <c r="AM141" s="1247"/>
      <c r="AN141" s="1247"/>
      <c r="AO141" s="1247"/>
      <c r="AP141" s="1247"/>
      <c r="AQ141" s="1247"/>
      <c r="AR141" s="1247"/>
      <c r="AS141" s="1247"/>
      <c r="AT141" s="1247"/>
      <c r="AU141" s="1247"/>
      <c r="AV141" s="1247"/>
      <c r="AW141" s="1247"/>
      <c r="AX141" s="1247"/>
      <c r="AY141" s="1247"/>
      <c r="AZ141" s="1247"/>
      <c r="BA141" s="932"/>
    </row>
    <row r="142" spans="1:53" ht="37.799999999999997" customHeight="1">
      <c r="A142" s="932"/>
      <c r="B142" s="932"/>
      <c r="C142" s="932"/>
      <c r="D142" s="932"/>
      <c r="E142" s="932"/>
      <c r="F142" s="932"/>
      <c r="G142" s="932"/>
      <c r="H142" s="932"/>
      <c r="I142" s="932"/>
      <c r="J142" s="932"/>
      <c r="K142" s="706" t="s">
        <v>2663</v>
      </c>
      <c r="L142" s="1258" t="s">
        <v>2594</v>
      </c>
      <c r="M142" s="1247"/>
      <c r="N142" s="1247"/>
      <c r="O142" s="1247"/>
      <c r="P142" s="1247"/>
      <c r="Q142" s="1247"/>
      <c r="R142" s="1247"/>
      <c r="S142" s="1247"/>
      <c r="T142" s="1247"/>
      <c r="U142" s="1247"/>
      <c r="V142" s="1247"/>
      <c r="W142" s="1247"/>
      <c r="X142" s="1247"/>
      <c r="Y142" s="1247"/>
      <c r="Z142" s="1247"/>
      <c r="AA142" s="1247"/>
      <c r="AB142" s="1247"/>
      <c r="AC142" s="1247"/>
      <c r="AD142" s="1247"/>
      <c r="AE142" s="1247"/>
      <c r="AF142" s="1247"/>
      <c r="AG142" s="1247"/>
      <c r="AH142" s="1247"/>
      <c r="AI142" s="1247"/>
      <c r="AJ142" s="1247"/>
      <c r="AK142" s="1247"/>
      <c r="AL142" s="1247"/>
      <c r="AM142" s="1247"/>
      <c r="AN142" s="1247"/>
      <c r="AO142" s="1247"/>
      <c r="AP142" s="1247"/>
      <c r="AQ142" s="1247"/>
      <c r="AR142" s="1247"/>
      <c r="AS142" s="1247"/>
      <c r="AT142" s="1247"/>
      <c r="AU142" s="1247"/>
      <c r="AV142" s="1247"/>
      <c r="AW142" s="1247"/>
      <c r="AX142" s="1247"/>
      <c r="AY142" s="1247"/>
      <c r="AZ142" s="1247"/>
      <c r="BA142" s="932"/>
    </row>
  </sheetData>
  <sheetProtection formatColumns="0" formatRows="0" autoFilter="0"/>
  <mergeCells count="10">
    <mergeCell ref="L142:AZ142"/>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O135:Q138 O107:Q112 S86:AM86 O86:Q86 S115:AM122 O115:Q122 S135:AM138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29:Q3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0" customFormat="1" ht="30" customHeight="1">
      <c r="A1" s="139" t="s">
        <v>115</v>
      </c>
      <c r="M1" s="141"/>
      <c r="N1" s="141"/>
      <c r="O1" s="141"/>
      <c r="P1" s="141"/>
      <c r="AA1" s="142"/>
    </row>
    <row r="2" spans="1:27">
      <c r="A2" s="143" t="s">
        <v>1029</v>
      </c>
    </row>
    <row r="3" spans="1:27" s="53" customFormat="1" ht="15.9" customHeight="1">
      <c r="A3" s="621"/>
      <c r="C3" s="358"/>
      <c r="D3" s="1264"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621"/>
      <c r="C4" s="358"/>
      <c r="D4" s="1264"/>
      <c r="E4" s="1"/>
      <c r="F4" s="1"/>
      <c r="G4" s="56" t="s">
        <v>1241</v>
      </c>
      <c r="H4" s="133"/>
      <c r="I4" s="333"/>
    </row>
    <row r="5" spans="1:27" s="53" customFormat="1" ht="15.9" customHeight="1">
      <c r="A5" s="621"/>
      <c r="C5" s="358"/>
      <c r="D5" s="1264"/>
      <c r="E5" s="1"/>
      <c r="F5" s="1"/>
      <c r="G5" s="56" t="s">
        <v>262</v>
      </c>
      <c r="H5" s="135"/>
      <c r="I5" s="333"/>
    </row>
    <row r="6" spans="1:27" s="53" customFormat="1" ht="15.9" customHeight="1">
      <c r="A6" s="621"/>
      <c r="C6" s="358"/>
      <c r="D6" s="1264"/>
      <c r="E6" s="1"/>
      <c r="F6" s="1"/>
      <c r="G6" s="56" t="s">
        <v>263</v>
      </c>
      <c r="H6" s="135"/>
      <c r="I6" s="333"/>
    </row>
    <row r="7" spans="1:27" s="53" customFormat="1" ht="15.9" customHeight="1">
      <c r="A7" s="621"/>
      <c r="C7" s="358"/>
      <c r="D7" s="1264"/>
      <c r="E7" s="1"/>
      <c r="F7" s="1"/>
      <c r="G7" s="56" t="s">
        <v>264</v>
      </c>
      <c r="H7" s="133"/>
      <c r="I7" s="334"/>
    </row>
    <row r="8" spans="1:27" s="53" customFormat="1" ht="15.9" customHeight="1">
      <c r="A8" s="621"/>
      <c r="C8" s="358"/>
      <c r="D8" s="1264"/>
      <c r="E8" s="1"/>
      <c r="F8" s="1"/>
      <c r="G8" s="136" t="str">
        <f>IF(H3="Водоотведение","Вид сточных вод","Вид воды")</f>
        <v>Вид воды</v>
      </c>
      <c r="H8" s="135"/>
      <c r="I8" s="333"/>
    </row>
    <row r="9" spans="1:27" s="53" customFormat="1" ht="15.9" customHeight="1">
      <c r="A9" s="621"/>
      <c r="C9" s="358"/>
      <c r="D9" s="1264"/>
      <c r="E9" s="1"/>
      <c r="F9" s="1"/>
      <c r="G9" s="136" t="s">
        <v>1028</v>
      </c>
      <c r="H9" s="578"/>
      <c r="I9" s="333"/>
    </row>
    <row r="10" spans="1:27" s="53" customFormat="1" ht="15.9" customHeight="1">
      <c r="A10" s="621"/>
      <c r="B10" s="53" t="b">
        <f t="shared" ref="B10:B15" si="0">org_declaration="Заявление организации"</f>
        <v>1</v>
      </c>
      <c r="C10" s="358"/>
      <c r="D10" s="1264"/>
      <c r="E10" s="1"/>
      <c r="F10" s="1"/>
      <c r="G10" s="56" t="s">
        <v>265</v>
      </c>
      <c r="H10" s="460"/>
      <c r="I10" s="333"/>
    </row>
    <row r="11" spans="1:27" s="53" customFormat="1" ht="15.9" customHeight="1">
      <c r="A11" s="621"/>
      <c r="B11" s="53" t="b">
        <f t="shared" si="0"/>
        <v>1</v>
      </c>
      <c r="C11" s="358"/>
      <c r="D11" s="1264"/>
      <c r="E11" s="1"/>
      <c r="F11" s="1"/>
      <c r="G11" s="56" t="s">
        <v>266</v>
      </c>
      <c r="H11" s="585"/>
      <c r="I11" s="333"/>
    </row>
    <row r="12" spans="1:27" s="53" customFormat="1" ht="15.9" customHeight="1">
      <c r="A12" s="621"/>
      <c r="B12" s="53" t="b">
        <f t="shared" si="0"/>
        <v>1</v>
      </c>
      <c r="C12" s="358"/>
      <c r="D12" s="1264"/>
      <c r="E12" s="1"/>
      <c r="F12" s="1"/>
      <c r="G12" s="56" t="s">
        <v>1182</v>
      </c>
      <c r="H12" s="460"/>
      <c r="I12" s="333"/>
    </row>
    <row r="13" spans="1:27" s="53" customFormat="1" ht="15.9" customHeight="1">
      <c r="A13" s="621"/>
      <c r="B13" s="53" t="b">
        <f t="shared" si="0"/>
        <v>1</v>
      </c>
      <c r="C13" s="358"/>
      <c r="D13" s="1264"/>
      <c r="E13" s="1"/>
      <c r="F13" s="1"/>
      <c r="G13" s="56" t="s">
        <v>267</v>
      </c>
      <c r="H13" s="586"/>
      <c r="I13" s="333"/>
    </row>
    <row r="14" spans="1:27" s="53" customFormat="1" ht="21.75" customHeight="1">
      <c r="A14" s="621"/>
      <c r="B14" s="53" t="b">
        <f t="shared" si="0"/>
        <v>1</v>
      </c>
      <c r="C14" s="358"/>
      <c r="D14" s="1264"/>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5.9" customHeight="1">
      <c r="A15" s="621"/>
      <c r="B15" s="53" t="b">
        <f t="shared" si="0"/>
        <v>1</v>
      </c>
      <c r="C15" s="358"/>
      <c r="D15" s="1264"/>
      <c r="E15" s="1"/>
      <c r="F15" s="1"/>
      <c r="G15" s="56" t="s">
        <v>269</v>
      </c>
      <c r="H15" s="359"/>
      <c r="I15" s="333"/>
    </row>
    <row r="16" spans="1:27" s="538" customFormat="1">
      <c r="A16" s="635" t="s">
        <v>1450</v>
      </c>
      <c r="M16" s="539"/>
      <c r="N16" s="539"/>
      <c r="O16" s="539"/>
      <c r="P16" s="539"/>
      <c r="AA16" s="540"/>
    </row>
    <row r="17" spans="1:27" s="53" customFormat="1" ht="15.9" customHeight="1">
      <c r="C17" s="631"/>
      <c r="D17" s="144" t="s">
        <v>282</v>
      </c>
      <c r="E17" s="1281" t="s">
        <v>226</v>
      </c>
      <c r="F17" s="1281"/>
      <c r="G17" s="1281"/>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5.9" customHeight="1">
      <c r="C21" s="631"/>
      <c r="D21" s="144" t="s">
        <v>282</v>
      </c>
      <c r="E21" s="1282" t="s">
        <v>229</v>
      </c>
      <c r="F21" s="1281" t="s">
        <v>230</v>
      </c>
      <c r="G21" s="1281"/>
      <c r="H21" s="375"/>
      <c r="I21" s="54"/>
    </row>
    <row r="22" spans="1:27" s="53" customFormat="1" ht="15.9" customHeight="1">
      <c r="C22" s="631"/>
      <c r="E22" s="1282"/>
      <c r="F22" s="1281" t="s">
        <v>231</v>
      </c>
      <c r="G22" s="1281"/>
      <c r="H22" s="357"/>
      <c r="I22" s="54"/>
    </row>
    <row r="23" spans="1:27" s="53" customFormat="1" ht="15.9" customHeight="1">
      <c r="C23" s="631"/>
      <c r="E23" s="1282"/>
      <c r="F23" s="1281" t="s">
        <v>232</v>
      </c>
      <c r="G23" s="1281"/>
      <c r="H23" s="375"/>
      <c r="I23" s="54"/>
    </row>
    <row r="24" spans="1:27" s="53" customFormat="1" ht="15.9" customHeight="1">
      <c r="C24" s="631"/>
      <c r="E24" s="1282"/>
      <c r="F24" s="1281" t="s">
        <v>233</v>
      </c>
      <c r="G24" s="1281"/>
      <c r="H24" s="138"/>
      <c r="I24" s="54"/>
    </row>
    <row r="25" spans="1:27" s="53" customFormat="1" ht="15.9" customHeight="1">
      <c r="C25" s="631"/>
      <c r="E25" s="1282"/>
      <c r="F25" s="1281" t="s">
        <v>234</v>
      </c>
      <c r="G25" s="1281"/>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5.9" customHeight="1">
      <c r="C28" s="631"/>
      <c r="D28" s="144" t="s">
        <v>282</v>
      </c>
      <c r="E28" s="1282" t="s">
        <v>229</v>
      </c>
      <c r="F28" s="1281" t="s">
        <v>230</v>
      </c>
      <c r="G28" s="1281"/>
      <c r="H28" s="375"/>
      <c r="I28" s="54"/>
    </row>
    <row r="29" spans="1:27" s="53" customFormat="1" ht="15.9" customHeight="1">
      <c r="C29" s="631"/>
      <c r="E29" s="1282"/>
      <c r="F29" s="1281" t="s">
        <v>231</v>
      </c>
      <c r="G29" s="1281"/>
      <c r="H29" s="357"/>
      <c r="I29" s="54"/>
    </row>
    <row r="30" spans="1:27" s="53" customFormat="1" ht="15.9" customHeight="1">
      <c r="C30" s="631"/>
      <c r="E30" s="1282"/>
      <c r="F30" s="1281" t="s">
        <v>232</v>
      </c>
      <c r="G30" s="1281"/>
      <c r="H30" s="375"/>
      <c r="I30" s="54"/>
    </row>
    <row r="31" spans="1:27" s="53" customFormat="1" ht="15.9" customHeight="1">
      <c r="C31" s="631"/>
      <c r="E31" s="1282"/>
      <c r="F31" s="1281" t="s">
        <v>233</v>
      </c>
      <c r="G31" s="1281"/>
      <c r="H31" s="138"/>
      <c r="I31" s="54"/>
    </row>
    <row r="32" spans="1:27" s="53" customFormat="1" ht="15.9" customHeight="1">
      <c r="C32" s="631"/>
      <c r="E32" s="1282"/>
      <c r="F32" s="1281" t="s">
        <v>237</v>
      </c>
      <c r="G32" s="1281"/>
      <c r="H32" s="138"/>
      <c r="I32" s="54"/>
    </row>
    <row r="33" spans="1:27" s="53" customFormat="1" ht="15.9" customHeight="1">
      <c r="C33" s="631"/>
      <c r="E33" s="1282"/>
      <c r="F33" s="1281" t="s">
        <v>238</v>
      </c>
      <c r="G33" s="1281"/>
      <c r="H33" s="138"/>
      <c r="I33" s="54"/>
    </row>
    <row r="34" spans="1:27" s="538" customFormat="1">
      <c r="A34" s="635" t="s">
        <v>1456</v>
      </c>
      <c r="M34" s="539"/>
      <c r="N34" s="539"/>
      <c r="O34" s="539"/>
      <c r="P34" s="539"/>
      <c r="AA34" s="540"/>
    </row>
    <row r="35" spans="1:27" s="53" customFormat="1" ht="15.9" customHeight="1">
      <c r="C35" s="631"/>
      <c r="D35" s="144" t="s">
        <v>282</v>
      </c>
      <c r="E35" s="1282" t="s">
        <v>229</v>
      </c>
      <c r="F35" s="1281" t="s">
        <v>230</v>
      </c>
      <c r="G35" s="1281"/>
      <c r="H35" s="375"/>
      <c r="I35" s="54"/>
    </row>
    <row r="36" spans="1:27" s="53" customFormat="1" ht="15.9" customHeight="1">
      <c r="C36" s="631"/>
      <c r="E36" s="1282"/>
      <c r="F36" s="1281" t="s">
        <v>231</v>
      </c>
      <c r="G36" s="1281"/>
      <c r="H36" s="632"/>
      <c r="I36" s="54"/>
    </row>
    <row r="37" spans="1:27" s="53" customFormat="1" ht="15.9" customHeight="1">
      <c r="C37" s="631"/>
      <c r="E37" s="1282"/>
      <c r="F37" s="1281" t="s">
        <v>232</v>
      </c>
      <c r="G37" s="1281"/>
      <c r="H37" s="375"/>
      <c r="I37" s="54"/>
    </row>
    <row r="38" spans="1:27" s="53" customFormat="1" ht="15.9" customHeight="1">
      <c r="C38" s="631"/>
      <c r="E38" s="1282"/>
      <c r="F38" s="1281" t="s">
        <v>233</v>
      </c>
      <c r="G38" s="1281"/>
      <c r="H38" s="138"/>
      <c r="I38" s="54"/>
    </row>
    <row r="39" spans="1:27" s="53" customFormat="1" ht="15.9" customHeight="1">
      <c r="C39" s="631"/>
      <c r="E39" s="1282"/>
      <c r="F39" s="1281" t="s">
        <v>239</v>
      </c>
      <c r="G39" s="1281"/>
      <c r="H39" s="138"/>
      <c r="I39" s="54"/>
    </row>
    <row r="40" spans="1:27" s="53" customFormat="1" ht="15.9" customHeight="1">
      <c r="C40" s="631"/>
      <c r="E40" s="1282"/>
      <c r="F40" s="1281" t="s">
        <v>1144</v>
      </c>
      <c r="G40" s="1281"/>
      <c r="H40" s="138"/>
      <c r="I40" s="54"/>
    </row>
    <row r="41" spans="1:27" s="538" customFormat="1">
      <c r="A41" s="635" t="s">
        <v>1457</v>
      </c>
      <c r="M41" s="539"/>
      <c r="N41" s="539"/>
      <c r="O41" s="539"/>
      <c r="P41" s="539"/>
      <c r="AA41" s="540"/>
    </row>
    <row r="42" spans="1:27" s="538" customFormat="1" ht="13.8">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сведения'!$J$113:$J$126,MATCH($A47,'Общие сведения'!$D$113:$D$126,0))</f>
        <v>Тариф 1 (Водоснабжение) - тариф на питьевую воду</v>
      </c>
      <c r="M47" s="149"/>
      <c r="N47" s="149"/>
      <c r="O47" s="149"/>
      <c r="P47" s="149"/>
    </row>
    <row r="48" spans="1:27" s="57" customFormat="1" ht="13.2"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3.8"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сведения'!$J$113:$J$126,MATCH($A55,'Общие сведения'!$D$113:$D$126,0))</f>
        <v>Тариф 1 (Водоснабжение) - тариф на питьевую воду</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1265"/>
      <c r="P62" s="1266"/>
      <c r="Q62" s="1266"/>
      <c r="R62" s="1266"/>
      <c r="S62" s="1267"/>
    </row>
    <row r="63" spans="1:27">
      <c r="A63" s="143" t="s">
        <v>1039</v>
      </c>
    </row>
    <row r="64" spans="1:27" s="67" customFormat="1" ht="15" customHeight="1">
      <c r="A64" s="637" t="s">
        <v>18</v>
      </c>
      <c r="L64" s="160" t="str">
        <f>INDEX('Общие сведения'!$J$113:$J$126,MATCH($A64,'Общие сведения'!$D$113:$D$126,0))</f>
        <v>Тариф 1 (Водоснабжение) - тариф на питьевую воду</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1265"/>
      <c r="P69" s="1266"/>
      <c r="Q69" s="1266"/>
      <c r="R69" s="1266"/>
      <c r="S69" s="1267"/>
    </row>
    <row r="70" spans="1:42">
      <c r="A70" s="143" t="s">
        <v>1041</v>
      </c>
    </row>
    <row r="71" spans="1:42" s="70" customFormat="1" ht="13.8">
      <c r="A71" s="639"/>
      <c r="K71" s="144" t="s">
        <v>282</v>
      </c>
      <c r="L71" s="162">
        <v>1</v>
      </c>
      <c r="M71" s="169"/>
      <c r="N71" s="170"/>
      <c r="O71" s="1278"/>
      <c r="P71" s="1278"/>
      <c r="Q71" s="1278"/>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3.8">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сведения'!$J$113:$J$126,MATCH($A77,'Общие сведения'!$D$113:$D$126,0))</f>
        <v>Тариф 1 (Водоснабжение) - тариф на питьевую воду</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сведения'!$J$113:$J$126,MATCH($A98,'Общие сведения'!$D$113:$D$126,0))</f>
        <v>Тариф 1 (Водоснабжение) - тариф на питьевую воду</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сведения'!$K$113:$K$126,MATCH($A99,'Общие сведения'!$D$113:$D$126,0))</f>
        <v>питьевая вода</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8"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8"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8"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сведения'!$J$113:$J$126,MATCH($A137,'Общие сведения'!$D$113:$D$126,0))</f>
        <v>Тариф 1 (Водоснабжение) - тариф на питьевую воду</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сведения'!$K$113:$K$126,MATCH($A138,'Общие сведения'!$D$113:$D$126,0))</f>
        <v>питьевая вода</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8"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ht="22.8"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сведения'!$J$113:$J$126,MATCH($A155,'Общие сведения'!$D$113:$D$126,0))</f>
        <v>Тариф 1 (Водоснабжение) - тариф на питьевую воду</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сведения'!$K$113:$K$126,MATCH($A156,'Общие сведения'!$D$113:$D$126,0))</f>
        <v>питьевая вода</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8"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ht="22.8"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сведения'!$J$113:$J$126,MATCH($A184,'Общие сведения'!$D$113:$D$126,0))</f>
        <v>Тариф 1 (Водоснабжение) - тариф на питьевую воду</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сведения'!$K$113:$K$126,MATCH($A185,'Общие сведения'!$D$113:$D$126,0))</f>
        <v>питьевая вода</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8"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8"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сведения'!$J$113:$J$126,MATCH($A201,'Общие сведения'!$D$113:$D$126,0))</f>
        <v>Тариф 1 (Водоснабжение) - тариф на питьевую воду</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15"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3.8"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сведения'!$J$113:$J$126,MATCH($A210,'Общие сведения'!$D$113:$D$126,0))</f>
        <v>Тариф 1 (Водоснабжение) - тариф на питьевую воду</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2.9"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1263"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1263"/>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1263"/>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2.9"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1263"/>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1263"/>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1263"/>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1279"/>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1279"/>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1279"/>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1279"/>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1279"/>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1279"/>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1279"/>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сведения'!$J$113:$J$126,MATCH($A238,'Общие сведения'!$D$113:$D$126,0))</f>
        <v>Тариф 1 (Водоснабжение) - тариф на питьевую воду</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8"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8"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сведения'!$J$113:$J$126,MATCH($A290,'Общие сведения'!$D$113:$D$126,0))</f>
        <v>Тариф 1 (Водоснабжение) - тариф на питьевую воду</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сведения'!$J$113:$J$126,MATCH($A301,'Общие сведения'!$D$113:$D$126,0))</f>
        <v>Тариф 1 (Водоснабжение) - тариф на питьевую воду</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15"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15"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15"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15"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15"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1261"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1261"/>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1261"/>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1261"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1261"/>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1261"/>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1261"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1261"/>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1261"/>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1261"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1261"/>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1261"/>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1261"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1261"/>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1261"/>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сведения'!$J$113:$J$126,MATCH($A343,'Общие сведения'!$D$113:$D$126,0))</f>
        <v>Тариф 1 (Водоснабжение) - тариф на питьевую воду</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8"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15"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3.8"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сведения'!$J$113:$J$126,MATCH($A361,'Общие сведения'!$D$113:$D$126,0))</f>
        <v>Тариф 1 (Водоснабжение) - тариф на питьевую воду</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8"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8"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8"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8"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сведения'!$J$113:$J$126,MATCH($A388,'Общие сведения'!$D$113:$D$126,0))</f>
        <v>Тариф 1 (Водоснабжение) - тариф на питьевую воду</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8"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8"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SUMIFS(Сценарии!$T$15:$T$35,Сценарии!$A$15:$A$35,$A393,Сценарии!$M$15:$M$35,"Индекс потребительских цен")</f>
        <v>0</v>
      </c>
      <c r="P393" s="374">
        <f>SUMIFS(Сценарии!$Y$15:$Y$35,Сценарии!$A$15:$A$35,$A393,Сценарии!$M$15:$M$35,"Индекс потребительских цен")</f>
        <v>0</v>
      </c>
      <c r="Q393" s="374">
        <f>SUMIFS(Сценарии!$AA$15:$AA$35,Сценарии!$A$15:$A$35,$A393,Сценарии!$M$15:$M$35,"Индекс потребительских цен")</f>
        <v>0</v>
      </c>
      <c r="R393" s="374">
        <f>SUMIFS(Сценарии!$AC$15:$AC$35,Сценарии!$A$15:$A$35,$A393,Сценарии!$M$15:$M$35,"Индекс потребительских цен")</f>
        <v>0</v>
      </c>
      <c r="S393" s="374">
        <f>SUMIFS(Сценарии!$AE$15:$AE$35,Сценарии!$A$15:$A$35,$A393,Сценарии!$M$15:$M$35,"Индекс потребительских цен")</f>
        <v>0</v>
      </c>
      <c r="T393" s="374">
        <f>SUMIFS(Сценарии!$AG$15:$AG$35,Сценарии!$A$15:$A$35,$A393,Сценарии!$M$15:$M$35,"Индекс потребительских цен")</f>
        <v>0</v>
      </c>
      <c r="U393" s="374">
        <f>SUMIFS(Сценарии!$AI$15:$AI$35,Сценарии!$A$15:$A$35,$A393,Сценарии!$M$15:$M$35,"Индекс потребительских цен")</f>
        <v>0</v>
      </c>
      <c r="V393" s="374">
        <f>SUMIFS(Сценарии!$AK$15:$AK$35,Сценарии!$A$15:$A$35,$A393,Сценарии!$M$15:$M$35,"Индекс потребительских цен")</f>
        <v>0</v>
      </c>
      <c r="W393" s="374">
        <f>SUMIFS(Сценарии!$AM$15:$AM$35,Сценарии!$A$15:$A$35,$A393,Сценарии!$M$15:$M$35,"Индекс потребительских цен")</f>
        <v>0</v>
      </c>
      <c r="X393" s="374">
        <f>SUMIFS(Сценарии!$AO$15:$AO$35,Сценарии!$A$15:$A$35,$A393,Сценарии!$M$15:$M$35,"Индекс потребительских цен")</f>
        <v>0</v>
      </c>
      <c r="Y393" s="374">
        <f>SUMIFS(Сценарии!$U$15:$U$35,Сценарии!$A$15:$A$35,$A393,Сценарии!$M$15:$M$35,"Индекс потребительских цен")</f>
        <v>7.2</v>
      </c>
      <c r="Z393" s="374">
        <f>SUMIFS(Сценарии!$Z$15:$Z$35,Сценарии!$A$15:$A$35,$A393,Сценарии!$M$15:$M$35,"Индекс потребительских цен")</f>
        <v>4.2</v>
      </c>
      <c r="AA393" s="374">
        <f>SUMIFS(Сценарии!$AB$15:$AB$35,Сценарии!$A$15:$A$35,$A393,Сценарии!$M$15:$M$35,"Индекс потребительских цен")</f>
        <v>4</v>
      </c>
      <c r="AB393" s="374">
        <f>SUMIFS(Сценарии!$AD$15:$AD$35,Сценарии!$A$15:$A$35,$A393,Сценарии!$M$15:$M$35,"Индекс потребительских цен")</f>
        <v>4</v>
      </c>
      <c r="AC393" s="374">
        <f>SUMIFS(Сценарии!$AF$15:$AF$35,Сценарии!$A$15:$A$35,$A393,Сценарии!$M$15:$M$35,"Индекс потребительских цен")</f>
        <v>4</v>
      </c>
      <c r="AD393" s="374">
        <f>SUMIFS(Сценарии!$AH$15:$AH$35,Сценарии!$A$15:$A$35,$A393,Сценарии!$M$15:$M$35,"Индекс потребительских цен")</f>
        <v>0</v>
      </c>
      <c r="AE393" s="374">
        <f>SUMIFS(Сценарии!$AJ$15:$AJ$35,Сценарии!$A$15:$A$35,$A393,Сценарии!$M$15:$M$35,"Индекс потребительских цен")</f>
        <v>0</v>
      </c>
      <c r="AF393" s="374">
        <f>SUMIFS(Сценарии!$AL$15:$AL$35,Сценарии!$A$15:$A$35,$A393,Сценарии!$M$15:$M$35,"Индекс потребительских цен")</f>
        <v>0</v>
      </c>
      <c r="AG393" s="374">
        <f>SUMIFS(Сценарии!$AN$15:$AN$35,Сценарии!$A$15:$A$35,$A393,Сценарии!$M$15:$M$35,"Индекс потребительских цен")</f>
        <v>0</v>
      </c>
      <c r="AH393" s="374">
        <f>SUMIFS(Сценарии!$AP$15:$AP$35,Сценарии!$A$15:$A$35,$A393,Сценарии!$M$15:$M$35,"Индекс потребительских цен")</f>
        <v>0</v>
      </c>
      <c r="AI393" s="195"/>
    </row>
    <row r="394" spans="1:35" s="102" customFormat="1" outlineLevel="1">
      <c r="A394" s="642" t="str">
        <f t="shared" si="79"/>
        <v>1</v>
      </c>
      <c r="L394" s="284">
        <v>3</v>
      </c>
      <c r="M394" s="288" t="s">
        <v>463</v>
      </c>
      <c r="N394" s="289" t="s">
        <v>145</v>
      </c>
      <c r="O394" s="473">
        <f>O393</f>
        <v>0</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сведения'!$J$113:$J$126,MATCH($A399,'Общие сведения'!$D$113:$D$126,0))</f>
        <v>Тариф 1 (Водоснабжение) - тариф на питьевую воду</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3.9" customHeight="1" outlineLevel="1">
      <c r="A400" s="642" t="str">
        <f>A399</f>
        <v>1</v>
      </c>
      <c r="L400" s="282" t="s">
        <v>18</v>
      </c>
      <c r="M400" s="283" t="s">
        <v>1176</v>
      </c>
      <c r="N400" s="282" t="s">
        <v>369</v>
      </c>
      <c r="O400" s="293">
        <f>SUMIFS('ИП + источники'!$R$17:$R$65,'ИП + источники'!$A$17:$A$65,$A400,'ИП + источники'!$L$17:$L$65,"1.4.2")</f>
        <v>0</v>
      </c>
      <c r="P400" s="294"/>
      <c r="Q400" s="294"/>
      <c r="R400" s="294"/>
      <c r="S400" s="294"/>
      <c r="T400" s="294"/>
      <c r="U400" s="294"/>
      <c r="V400" s="294">
        <f>O400-P400-Q400-R400-S400-T400-U400</f>
        <v>0</v>
      </c>
    </row>
    <row r="401" spans="1:27" s="102" customFormat="1" ht="33.9" customHeight="1" outlineLevel="1">
      <c r="A401" s="642" t="str">
        <f>A400</f>
        <v>1</v>
      </c>
      <c r="L401" s="282" t="s">
        <v>102</v>
      </c>
      <c r="M401" s="283" t="s">
        <v>470</v>
      </c>
      <c r="N401" s="282" t="s">
        <v>369</v>
      </c>
      <c r="O401" s="293">
        <f>SUMIFS('ИП + источники'!$R$17:$R$65,'ИП + источники'!$A$17:$A$65,$A401,'ИП + источники'!$L$17:$L$65,"1.4.3")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сведения'!$J$113:$J$126,MATCH($A405,'Общие сведения'!$D$113:$D$126,0))</f>
        <v>Тариф 1 (Водоснабжение) - тариф на питьевую воду</v>
      </c>
      <c r="M405" s="319"/>
      <c r="N405" s="281"/>
      <c r="O405" s="281"/>
      <c r="P405" s="281"/>
      <c r="Q405" s="281"/>
      <c r="R405" s="281"/>
    </row>
    <row r="406" spans="1:27" s="279" customFormat="1" ht="68.400000000000006" outlineLevel="1">
      <c r="A406" s="642" t="str">
        <f>A405</f>
        <v>1</v>
      </c>
      <c r="L406" s="595" t="s">
        <v>471</v>
      </c>
      <c r="M406" s="596" t="s">
        <v>472</v>
      </c>
      <c r="N406" s="589" t="s">
        <v>1092</v>
      </c>
      <c r="O406" s="315" t="s">
        <v>369</v>
      </c>
      <c r="P406" s="314">
        <f>P408-P407</f>
        <v>9</v>
      </c>
      <c r="Q406" s="462">
        <f>Q408-Q407</f>
        <v>0</v>
      </c>
      <c r="R406" s="467"/>
    </row>
    <row r="407" spans="1:27" s="279" customFormat="1" ht="22.8" outlineLevel="1">
      <c r="A407" s="642" t="str">
        <f t="shared" ref="A407:A438" si="84">A406</f>
        <v>1</v>
      </c>
      <c r="L407" s="597" t="s">
        <v>18</v>
      </c>
      <c r="M407" s="598" t="s">
        <v>473</v>
      </c>
      <c r="N407" s="590" t="s">
        <v>1093</v>
      </c>
      <c r="O407" s="313" t="s">
        <v>369</v>
      </c>
      <c r="P407" s="316"/>
      <c r="Q407" s="463"/>
      <c r="R407" s="467"/>
    </row>
    <row r="408" spans="1:27" s="279" customFormat="1" ht="22.8" outlineLevel="1">
      <c r="A408" s="642" t="str">
        <f t="shared" si="84"/>
        <v>1</v>
      </c>
      <c r="L408" s="597" t="s">
        <v>102</v>
      </c>
      <c r="M408" s="599" t="s">
        <v>474</v>
      </c>
      <c r="N408" s="590" t="s">
        <v>1094</v>
      </c>
      <c r="O408" s="313" t="s">
        <v>369</v>
      </c>
      <c r="P408" s="314">
        <f>P409+P410+P422+P426+P427+P428+P429-P430+P431+P432</f>
        <v>9</v>
      </c>
      <c r="Q408" s="314">
        <f>Q409+Q410+Q422+Q426+Q427+Q428+Q429-Q430+Q431+Q432</f>
        <v>0</v>
      </c>
      <c r="R408" s="467"/>
    </row>
    <row r="409" spans="1:27" s="102" customFormat="1" ht="22.8" outlineLevel="1">
      <c r="A409" s="642" t="str">
        <f t="shared" si="84"/>
        <v>1</v>
      </c>
      <c r="L409" s="600" t="s">
        <v>17</v>
      </c>
      <c r="M409" s="601" t="s">
        <v>475</v>
      </c>
      <c r="N409" s="591" t="s">
        <v>476</v>
      </c>
      <c r="O409" s="148" t="s">
        <v>369</v>
      </c>
      <c r="P409" s="302"/>
      <c r="Q409" s="464"/>
      <c r="R409" s="468"/>
    </row>
    <row r="410" spans="1:27" s="102" customFormat="1" ht="22.8" outlineLevel="1">
      <c r="A410" s="642" t="str">
        <f t="shared" si="84"/>
        <v>1</v>
      </c>
      <c r="L410" s="600" t="s">
        <v>146</v>
      </c>
      <c r="M410" s="601" t="s">
        <v>477</v>
      </c>
      <c r="N410" s="591" t="s">
        <v>478</v>
      </c>
      <c r="O410" s="148" t="s">
        <v>369</v>
      </c>
      <c r="P410" s="301">
        <f>SUM(P411:P421)</f>
        <v>9</v>
      </c>
      <c r="Q410" s="465">
        <f>SUM(Q411:Q421)</f>
        <v>0</v>
      </c>
      <c r="R410" s="468"/>
    </row>
    <row r="411" spans="1:27" s="102" customFormat="1" ht="34.200000000000003" outlineLevel="1">
      <c r="A411" s="642" t="str">
        <f t="shared" si="84"/>
        <v>1</v>
      </c>
      <c r="L411" s="602" t="s">
        <v>147</v>
      </c>
      <c r="M411" s="603" t="s">
        <v>479</v>
      </c>
      <c r="N411" s="592"/>
      <c r="O411" s="148" t="s">
        <v>369</v>
      </c>
      <c r="P411" s="302">
        <f>SUMIFS(Покупка!P$15:P$30,Покупка!$A$15:$A$30,$A411,Покупка!$B$15:$B$30,"Итого")</f>
        <v>0</v>
      </c>
      <c r="Q411" s="464">
        <f>SUMIFS(Покупка!Q$15:Q$30,Покупка!$A$15:$A$30,$A411,Покупка!$B$15:$B$30,"Итого")</f>
        <v>0</v>
      </c>
      <c r="R411" s="468"/>
    </row>
    <row r="412" spans="1:27" s="102" customFormat="1" outlineLevel="1">
      <c r="A412" s="642" t="str">
        <f t="shared" si="84"/>
        <v>1</v>
      </c>
      <c r="L412" s="602" t="s">
        <v>480</v>
      </c>
      <c r="M412" s="603" t="s">
        <v>481</v>
      </c>
      <c r="N412" s="592"/>
      <c r="O412" s="148" t="s">
        <v>369</v>
      </c>
      <c r="P412" s="302"/>
      <c r="Q412" s="464">
        <f>SUMIFS(Реагенты!Q$15:Q$19,Реагенты!$A$15:$A$19,$A412,Реагенты!$M$15:$M$19,"Всего по тарифу")</f>
        <v>0</v>
      </c>
      <c r="R412" s="468"/>
    </row>
    <row r="413" spans="1:27" s="102" customFormat="1" ht="22.8" outlineLevel="1">
      <c r="A413" s="642" t="str">
        <f t="shared" si="84"/>
        <v>1</v>
      </c>
      <c r="L413" s="602" t="s">
        <v>482</v>
      </c>
      <c r="M413" s="603" t="s">
        <v>483</v>
      </c>
      <c r="N413" s="592"/>
      <c r="O413" s="148" t="s">
        <v>369</v>
      </c>
      <c r="P413" s="302">
        <f>SUMIFS(Налоги!P$15:P$28,Налоги!$A$15:$A$28,$A413,Налоги!$L$15:$L$28,"0")</f>
        <v>9</v>
      </c>
      <c r="Q413" s="464">
        <f>SUMIFS(Налоги!Q$15:Q$28,Налоги!$A$15:$A$28,$A413,Налоги!$L$15:$L$28,"0")</f>
        <v>0</v>
      </c>
      <c r="R413" s="468"/>
    </row>
    <row r="414" spans="1:27" s="102" customFormat="1" ht="91.2" outlineLevel="1">
      <c r="A414" s="642" t="str">
        <f t="shared" si="84"/>
        <v>1</v>
      </c>
      <c r="B414" s="108" t="s">
        <v>1466</v>
      </c>
      <c r="L414" s="602" t="s">
        <v>484</v>
      </c>
      <c r="M414" s="603" t="s">
        <v>485</v>
      </c>
      <c r="N414" s="592"/>
      <c r="O414" s="148" t="s">
        <v>369</v>
      </c>
      <c r="P414" s="302"/>
      <c r="Q414" s="464">
        <f>SUMIFS(Калькуляция!Q$15:Q$139,Калькуляция!$A$15:$A$139,$A414,Калькуляция!$B$15:$B$139,$B414)</f>
        <v>0</v>
      </c>
      <c r="R414" s="468"/>
    </row>
    <row r="415" spans="1:27" s="102" customFormat="1" ht="22.8" outlineLevel="1">
      <c r="A415" s="642" t="str">
        <f t="shared" si="84"/>
        <v>1</v>
      </c>
      <c r="B415" s="108" t="s">
        <v>642</v>
      </c>
      <c r="L415" s="593" t="s">
        <v>486</v>
      </c>
      <c r="M415" s="594" t="s">
        <v>487</v>
      </c>
      <c r="N415" s="148"/>
      <c r="O415" s="148" t="s">
        <v>369</v>
      </c>
      <c r="P415" s="302"/>
      <c r="Q415" s="464">
        <f>SUMIFS(Калькуляция!Q$15:Q$139,Калькуляция!$A$15:$A$139,$A415,Калькуляция!$B$15:$B$139,$B415)</f>
        <v>0</v>
      </c>
      <c r="R415" s="468"/>
    </row>
    <row r="416" spans="1:27" s="102" customFormat="1" ht="22.8" outlineLevel="1">
      <c r="A416" s="642" t="str">
        <f t="shared" si="84"/>
        <v>1</v>
      </c>
      <c r="B416" s="108" t="s">
        <v>645</v>
      </c>
      <c r="L416" s="308" t="s">
        <v>488</v>
      </c>
      <c r="M416" s="305" t="s">
        <v>1188</v>
      </c>
      <c r="N416" s="148"/>
      <c r="O416" s="148" t="s">
        <v>369</v>
      </c>
      <c r="P416" s="302"/>
      <c r="Q416" s="464">
        <f>SUMIFS(Калькуляция!Q$15:Q$139,Калькуляция!$A$15:$A$139,$A416,Калькуляция!$B$15:$B$139,$B416)</f>
        <v>0</v>
      </c>
      <c r="R416" s="468"/>
    </row>
    <row r="417" spans="1:18" s="102" customFormat="1" ht="34.200000000000003" outlineLevel="1">
      <c r="A417" s="642" t="str">
        <f t="shared" si="84"/>
        <v>1</v>
      </c>
      <c r="B417" s="108" t="s">
        <v>646</v>
      </c>
      <c r="L417" s="308" t="s">
        <v>489</v>
      </c>
      <c r="M417" s="305" t="s">
        <v>1189</v>
      </c>
      <c r="N417" s="148"/>
      <c r="O417" s="148" t="s">
        <v>369</v>
      </c>
      <c r="P417" s="302"/>
      <c r="Q417" s="464">
        <f>SUMIFS(Калькуляция!Q$15:Q$139,Калькуляция!$A$15:$A$139,$A417,Калькуляция!$B$15:$B$139,$B417)</f>
        <v>0</v>
      </c>
      <c r="R417" s="468"/>
    </row>
    <row r="418" spans="1:18" s="102" customFormat="1" ht="22.8" outlineLevel="1">
      <c r="A418" s="642" t="str">
        <f t="shared" si="84"/>
        <v>1</v>
      </c>
      <c r="B418" s="108" t="s">
        <v>647</v>
      </c>
      <c r="L418" s="308" t="s">
        <v>490</v>
      </c>
      <c r="M418" s="305" t="s">
        <v>491</v>
      </c>
      <c r="N418" s="104"/>
      <c r="O418" s="148" t="s">
        <v>369</v>
      </c>
      <c r="P418" s="302"/>
      <c r="Q418" s="464">
        <f>SUMIFS(Калькуляция!Q$15:Q$139,Калькуляция!$A$15:$A$139,$A418,Калькуляция!$B$15:$B$139,$B418)</f>
        <v>0</v>
      </c>
      <c r="R418" s="468"/>
    </row>
    <row r="419" spans="1:18" s="102" customFormat="1" ht="22.8" outlineLevel="1">
      <c r="A419" s="642" t="str">
        <f t="shared" si="84"/>
        <v>1</v>
      </c>
      <c r="B419" s="108" t="s">
        <v>648</v>
      </c>
      <c r="L419" s="308" t="s">
        <v>492</v>
      </c>
      <c r="M419" s="305" t="s">
        <v>493</v>
      </c>
      <c r="N419" s="104"/>
      <c r="O419" s="148" t="s">
        <v>369</v>
      </c>
      <c r="P419" s="302"/>
      <c r="Q419" s="464">
        <f>SUMIFS(Калькуляция!Q$15:Q$139,Калькуляция!$A$15:$A$139,$A419,Калькуляция!$B$15:$B$139,$B419)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SUMIFS(Калькуляция!Q$15:Q$139,Калькуляция!$A$15:$A$139,$A420,Калькуляция!$B$15:$B$139,$B420)</f>
        <v>0</v>
      </c>
      <c r="R420" s="468"/>
    </row>
    <row r="421" spans="1:18" s="102" customFormat="1" ht="34.200000000000003" outlineLevel="1">
      <c r="A421" s="642" t="str">
        <f t="shared" si="84"/>
        <v>1</v>
      </c>
      <c r="B421" s="108" t="s">
        <v>1467</v>
      </c>
      <c r="L421" s="308" t="s">
        <v>496</v>
      </c>
      <c r="M421" s="305" t="s">
        <v>497</v>
      </c>
      <c r="N421" s="104"/>
      <c r="O421" s="148" t="s">
        <v>369</v>
      </c>
      <c r="P421" s="302"/>
      <c r="Q421" s="464">
        <f>SUMIFS(Калькуляция!Q$15:Q$139,Калькуляция!$A$15:$A$139,$A421,Калькуляция!$B$15:$B$139,$B421)</f>
        <v>0</v>
      </c>
      <c r="R421" s="468"/>
    </row>
    <row r="422" spans="1:18" s="102" customFormat="1" ht="13.8" outlineLevel="1">
      <c r="A422" s="642" t="str">
        <f t="shared" si="84"/>
        <v>1</v>
      </c>
      <c r="L422" s="307" t="s">
        <v>167</v>
      </c>
      <c r="M422" s="309" t="s">
        <v>498</v>
      </c>
      <c r="N422" s="103" t="s">
        <v>499</v>
      </c>
      <c r="O422" s="148" t="s">
        <v>369</v>
      </c>
      <c r="P422" s="301">
        <f>P423*P424*P425</f>
        <v>0</v>
      </c>
      <c r="Q422" s="465">
        <f>Q423*Q424*Q425</f>
        <v>0</v>
      </c>
      <c r="R422" s="468"/>
    </row>
    <row r="423" spans="1:18" s="102" customFormat="1" ht="22.8" outlineLevel="1">
      <c r="A423" s="642" t="str">
        <f t="shared" si="84"/>
        <v>1</v>
      </c>
      <c r="L423" s="307" t="s">
        <v>168</v>
      </c>
      <c r="M423" s="310" t="s">
        <v>500</v>
      </c>
      <c r="N423" s="103" t="s">
        <v>501</v>
      </c>
      <c r="O423" s="148" t="s">
        <v>502</v>
      </c>
      <c r="P423" s="302"/>
      <c r="Q423" s="464">
        <f>SUMIFS(ЭЭ!O$15:O$27,ЭЭ!$A$15:$A$27,$A423,ЭЭ!$M$15:$M$27,"Удельный расход электроэнергии")</f>
        <v>0</v>
      </c>
      <c r="R423" s="468"/>
    </row>
    <row r="424" spans="1:18" s="102" customFormat="1" ht="22.8" outlineLevel="1">
      <c r="A424" s="642" t="str">
        <f t="shared" si="84"/>
        <v>1</v>
      </c>
      <c r="L424" s="307" t="s">
        <v>627</v>
      </c>
      <c r="M424" s="310" t="s">
        <v>1177</v>
      </c>
      <c r="N424" s="103" t="s">
        <v>503</v>
      </c>
      <c r="O424" s="148" t="s">
        <v>504</v>
      </c>
      <c r="P424" s="302"/>
      <c r="Q424" s="464">
        <f>SUMIFS(ЭЭ!Q$15:Q$27,ЭЭ!$A$15:$A$27,$A424,ЭЭ!$M$15:$M$27,"Объём воды/сточных вод")</f>
        <v>18</v>
      </c>
      <c r="R424" s="468"/>
    </row>
    <row r="425" spans="1:18" s="102" customFormat="1" ht="22.8" outlineLevel="1">
      <c r="A425" s="642" t="str">
        <f t="shared" si="84"/>
        <v>1</v>
      </c>
      <c r="L425" s="307" t="s">
        <v>629</v>
      </c>
      <c r="M425" s="310" t="s">
        <v>1119</v>
      </c>
      <c r="N425" s="103" t="s">
        <v>505</v>
      </c>
      <c r="O425" s="148" t="s">
        <v>506</v>
      </c>
      <c r="P425" s="302"/>
      <c r="Q425" s="464">
        <f>SUMIFS(ЭЭ!Q$15:Q$27,ЭЭ!$A$15:$A$27,$A425,ЭЭ!$M$15:$M$27,"Средний (расчетный) тариф")</f>
        <v>8.6099854756717509</v>
      </c>
      <c r="R425" s="468"/>
    </row>
    <row r="426" spans="1:18" s="102" customFormat="1" ht="22.8" outlineLevel="1">
      <c r="A426" s="642" t="str">
        <f t="shared" si="84"/>
        <v>1</v>
      </c>
      <c r="B426" s="102" t="s">
        <v>1103</v>
      </c>
      <c r="L426" s="307" t="s">
        <v>169</v>
      </c>
      <c r="M426" s="304" t="s">
        <v>507</v>
      </c>
      <c r="N426" s="103" t="s">
        <v>508</v>
      </c>
      <c r="O426" s="148" t="s">
        <v>369</v>
      </c>
      <c r="P426" s="302"/>
      <c r="Q426" s="464">
        <f>SUMIFS(Калькуляция!Q$15:Q$139,Калькуляция!$A$15:$A$139,$A426,Калькуляция!$B$15:$B$139,$B426)</f>
        <v>0</v>
      </c>
      <c r="R426" s="468"/>
    </row>
    <row r="427" spans="1:18" s="102" customFormat="1" ht="13.8" outlineLevel="1">
      <c r="A427" s="642" t="str">
        <f t="shared" si="84"/>
        <v>1</v>
      </c>
      <c r="L427" s="307" t="s">
        <v>385</v>
      </c>
      <c r="M427" s="311" t="s">
        <v>509</v>
      </c>
      <c r="N427" s="103" t="s">
        <v>510</v>
      </c>
      <c r="O427" s="148" t="s">
        <v>369</v>
      </c>
      <c r="P427" s="302"/>
      <c r="Q427" s="464">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68"/>
    </row>
    <row r="428" spans="1:18" s="102" customFormat="1" ht="22.8" outlineLevel="1">
      <c r="A428" s="642" t="str">
        <f t="shared" si="84"/>
        <v>1</v>
      </c>
      <c r="B428" s="108" t="s">
        <v>664</v>
      </c>
      <c r="L428" s="307" t="s">
        <v>511</v>
      </c>
      <c r="M428" s="304" t="s">
        <v>1190</v>
      </c>
      <c r="N428" s="103" t="s">
        <v>512</v>
      </c>
      <c r="O428" s="148" t="s">
        <v>369</v>
      </c>
      <c r="P428" s="302"/>
      <c r="Q428" s="464">
        <f>SUMIFS(Калькуляция!Q$15:Q$139,Калькуляция!$A$15:$A$139,$A428,Калькуляция!$B$15:$B$139,$B428)</f>
        <v>0</v>
      </c>
      <c r="R428" s="468"/>
    </row>
    <row r="429" spans="1:18" s="102" customFormat="1" ht="34.200000000000003" outlineLevel="1">
      <c r="A429" s="642" t="str">
        <f t="shared" si="84"/>
        <v>1</v>
      </c>
      <c r="L429" s="307" t="s">
        <v>513</v>
      </c>
      <c r="M429" s="309" t="s">
        <v>514</v>
      </c>
      <c r="N429" s="103" t="s">
        <v>515</v>
      </c>
      <c r="O429" s="148" t="s">
        <v>369</v>
      </c>
      <c r="P429" s="302"/>
      <c r="Q429" s="464"/>
      <c r="R429" s="468"/>
    </row>
    <row r="430" spans="1:18" s="102" customFormat="1" ht="22.8" outlineLevel="1">
      <c r="A430" s="642" t="str">
        <f t="shared" si="84"/>
        <v>1</v>
      </c>
      <c r="L430" s="307" t="s">
        <v>516</v>
      </c>
      <c r="M430" s="309" t="s">
        <v>517</v>
      </c>
      <c r="N430" s="103" t="s">
        <v>518</v>
      </c>
      <c r="O430" s="148" t="s">
        <v>369</v>
      </c>
      <c r="P430" s="302"/>
      <c r="Q430" s="464"/>
      <c r="R430" s="468"/>
    </row>
    <row r="431" spans="1:18" s="102" customFormat="1" ht="22.8" outlineLevel="1">
      <c r="A431" s="642" t="str">
        <f t="shared" si="84"/>
        <v>1</v>
      </c>
      <c r="L431" s="307" t="s">
        <v>519</v>
      </c>
      <c r="M431" s="309" t="s">
        <v>1242</v>
      </c>
      <c r="N431" s="148" t="s">
        <v>1243</v>
      </c>
      <c r="O431" s="148" t="s">
        <v>369</v>
      </c>
      <c r="P431" s="302"/>
      <c r="Q431" s="464"/>
      <c r="R431" s="468"/>
    </row>
    <row r="432" spans="1:18" s="102" customFormat="1" ht="57" outlineLevel="1">
      <c r="A432" s="642" t="str">
        <f t="shared" si="84"/>
        <v>1</v>
      </c>
      <c r="L432" s="307" t="s">
        <v>649</v>
      </c>
      <c r="M432" s="309" t="s">
        <v>1245</v>
      </c>
      <c r="N432" s="148" t="s">
        <v>1244</v>
      </c>
      <c r="O432" s="148" t="s">
        <v>369</v>
      </c>
      <c r="P432" s="302"/>
      <c r="Q432" s="464"/>
      <c r="R432" s="468"/>
    </row>
    <row r="433" spans="1:53" s="279" customFormat="1" ht="34.200000000000003" outlineLevel="1">
      <c r="A433" s="642" t="str">
        <f t="shared" si="84"/>
        <v>1</v>
      </c>
      <c r="L433" s="105" t="s">
        <v>520</v>
      </c>
      <c r="M433" s="303" t="s">
        <v>521</v>
      </c>
      <c r="N433" s="105" t="s">
        <v>1092</v>
      </c>
      <c r="O433" s="313" t="s">
        <v>369</v>
      </c>
      <c r="P433" s="314">
        <f>P434</f>
        <v>0</v>
      </c>
      <c r="Q433" s="462">
        <f>Q434</f>
        <v>0</v>
      </c>
      <c r="R433" s="467"/>
    </row>
    <row r="434" spans="1:53" s="102" customFormat="1" ht="34.200000000000003" outlineLevel="1">
      <c r="A434" s="642" t="str">
        <f t="shared" si="84"/>
        <v>1</v>
      </c>
      <c r="L434" s="307" t="s">
        <v>18</v>
      </c>
      <c r="M434" s="312" t="s">
        <v>522</v>
      </c>
      <c r="N434" s="103" t="s">
        <v>523</v>
      </c>
      <c r="O434" s="148" t="s">
        <v>369</v>
      </c>
      <c r="P434" s="301">
        <f>P435+P436</f>
        <v>0</v>
      </c>
      <c r="Q434" s="465">
        <f>Q435+Q436</f>
        <v>0</v>
      </c>
      <c r="R434" s="468"/>
    </row>
    <row r="435" spans="1:53" s="102" customFormat="1" ht="68.400000000000006" outlineLevel="1">
      <c r="A435" s="642" t="str">
        <f t="shared" si="84"/>
        <v>1</v>
      </c>
      <c r="L435" s="307" t="s">
        <v>165</v>
      </c>
      <c r="M435" s="309" t="s">
        <v>524</v>
      </c>
      <c r="N435" s="103" t="s">
        <v>525</v>
      </c>
      <c r="O435" s="148" t="s">
        <v>369</v>
      </c>
      <c r="P435" s="302"/>
      <c r="Q435" s="464"/>
      <c r="R435" s="468"/>
    </row>
    <row r="436" spans="1:53" s="102" customFormat="1" ht="45.6" outlineLevel="1">
      <c r="A436" s="642" t="str">
        <f t="shared" si="84"/>
        <v>1</v>
      </c>
      <c r="L436" s="307" t="s">
        <v>166</v>
      </c>
      <c r="M436" s="309" t="s">
        <v>526</v>
      </c>
      <c r="N436" s="103" t="s">
        <v>527</v>
      </c>
      <c r="O436" s="148" t="s">
        <v>369</v>
      </c>
      <c r="P436" s="302"/>
      <c r="Q436" s="464"/>
      <c r="R436" s="468"/>
    </row>
    <row r="437" spans="1:53" s="102" customFormat="1" ht="34.200000000000003" outlineLevel="1">
      <c r="A437" s="642" t="str">
        <f t="shared" si="84"/>
        <v>1</v>
      </c>
      <c r="L437" s="313" t="s">
        <v>1155</v>
      </c>
      <c r="M437" s="303" t="s">
        <v>1222</v>
      </c>
      <c r="N437" s="105" t="s">
        <v>1157</v>
      </c>
      <c r="O437" s="313" t="s">
        <v>369</v>
      </c>
      <c r="P437" s="373"/>
      <c r="Q437" s="466"/>
      <c r="R437" s="468"/>
    </row>
    <row r="438" spans="1:53" s="102" customFormat="1" ht="171"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сведения'!$N$113:$N$126,MATCH($A442,'Общие сведения'!$D$113:$D$126,0))</f>
        <v>одноставочный</v>
      </c>
      <c r="L442" s="318" t="str">
        <f>INDEX('Общие сведения'!$J$113:$J$126,MATCH($A442,'Общие сведения'!$D$113:$D$126,0))</f>
        <v>Тариф 1 (Водоснабжение) - тариф на питьевую воду</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0</v>
      </c>
      <c r="P443" s="407">
        <f>SUM(P445,P462,P468,P488,P489,P490)</f>
        <v>191.47</v>
      </c>
      <c r="Q443" s="407">
        <f>SUM(Q445,Q462,Q468,Q488,Q489,Q490)</f>
        <v>0</v>
      </c>
      <c r="R443" s="407">
        <f t="shared" ref="R443:R488" si="86">Q443-P443</f>
        <v>-191.47</v>
      </c>
      <c r="S443" s="407">
        <f>SUM(S445,S462,S468,S488,S489,S490)</f>
        <v>0</v>
      </c>
      <c r="T443" s="407">
        <f>SUM(T445,T462,T468,T488,T489,T490)</f>
        <v>141.40170000000001</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140.4</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0</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SUMIFS(INDEX(Сценарии!$O$15:$AP$35,,MATCH(U$3,Сценарии!$O$3:$AP$3,0)),Сценарии!$A$15:$A$35,$A444,Сценарии!$B$15:$B$35,"ИОР")</f>
        <v>#N/A</v>
      </c>
      <c r="V444" s="458" t="e">
        <f>SUMIFS(INDEX(Сценарии!$O$15:$AP$35,,MATCH(V$3,Сценарии!$O$3:$AP$3,0)),Сценарии!$A$15:$A$35,$A444,Сценарии!$B$15:$B$35,"ИОР")</f>
        <v>#N/A</v>
      </c>
      <c r="W444" s="458" t="e">
        <f>SUMIFS(INDEX(Сценарии!$O$15:$AP$35,,MATCH(W$3,Сценарии!$O$3:$AP$3,0)),Сценарии!$A$15:$A$35,$A444,Сценарии!$B$15:$B$35,"ИОР")</f>
        <v>#N/A</v>
      </c>
      <c r="X444" s="458" t="e">
        <f>SUMIFS(INDEX(Сценарии!$O$15:$AP$35,,MATCH(X$3,Сценарии!$O$3:$AP$3,0)),Сценарии!$A$15:$A$35,$A444,Сценарии!$B$15:$B$35,"ИОР")</f>
        <v>#N/A</v>
      </c>
      <c r="Y444" s="458" t="e">
        <f>SUMIFS(INDEX(Сценарии!$O$15:$AP$35,,MATCH(Y$3,Сценарии!$O$3:$AP$3,0)),Сценарии!$A$15:$A$35,$A444,Сценарии!$B$15:$B$35,"ИОР")</f>
        <v>#N/A</v>
      </c>
      <c r="Z444" s="458" t="e">
        <f>SUMIFS(INDEX(Сценарии!$O$15:$AP$35,,MATCH(Z$3,Сценарии!$O$3:$AP$3,0)),Сценарии!$A$15:$A$35,$A444,Сценарии!$B$15:$B$35,"ИОР")</f>
        <v>#N/A</v>
      </c>
      <c r="AA444" s="458" t="e">
        <f>SUMIFS(INDEX(Сценарии!$O$15:$AP$35,,MATCH(AA$3,Сценарии!$O$3:$AP$3,0)),Сценарии!$A$15:$A$35,$A444,Сценарии!$B$15:$B$35,"ИОР")</f>
        <v>#N/A</v>
      </c>
      <c r="AB444" s="458" t="e">
        <f>SUMIFS(INDEX(Сценарии!$O$15:$AP$35,,MATCH(AB$3,Сценарии!$O$3:$AP$3,0)),Сценарии!$A$15:$A$35,$A444,Сценарии!$B$15:$B$35,"ИОР")</f>
        <v>#N/A</v>
      </c>
      <c r="AC444" s="458" t="e">
        <f>SUMIFS(INDEX(Сценарии!$O$15:$AP$35,,MATCH(AC$3,Сценарии!$O$3:$AP$3,0)),Сценарии!$A$15:$A$35,$A444,Сценарии!$B$15:$B$35,"ИОР")</f>
        <v>#N/A</v>
      </c>
      <c r="AD444" s="458"/>
      <c r="AE444" s="458" t="e">
        <f>SUMIFS(INDEX(Сценарии!$O$15:$AP$35,,MATCH(AE$3,Сценарии!$O$3:$AP$3,0)),Сценарии!$A$15:$A$35,$A444,Сценарии!$B$15:$B$35,"ИОР")</f>
        <v>#N/A</v>
      </c>
      <c r="AF444" s="458" t="e">
        <f>SUMIFS(INDEX(Сценарии!$O$15:$AP$35,,MATCH(AF$3,Сценарии!$O$3:$AP$3,0)),Сценарии!$A$15:$A$35,$A444,Сценарии!$B$15:$B$35,"ИОР")</f>
        <v>#N/A</v>
      </c>
      <c r="AG444" s="458" t="e">
        <f>SUMIFS(INDEX(Сценарии!$O$15:$AP$35,,MATCH(AG$3,Сценарии!$O$3:$AP$3,0)),Сценарии!$A$15:$A$35,$A444,Сценарии!$B$15:$B$35,"ИОР")</f>
        <v>#N/A</v>
      </c>
      <c r="AH444" s="458" t="e">
        <f>SUMIFS(INDEX(Сценарии!$O$15:$AP$35,,MATCH(AH$3,Сценарии!$O$3:$AP$3,0)),Сценарии!$A$15:$A$35,$A444,Сценарии!$B$15:$B$35,"ИОР")</f>
        <v>#N/A</v>
      </c>
      <c r="AI444" s="458" t="e">
        <f>SUMIFS(INDEX(Сценарии!$O$15:$AP$35,,MATCH(AI$3,Сценарии!$O$3:$AP$3,0)),Сценарии!$A$15:$A$35,$A444,Сценарии!$B$15:$B$35,"ИОР")</f>
        <v>#N/A</v>
      </c>
      <c r="AJ444" s="458" t="e">
        <f>SUMIFS(INDEX(Сценарии!$O$15:$AP$35,,MATCH(AJ$3,Сценарии!$O$3:$AP$3,0)),Сценарии!$A$15:$A$35,$A444,Сценарии!$B$15:$B$35,"ИОР")</f>
        <v>#N/A</v>
      </c>
      <c r="AK444" s="458" t="e">
        <f>SUMIFS(INDEX(Сценарии!$O$15:$AP$35,,MATCH(AK$3,Сценарии!$O$3:$AP$3,0)),Сценарии!$A$15:$A$35,$A444,Сценарии!$B$15:$B$35,"ИОР")</f>
        <v>#N/A</v>
      </c>
      <c r="AL444" s="458" t="e">
        <f>SUMIFS(INDEX(Сценарии!$O$15:$AP$35,,MATCH(AL$3,Сценарии!$O$3:$AP$3,0)),Сценарии!$A$15:$A$35,$A444,Сценарии!$B$15:$B$35,"ИОР")</f>
        <v>#N/A</v>
      </c>
      <c r="AM444" s="458" t="e">
        <f>SUMIFS(INDEX(Сценарии!$O$15:$AP$35,,MATCH(AM$3,Сценарии!$O$3:$AP$3,0)),Сценарии!$A$15:$A$35,$A444,Сценарии!$B$15:$B$35,"ИОР")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0</v>
      </c>
      <c r="P445" s="407">
        <f>SUM(P446,P449,P450,P453,P454)</f>
        <v>110.3</v>
      </c>
      <c r="Q445" s="407">
        <f>SUM(Q446,Q449,Q450,Q453,Q454)</f>
        <v>0</v>
      </c>
      <c r="R445" s="407">
        <f t="shared" si="86"/>
        <v>-110.3</v>
      </c>
      <c r="S445" s="407">
        <f>SUM(S446,S449,S450,S453,S454)</f>
        <v>0</v>
      </c>
      <c r="T445" s="407">
        <f>SUM(T446,T449,T450,T453,T454)</f>
        <v>138.40170000000001</v>
      </c>
      <c r="U445" s="605"/>
      <c r="V445" s="605"/>
      <c r="W445" s="605"/>
      <c r="X445" s="605"/>
      <c r="Y445" s="605"/>
      <c r="Z445" s="605"/>
      <c r="AA445" s="605"/>
      <c r="AB445" s="605"/>
      <c r="AC445" s="605"/>
      <c r="AD445" s="407">
        <f>SUM(AD446,AD449,AD450,AD453,AD454)</f>
        <v>140.4</v>
      </c>
      <c r="AE445" s="605"/>
      <c r="AF445" s="605"/>
      <c r="AG445" s="605"/>
      <c r="AH445" s="605"/>
      <c r="AI445" s="605"/>
      <c r="AJ445" s="605"/>
      <c r="AK445" s="605"/>
      <c r="AL445" s="605"/>
      <c r="AM445" s="605"/>
      <c r="AN445" s="407">
        <f t="shared" ref="AN445:AN515" si="89">IF(S445=0,0,(AD445-S445)/S445*100)</f>
        <v>0</v>
      </c>
      <c r="AO445" s="605"/>
      <c r="AP445" s="605"/>
      <c r="AQ445" s="605"/>
      <c r="AR445" s="605"/>
      <c r="AS445" s="605"/>
      <c r="AT445" s="605"/>
      <c r="AU445" s="605"/>
      <c r="AV445" s="605"/>
      <c r="AW445" s="605"/>
      <c r="AX445" s="606"/>
      <c r="AY445" s="606"/>
      <c r="AZ445" s="606"/>
    </row>
    <row r="446" spans="1:53" s="108" customFormat="1" ht="22.8"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8"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34.200000000000003" outlineLevel="1">
      <c r="A450" s="642" t="str">
        <f t="shared" si="85"/>
        <v>1</v>
      </c>
      <c r="L450" s="409" t="s">
        <v>542</v>
      </c>
      <c r="M450" s="417" t="s">
        <v>543</v>
      </c>
      <c r="N450" s="416" t="s">
        <v>369</v>
      </c>
      <c r="O450" s="421">
        <f>O451+O452</f>
        <v>0</v>
      </c>
      <c r="P450" s="421">
        <f>P451+P452</f>
        <v>110.3</v>
      </c>
      <c r="Q450" s="421">
        <f>Q451+Q452</f>
        <v>0</v>
      </c>
      <c r="R450" s="413">
        <f t="shared" si="86"/>
        <v>-110.3</v>
      </c>
      <c r="S450" s="421">
        <f>S451+S452</f>
        <v>0</v>
      </c>
      <c r="T450" s="421">
        <f>T451+T452</f>
        <v>138.40170000000001</v>
      </c>
      <c r="U450" s="439"/>
      <c r="V450" s="439"/>
      <c r="W450" s="439"/>
      <c r="X450" s="439"/>
      <c r="Y450" s="439"/>
      <c r="Z450" s="439"/>
      <c r="AA450" s="439"/>
      <c r="AB450" s="439"/>
      <c r="AC450" s="439"/>
      <c r="AD450" s="421">
        <f>AD451+AD452</f>
        <v>140.4</v>
      </c>
      <c r="AE450" s="439"/>
      <c r="AF450" s="439"/>
      <c r="AG450" s="439"/>
      <c r="AH450" s="439"/>
      <c r="AI450" s="439"/>
      <c r="AJ450" s="439"/>
      <c r="AK450" s="439"/>
      <c r="AL450" s="439"/>
      <c r="AM450" s="439"/>
      <c r="AN450" s="413">
        <f t="shared" si="89"/>
        <v>0</v>
      </c>
      <c r="AO450" s="439"/>
      <c r="AP450" s="439"/>
      <c r="AQ450" s="439"/>
      <c r="AR450" s="439"/>
      <c r="AS450" s="439"/>
      <c r="AT450" s="439"/>
      <c r="AU450" s="439"/>
      <c r="AV450" s="439"/>
      <c r="AW450" s="439"/>
      <c r="AX450" s="195"/>
      <c r="AY450" s="195"/>
      <c r="AZ450" s="195"/>
    </row>
    <row r="451" spans="1:52" s="108" customFormat="1" ht="22.8" outlineLevel="1">
      <c r="A451" s="642" t="str">
        <f t="shared" si="85"/>
        <v>1</v>
      </c>
      <c r="B451" s="526" t="s">
        <v>1321</v>
      </c>
      <c r="L451" s="409" t="s">
        <v>544</v>
      </c>
      <c r="M451" s="419" t="s">
        <v>545</v>
      </c>
      <c r="N451" s="524" t="s">
        <v>369</v>
      </c>
      <c r="O451" s="576">
        <f>SUMIFS(ФОТ!O$15:O$32,ФОТ!$A$15:$A$32,$A451,ФОТ!$B$15:$B$32,$B451)</f>
        <v>0</v>
      </c>
      <c r="P451" s="576">
        <f>SUMIFS(ФОТ!P$15:P$32,ФОТ!$A$15:$A$32,$A451,ФОТ!$B$15:$B$32,$B451)</f>
        <v>84</v>
      </c>
      <c r="Q451" s="576">
        <f>SUMIFS(ФОТ!Q$15:Q$32,ФОТ!$A$15:$A$32,$A451,ФОТ!$B$15:$B$32,$B451)</f>
        <v>0</v>
      </c>
      <c r="R451" s="413">
        <f t="shared" si="86"/>
        <v>-84</v>
      </c>
      <c r="S451" s="576">
        <f>SUMIFS(ФОТ!R$15:R$32,ФОТ!$A$15:$A$32,$A451,ФОТ!$B$15:$B$32,$B451)</f>
        <v>0</v>
      </c>
      <c r="T451" s="576">
        <f>SUMIFS(ФОТ!S$15:S$32,ФОТ!$A$15:$A$32,$A451,ФОТ!$B$15:$B$32,$B451)</f>
        <v>114</v>
      </c>
      <c r="U451" s="439"/>
      <c r="V451" s="439"/>
      <c r="W451" s="439"/>
      <c r="X451" s="439"/>
      <c r="Y451" s="439"/>
      <c r="Z451" s="439"/>
      <c r="AA451" s="439"/>
      <c r="AB451" s="439"/>
      <c r="AC451" s="439"/>
      <c r="AD451" s="576">
        <f>SUMIFS(ФОТ!T$15:T$32,ФОТ!$A$15:$A$32,$A451,ФОТ!$B$15:$B$32,$B451)</f>
        <v>108</v>
      </c>
      <c r="AE451" s="439"/>
      <c r="AF451" s="439"/>
      <c r="AG451" s="439"/>
      <c r="AH451" s="439"/>
      <c r="AI451" s="439"/>
      <c r="AJ451" s="439"/>
      <c r="AK451" s="439"/>
      <c r="AL451" s="439"/>
      <c r="AM451" s="439"/>
      <c r="AN451" s="413">
        <f t="shared" si="89"/>
        <v>0</v>
      </c>
      <c r="AO451" s="439"/>
      <c r="AP451" s="439"/>
      <c r="AQ451" s="439"/>
      <c r="AR451" s="439"/>
      <c r="AS451" s="439"/>
      <c r="AT451" s="439"/>
      <c r="AU451" s="439"/>
      <c r="AV451" s="439"/>
      <c r="AW451" s="439"/>
      <c r="AX451" s="195"/>
      <c r="AY451" s="195"/>
      <c r="AZ451" s="195"/>
    </row>
    <row r="452" spans="1:52" s="108" customFormat="1" ht="22.8" outlineLevel="1">
      <c r="A452" s="642" t="str">
        <f t="shared" si="85"/>
        <v>1</v>
      </c>
      <c r="B452" s="526" t="s">
        <v>1323</v>
      </c>
      <c r="L452" s="409" t="s">
        <v>546</v>
      </c>
      <c r="M452" s="419" t="s">
        <v>1191</v>
      </c>
      <c r="N452" s="416" t="s">
        <v>369</v>
      </c>
      <c r="O452" s="576">
        <f>SUMIFS(ФОТ!O$15:O$32,ФОТ!$A$15:$A$32,$A452,ФОТ!$B$15:$B$32,$B452)</f>
        <v>0</v>
      </c>
      <c r="P452" s="576">
        <f>SUMIFS(ФОТ!P$15:P$32,ФОТ!$A$15:$A$32,$A452,ФОТ!$B$15:$B$32,$B452)</f>
        <v>26.3</v>
      </c>
      <c r="Q452" s="576">
        <f>SUMIFS(ФОТ!Q$15:Q$32,ФОТ!$A$15:$A$32,$A452,ФОТ!$B$15:$B$32,$B452)</f>
        <v>0</v>
      </c>
      <c r="R452" s="413">
        <f t="shared" si="86"/>
        <v>-26.3</v>
      </c>
      <c r="S452" s="576">
        <f>SUMIFS(ФОТ!R$15:R$32,ФОТ!$A$15:$A$32,$A452,ФОТ!$B$15:$B$32,$B452)</f>
        <v>0</v>
      </c>
      <c r="T452" s="576">
        <f>SUMIFS(ФОТ!S$15:S$32,ФОТ!$A$15:$A$32,$A452,ФОТ!$B$15:$B$32,$B452)</f>
        <v>24.401700000000002</v>
      </c>
      <c r="U452" s="439"/>
      <c r="V452" s="439"/>
      <c r="W452" s="439"/>
      <c r="X452" s="439"/>
      <c r="Y452" s="439"/>
      <c r="Z452" s="439"/>
      <c r="AA452" s="439"/>
      <c r="AB452" s="439"/>
      <c r="AC452" s="439"/>
      <c r="AD452" s="576">
        <f>SUMIFS(ФОТ!T$15:T$32,ФОТ!$A$15:$A$32,$A452,ФОТ!$B$15:$B$32,$B452)</f>
        <v>32.4</v>
      </c>
      <c r="AE452" s="439"/>
      <c r="AF452" s="439"/>
      <c r="AG452" s="439"/>
      <c r="AH452" s="439"/>
      <c r="AI452" s="439"/>
      <c r="AJ452" s="439"/>
      <c r="AK452" s="439"/>
      <c r="AL452" s="439"/>
      <c r="AM452" s="439"/>
      <c r="AN452" s="413">
        <f t="shared" si="89"/>
        <v>0</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8"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8"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8"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68.400000000000006"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75.17</v>
      </c>
      <c r="Q462" s="433">
        <f>Q463+Q464+Q465</f>
        <v>0</v>
      </c>
      <c r="R462" s="407">
        <f t="shared" si="86"/>
        <v>-75.17</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4.200000000000003"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4.200000000000003"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8" outlineLevel="1">
      <c r="A465" s="642" t="str">
        <f t="shared" si="85"/>
        <v>1</v>
      </c>
      <c r="L465" s="409" t="s">
        <v>568</v>
      </c>
      <c r="M465" s="422" t="s">
        <v>569</v>
      </c>
      <c r="N465" s="411" t="s">
        <v>369</v>
      </c>
      <c r="O465" s="421">
        <f>O466+O467</f>
        <v>0</v>
      </c>
      <c r="P465" s="421">
        <f>P466+P467</f>
        <v>75.17</v>
      </c>
      <c r="Q465" s="421">
        <f>Q466+Q467</f>
        <v>0</v>
      </c>
      <c r="R465" s="413">
        <f t="shared" si="86"/>
        <v>-75.17</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4.4" outlineLevel="1">
      <c r="A466" s="642" t="str">
        <f t="shared" si="85"/>
        <v>1</v>
      </c>
      <c r="B466" s="577" t="s">
        <v>1325</v>
      </c>
      <c r="L466" s="409" t="s">
        <v>1179</v>
      </c>
      <c r="M466" s="419" t="s">
        <v>570</v>
      </c>
      <c r="N466" s="411" t="s">
        <v>369</v>
      </c>
      <c r="O466" s="576">
        <f>SUMIFS(ФОТ!O$15:O$32,ФОТ!$A$15:$A$32,$A466,ФОТ!$B$15:$B$32,$B466)</f>
        <v>0</v>
      </c>
      <c r="P466" s="576">
        <f>SUMIFS(ФОТ!P$15:P$32,ФОТ!$A$15:$A$32,$A466,ФОТ!$B$15:$B$32,$B466)</f>
        <v>75.17</v>
      </c>
      <c r="Q466" s="576">
        <f>SUMIFS(ФОТ!Q$15:Q$32,ФОТ!$A$15:$A$32,$A466,ФОТ!$B$15:$B$32,$B466)</f>
        <v>0</v>
      </c>
      <c r="R466" s="413">
        <f t="shared" si="86"/>
        <v>-75.17</v>
      </c>
      <c r="S466" s="576">
        <f>SUMIFS(ФОТ!R$15:R$32,ФОТ!$A$15:$A$32,$A466,ФОТ!$B$15:$B$32,$B466)</f>
        <v>0</v>
      </c>
      <c r="T466" s="576">
        <f>SUMIFS(ФОТ!S$15:S$32,ФОТ!$A$15:$A$32,$A466,ФОТ!$B$15:$B$32,$B466)</f>
        <v>0</v>
      </c>
      <c r="U466" s="439"/>
      <c r="V466" s="439"/>
      <c r="W466" s="439"/>
      <c r="X466" s="439"/>
      <c r="Y466" s="439"/>
      <c r="Z466" s="439"/>
      <c r="AA466" s="439"/>
      <c r="AB466" s="439"/>
      <c r="AC466" s="439"/>
      <c r="AD466" s="576">
        <f>SUMIFS(ФОТ!T$15:T$32,ФОТ!$A$15:$A$32,$A466,ФОТ!$B$15:$B$32,$B466)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4.4" outlineLevel="1">
      <c r="A467" s="642" t="str">
        <f t="shared" si="85"/>
        <v>1</v>
      </c>
      <c r="B467" s="577" t="s">
        <v>1327</v>
      </c>
      <c r="L467" s="409" t="s">
        <v>1180</v>
      </c>
      <c r="M467" s="419" t="s">
        <v>571</v>
      </c>
      <c r="N467" s="411" t="s">
        <v>369</v>
      </c>
      <c r="O467" s="576">
        <f>SUMIFS(ФОТ!O$15:O$32,ФОТ!$A$15:$A$32,$A467,ФОТ!$B$15:$B$32,$B467)</f>
        <v>0</v>
      </c>
      <c r="P467" s="576">
        <f>SUMIFS(ФОТ!P$15:P$32,ФОТ!$A$15:$A$32,$A467,ФОТ!$B$15:$B$32,$B467)</f>
        <v>0</v>
      </c>
      <c r="Q467" s="576">
        <f>SUMIFS(ФОТ!Q$15:Q$32,ФОТ!$A$15:$A$32,$A467,ФОТ!$B$15:$B$32,$B467)</f>
        <v>0</v>
      </c>
      <c r="R467" s="413">
        <f t="shared" si="86"/>
        <v>0</v>
      </c>
      <c r="S467" s="576">
        <f>SUMIFS(ФОТ!R$15:R$32,ФОТ!$A$15:$A$32,$A467,ФОТ!$B$15:$B$32,$B467)</f>
        <v>0</v>
      </c>
      <c r="T467" s="576">
        <f>SUMIFS(ФОТ!S$15:S$32,ФОТ!$A$15:$A$32,$A467,ФОТ!$B$15:$B$32,$B467)</f>
        <v>0</v>
      </c>
      <c r="U467" s="439"/>
      <c r="V467" s="439"/>
      <c r="W467" s="439"/>
      <c r="X467" s="439"/>
      <c r="Y467" s="439"/>
      <c r="Z467" s="439"/>
      <c r="AA467" s="439"/>
      <c r="AB467" s="439"/>
      <c r="AC467" s="439"/>
      <c r="AD467" s="576">
        <f>SUMIFS(ФОТ!T$15:T$32,ФОТ!$A$15:$A$32,$A467,ФОТ!$B$15:$B$32,$B467)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6</v>
      </c>
      <c r="Q468" s="433">
        <f>Q469+Q477+Q480+Q481+Q482+Q483+Q484</f>
        <v>0</v>
      </c>
      <c r="R468" s="407">
        <f t="shared" si="86"/>
        <v>-6</v>
      </c>
      <c r="S468" s="433">
        <f>S469+S477+S480+S481+S482+S483+S484</f>
        <v>0</v>
      </c>
      <c r="T468" s="433">
        <f>T469+T477+T480+T481+T482+T483+T484</f>
        <v>3</v>
      </c>
      <c r="U468" s="605"/>
      <c r="V468" s="605"/>
      <c r="W468" s="605"/>
      <c r="X468" s="605"/>
      <c r="Y468" s="605"/>
      <c r="Z468" s="605"/>
      <c r="AA468" s="605"/>
      <c r="AB468" s="605"/>
      <c r="AC468" s="605"/>
      <c r="AD468" s="433">
        <f>AD469+AD477+AD480+AD481+AD482+AD483+AD484</f>
        <v>0</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8" outlineLevel="1">
      <c r="A469" s="642" t="str">
        <f t="shared" si="85"/>
        <v>1</v>
      </c>
      <c r="B469" s="108" t="s">
        <v>1339</v>
      </c>
      <c r="L469" s="409" t="s">
        <v>573</v>
      </c>
      <c r="M469" s="417" t="s">
        <v>574</v>
      </c>
      <c r="N469" s="411" t="s">
        <v>369</v>
      </c>
      <c r="O469" s="576">
        <f>SUMIFS(Административные!O$15:O$35,Административные!$A$15:$A$35,$A469,Административные!$B$15:$B$35,$B469)</f>
        <v>0</v>
      </c>
      <c r="P469" s="576">
        <f>SUMIFS(Административные!P$15:P$35,Административные!$A$15:$A$35,$A469,Административные!$B$15:$B$35,$B469)</f>
        <v>0</v>
      </c>
      <c r="Q469" s="576">
        <f>SUMIFS(Административные!Q$15:Q$35,Административные!$A$15:$A$35,$A469,Административные!$B$15:$B$35,$B469)</f>
        <v>0</v>
      </c>
      <c r="R469" s="413">
        <f t="shared" si="86"/>
        <v>0</v>
      </c>
      <c r="S469" s="576">
        <f>SUMIFS(Административные!R$15:R$35,Административные!$A$15:$A$35,$A469,Административные!$B$15:$B$35,$B469)</f>
        <v>0</v>
      </c>
      <c r="T469" s="576">
        <f>SUMIFS(Административные!S$15:S$35,Административные!$A$15:$A$35,$A469,Административные!$B$15:$B$35,$B469)</f>
        <v>3</v>
      </c>
      <c r="U469" s="439"/>
      <c r="V469" s="439"/>
      <c r="W469" s="439"/>
      <c r="X469" s="439"/>
      <c r="Y469" s="439"/>
      <c r="Z469" s="439"/>
      <c r="AA469" s="439"/>
      <c r="AB469" s="439"/>
      <c r="AC469" s="439"/>
      <c r="AD469" s="576">
        <f>SUMIFS(Административные!T$15:T$35,Административные!$A$15:$A$35,$A469,Административные!$B$15:$B$35,$B469)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SUMIFS(Административные!O$15:O$35,Административные!$A$15:$A$35,$A470,Административные!$B$15:$B$35,$B470)</f>
        <v>0</v>
      </c>
      <c r="P470" s="576">
        <f>SUMIFS(Административные!P$15:P$35,Административные!$A$15:$A$35,$A470,Административные!$B$15:$B$35,$B470)</f>
        <v>0</v>
      </c>
      <c r="Q470" s="576">
        <f>SUMIFS(Административные!Q$15:Q$35,Административные!$A$15:$A$35,$A470,Административные!$B$15:$B$35,$B470)</f>
        <v>0</v>
      </c>
      <c r="R470" s="413">
        <f t="shared" si="86"/>
        <v>0</v>
      </c>
      <c r="S470" s="576">
        <f>SUMIFS(Административные!R$15:R$35,Административные!$A$15:$A$35,$A470,Административные!$B$15:$B$35,$B470)</f>
        <v>0</v>
      </c>
      <c r="T470" s="576">
        <f>SUMIFS(Административные!S$15:S$35,Административные!$A$15:$A$35,$A470,Административные!$B$15:$B$35,$B470)</f>
        <v>3</v>
      </c>
      <c r="U470" s="439"/>
      <c r="V470" s="439"/>
      <c r="W470" s="439"/>
      <c r="X470" s="439"/>
      <c r="Y470" s="439"/>
      <c r="Z470" s="439"/>
      <c r="AA470" s="439"/>
      <c r="AB470" s="439"/>
      <c r="AC470" s="439"/>
      <c r="AD470" s="576">
        <f>SUMIFS(Административные!T$15:T$35,Административные!$A$15:$A$35,$A470,Административные!$B$15:$B$35,$B470)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SUMIFS(Административные!O$15:O$35,Административные!$A$15:$A$35,$A471,Административные!$B$15:$B$35,$B471)</f>
        <v>0</v>
      </c>
      <c r="P471" s="576">
        <f>SUMIFS(Административные!P$15:P$35,Административные!$A$15:$A$35,$A471,Административные!$B$15:$B$35,$B471)</f>
        <v>0</v>
      </c>
      <c r="Q471" s="576">
        <f>SUMIFS(Административные!Q$15:Q$35,Административные!$A$15:$A$35,$A471,Административные!$B$15:$B$35,$B471)</f>
        <v>0</v>
      </c>
      <c r="R471" s="413">
        <f t="shared" si="86"/>
        <v>0</v>
      </c>
      <c r="S471" s="576">
        <f>SUMIFS(Административные!R$15:R$35,Административные!$A$15:$A$35,$A471,Административные!$B$15:$B$35,$B471)</f>
        <v>0</v>
      </c>
      <c r="T471" s="576">
        <f>SUMIFS(Административные!S$15:S$35,Административные!$A$15:$A$35,$A471,Административные!$B$15:$B$35,$B471)</f>
        <v>0</v>
      </c>
      <c r="U471" s="439"/>
      <c r="V471" s="439"/>
      <c r="W471" s="439"/>
      <c r="X471" s="439"/>
      <c r="Y471" s="439"/>
      <c r="Z471" s="439"/>
      <c r="AA471" s="439"/>
      <c r="AB471" s="439"/>
      <c r="AC471" s="439"/>
      <c r="AD471" s="576">
        <f>SUMIFS(Административные!T$15:T$35,Административные!$A$15:$A$35,$A471,Административные!$B$15:$B$35,$B471)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SUMIFS(Административные!O$15:O$35,Административные!$A$15:$A$35,$A472,Административные!$B$15:$B$35,$B472)</f>
        <v>0</v>
      </c>
      <c r="P472" s="576">
        <f>SUMIFS(Административные!P$15:P$35,Административные!$A$15:$A$35,$A472,Административные!$B$15:$B$35,$B472)</f>
        <v>0</v>
      </c>
      <c r="Q472" s="576">
        <f>SUMIFS(Административные!Q$15:Q$35,Административные!$A$15:$A$35,$A472,Административные!$B$15:$B$35,$B472)</f>
        <v>0</v>
      </c>
      <c r="R472" s="413">
        <f t="shared" si="86"/>
        <v>0</v>
      </c>
      <c r="S472" s="576">
        <f>SUMIFS(Административные!R$15:R$35,Административные!$A$15:$A$35,$A472,Административные!$B$15:$B$35,$B472)</f>
        <v>0</v>
      </c>
      <c r="T472" s="576">
        <f>SUMIFS(Административные!S$15:S$35,Административные!$A$15:$A$35,$A472,Административные!$B$15:$B$35,$B472)</f>
        <v>0</v>
      </c>
      <c r="U472" s="439"/>
      <c r="V472" s="439"/>
      <c r="W472" s="439"/>
      <c r="X472" s="439"/>
      <c r="Y472" s="439"/>
      <c r="Z472" s="439"/>
      <c r="AA472" s="439"/>
      <c r="AB472" s="439"/>
      <c r="AC472" s="439"/>
      <c r="AD472" s="576">
        <f>SUMIFS(Административные!T$15:T$35,Административные!$A$15:$A$35,$A472,Административные!$B$15:$B$35,$B472)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SUMIFS(Административные!O$15:O$35,Административные!$A$15:$A$35,$A473,Административные!$B$15:$B$35,$B473)</f>
        <v>0</v>
      </c>
      <c r="P473" s="576">
        <f>SUMIFS(Административные!P$15:P$35,Административные!$A$15:$A$35,$A473,Административные!$B$15:$B$35,$B473)</f>
        <v>0</v>
      </c>
      <c r="Q473" s="576">
        <f>SUMIFS(Административные!Q$15:Q$35,Административные!$A$15:$A$35,$A473,Административные!$B$15:$B$35,$B473)</f>
        <v>0</v>
      </c>
      <c r="R473" s="413">
        <f t="shared" si="86"/>
        <v>0</v>
      </c>
      <c r="S473" s="576">
        <f>SUMIFS(Административные!R$15:R$35,Административные!$A$15:$A$35,$A473,Административные!$B$15:$B$35,$B473)</f>
        <v>0</v>
      </c>
      <c r="T473" s="576">
        <f>SUMIFS(Административные!S$15:S$35,Административные!$A$15:$A$35,$A473,Административные!$B$15:$B$35,$B473)</f>
        <v>0</v>
      </c>
      <c r="U473" s="439"/>
      <c r="V473" s="439"/>
      <c r="W473" s="439"/>
      <c r="X473" s="439"/>
      <c r="Y473" s="439"/>
      <c r="Z473" s="439"/>
      <c r="AA473" s="439"/>
      <c r="AB473" s="439"/>
      <c r="AC473" s="439"/>
      <c r="AD473" s="576">
        <f>SUMIFS(Административные!T$15:T$35,Административные!$A$15:$A$35,$A473,Административные!$B$15:$B$35,$B473)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ht="22.8" outlineLevel="1">
      <c r="A474" s="642" t="str">
        <f t="shared" si="85"/>
        <v>1</v>
      </c>
      <c r="B474" s="108" t="s">
        <v>1392</v>
      </c>
      <c r="L474" s="409" t="s">
        <v>583</v>
      </c>
      <c r="M474" s="419" t="s">
        <v>584</v>
      </c>
      <c r="N474" s="411" t="s">
        <v>369</v>
      </c>
      <c r="O474" s="576">
        <f>SUMIFS(Административные!O$15:O$35,Административные!$A$15:$A$35,$A474,Административные!$B$15:$B$35,$B474)</f>
        <v>0</v>
      </c>
      <c r="P474" s="576">
        <f>SUMIFS(Административные!P$15:P$35,Административные!$A$15:$A$35,$A474,Административные!$B$15:$B$35,$B474)</f>
        <v>0</v>
      </c>
      <c r="Q474" s="576">
        <f>SUMIFS(Административные!Q$15:Q$35,Административные!$A$15:$A$35,$A474,Административные!$B$15:$B$35,$B474)</f>
        <v>0</v>
      </c>
      <c r="R474" s="413">
        <f t="shared" si="86"/>
        <v>0</v>
      </c>
      <c r="S474" s="576">
        <f>SUMIFS(Административные!R$15:R$35,Административные!$A$15:$A$35,$A474,Административные!$B$15:$B$35,$B474)</f>
        <v>0</v>
      </c>
      <c r="T474" s="576">
        <f>SUMIFS(Административные!S$15:S$35,Административные!$A$15:$A$35,$A474,Административные!$B$15:$B$35,$B474)</f>
        <v>0</v>
      </c>
      <c r="U474" s="439"/>
      <c r="V474" s="439"/>
      <c r="W474" s="439"/>
      <c r="X474" s="439"/>
      <c r="Y474" s="439"/>
      <c r="Z474" s="439"/>
      <c r="AA474" s="439"/>
      <c r="AB474" s="439"/>
      <c r="AC474" s="439"/>
      <c r="AD474" s="576">
        <f>SUMIFS(Административные!T$15:T$35,Административные!$A$15:$A$35,$A474,Административные!$B$15:$B$35,$B474)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SUMIFS(Административные!O$15:O$35,Административные!$A$15:$A$35,$A475,Административные!$B$15:$B$35,$B475)</f>
        <v>0</v>
      </c>
      <c r="P475" s="576">
        <f>SUMIFS(Административные!P$15:P$35,Административные!$A$15:$A$35,$A475,Административные!$B$15:$B$35,$B475)</f>
        <v>0</v>
      </c>
      <c r="Q475" s="576">
        <f>SUMIFS(Административные!Q$15:Q$35,Административные!$A$15:$A$35,$A475,Административные!$B$15:$B$35,$B475)</f>
        <v>0</v>
      </c>
      <c r="R475" s="413">
        <f t="shared" si="86"/>
        <v>0</v>
      </c>
      <c r="S475" s="576">
        <f>SUMIFS(Административные!R$15:R$35,Административные!$A$15:$A$35,$A475,Административные!$B$15:$B$35,$B475)</f>
        <v>0</v>
      </c>
      <c r="T475" s="576">
        <f>SUMIFS(Административные!S$15:S$35,Административные!$A$15:$A$35,$A475,Административные!$B$15:$B$35,$B475)</f>
        <v>0</v>
      </c>
      <c r="U475" s="439"/>
      <c r="V475" s="439"/>
      <c r="W475" s="439"/>
      <c r="X475" s="439"/>
      <c r="Y475" s="439"/>
      <c r="Z475" s="439"/>
      <c r="AA475" s="439"/>
      <c r="AB475" s="439"/>
      <c r="AC475" s="439"/>
      <c r="AD475" s="576">
        <f>SUMIFS(Административные!T$15:T$35,Административные!$A$15:$A$35,$A475,Административные!$B$15:$B$35,$B475)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SUMIFS(Административные!O$15:O$35,Административные!$A$15:$A$35,$A476,Административные!$B$15:$B$35,$B476)</f>
        <v>0</v>
      </c>
      <c r="P476" s="576">
        <f>SUMIFS(Административные!P$15:P$35,Административные!$A$15:$A$35,$A476,Административные!$B$15:$B$35,$B476)</f>
        <v>0</v>
      </c>
      <c r="Q476" s="576">
        <f>SUMIFS(Административные!Q$15:Q$35,Административные!$A$15:$A$35,$A476,Административные!$B$15:$B$35,$B476)</f>
        <v>0</v>
      </c>
      <c r="R476" s="413">
        <f>Q476-P476</f>
        <v>0</v>
      </c>
      <c r="S476" s="576">
        <f>SUMIFS(Административные!R$15:R$35,Административные!$A$15:$A$35,$A476,Административные!$B$15:$B$35,$B476)</f>
        <v>0</v>
      </c>
      <c r="T476" s="576">
        <f>SUMIFS(Административные!S$15:S$35,Административные!$A$15:$A$35,$A476,Административные!$B$15:$B$35,$B476)</f>
        <v>0</v>
      </c>
      <c r="U476" s="439"/>
      <c r="V476" s="439"/>
      <c r="W476" s="439"/>
      <c r="X476" s="439"/>
      <c r="Y476" s="439"/>
      <c r="Z476" s="439"/>
      <c r="AA476" s="439"/>
      <c r="AB476" s="439"/>
      <c r="AC476" s="439"/>
      <c r="AD476" s="576">
        <f>SUMIFS(Административные!T$15:T$35,Административные!$A$15:$A$35,$A476,Административные!$B$15:$B$35,$B476)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34.200000000000003" outlineLevel="1">
      <c r="A477" s="642" t="str">
        <f>A475</f>
        <v>1</v>
      </c>
      <c r="L477" s="409" t="s">
        <v>587</v>
      </c>
      <c r="M477" s="417" t="s">
        <v>588</v>
      </c>
      <c r="N477" s="411" t="s">
        <v>369</v>
      </c>
      <c r="O477" s="421">
        <f>O478+O479</f>
        <v>0</v>
      </c>
      <c r="P477" s="421">
        <f>P478+P479</f>
        <v>6</v>
      </c>
      <c r="Q477" s="421">
        <f>Q478+Q479</f>
        <v>0</v>
      </c>
      <c r="R477" s="413">
        <f t="shared" si="86"/>
        <v>-6</v>
      </c>
      <c r="S477" s="421">
        <f>S478+S479</f>
        <v>0</v>
      </c>
      <c r="T477" s="421">
        <f>T478+T479</f>
        <v>0</v>
      </c>
      <c r="U477" s="439"/>
      <c r="V477" s="439"/>
      <c r="W477" s="439"/>
      <c r="X477" s="439"/>
      <c r="Y477" s="439"/>
      <c r="Z477" s="439"/>
      <c r="AA477" s="439"/>
      <c r="AB477" s="439"/>
      <c r="AC477" s="439"/>
      <c r="AD477" s="421">
        <f>AD478+AD479</f>
        <v>0</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8" outlineLevel="1">
      <c r="A478" s="642" t="str">
        <f t="shared" si="85"/>
        <v>1</v>
      </c>
      <c r="B478" s="108" t="s">
        <v>1329</v>
      </c>
      <c r="L478" s="409" t="s">
        <v>589</v>
      </c>
      <c r="M478" s="419" t="s">
        <v>590</v>
      </c>
      <c r="N478" s="424" t="s">
        <v>369</v>
      </c>
      <c r="O478" s="576">
        <f>SUMIFS(ФОТ!O$15:O$32,ФОТ!$A$15:$A$32,$A478,ФОТ!$B$15:$B$32,$B478)</f>
        <v>0</v>
      </c>
      <c r="P478" s="576">
        <f>SUMIFS(ФОТ!P$15:P$32,ФОТ!$A$15:$A$32,$A478,ФОТ!$B$15:$B$32,$B478)</f>
        <v>6</v>
      </c>
      <c r="Q478" s="576">
        <f>SUMIFS(ФОТ!Q$15:Q$32,ФОТ!$A$15:$A$32,$A478,ФОТ!$B$15:$B$32,$B478)</f>
        <v>0</v>
      </c>
      <c r="R478" s="413">
        <f t="shared" si="86"/>
        <v>-6</v>
      </c>
      <c r="S478" s="576">
        <f>SUMIFS(ФОТ!R$15:R$32,ФОТ!$A$15:$A$32,$A478,ФОТ!$B$15:$B$32,$B478)</f>
        <v>0</v>
      </c>
      <c r="T478" s="576">
        <f>SUMIFS(ФОТ!S$15:S$32,ФОТ!$A$15:$A$32,$A478,ФОТ!$B$15:$B$32,$B478)</f>
        <v>0</v>
      </c>
      <c r="U478" s="439"/>
      <c r="V478" s="439"/>
      <c r="W478" s="439"/>
      <c r="X478" s="439"/>
      <c r="Y478" s="439"/>
      <c r="Z478" s="439"/>
      <c r="AA478" s="439"/>
      <c r="AB478" s="439"/>
      <c r="AC478" s="439"/>
      <c r="AD478" s="576">
        <f>SUMIFS(ФОТ!T$15:T$32,ФОТ!$A$15:$A$32,$A478,ФОТ!$B$15:$B$32,$B478)</f>
        <v>0</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8" outlineLevel="1">
      <c r="A479" s="642" t="str">
        <f t="shared" si="85"/>
        <v>1</v>
      </c>
      <c r="B479" s="108" t="s">
        <v>1332</v>
      </c>
      <c r="L479" s="409" t="s">
        <v>591</v>
      </c>
      <c r="M479" s="419" t="s">
        <v>592</v>
      </c>
      <c r="N479" s="411" t="s">
        <v>369</v>
      </c>
      <c r="O479" s="576">
        <f>SUMIFS(ФОТ!O$15:O$32,ФОТ!$A$15:$A$32,$A479,ФОТ!$B$15:$B$32,$B479)</f>
        <v>0</v>
      </c>
      <c r="P479" s="576">
        <f>SUMIFS(ФОТ!P$15:P$32,ФОТ!$A$15:$A$32,$A479,ФОТ!$B$15:$B$32,$B479)</f>
        <v>0</v>
      </c>
      <c r="Q479" s="576">
        <f>SUMIFS(ФОТ!Q$15:Q$32,ФОТ!$A$15:$A$32,$A479,ФОТ!$B$15:$B$32,$B479)</f>
        <v>0</v>
      </c>
      <c r="R479" s="413">
        <f t="shared" si="86"/>
        <v>0</v>
      </c>
      <c r="S479" s="576">
        <f>SUMIFS(ФОТ!R$15:R$32,ФОТ!$A$15:$A$32,$A479,ФОТ!$B$15:$B$32,$B479)</f>
        <v>0</v>
      </c>
      <c r="T479" s="576">
        <f>SUMIFS(ФОТ!S$15:S$32,ФОТ!$A$15:$A$32,$A479,ФОТ!$B$15:$B$32,$B479)</f>
        <v>0</v>
      </c>
      <c r="U479" s="439"/>
      <c r="V479" s="439"/>
      <c r="W479" s="439"/>
      <c r="X479" s="439"/>
      <c r="Y479" s="439"/>
      <c r="Z479" s="439"/>
      <c r="AA479" s="439"/>
      <c r="AB479" s="439"/>
      <c r="AC479" s="439"/>
      <c r="AD479" s="576">
        <f>SUMIFS(ФОТ!T$15:T$32,ФОТ!$A$15:$A$32,$A479,ФОТ!$B$15:$B$32,$B479)</f>
        <v>0</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45.6" outlineLevel="1">
      <c r="A480" s="642" t="str">
        <f t="shared" si="85"/>
        <v>1</v>
      </c>
      <c r="B480" s="577" t="s">
        <v>1342</v>
      </c>
      <c r="L480" s="409" t="s">
        <v>593</v>
      </c>
      <c r="M480" s="417" t="s">
        <v>594</v>
      </c>
      <c r="N480" s="411" t="s">
        <v>369</v>
      </c>
      <c r="O480" s="576">
        <f>SUMIFS(Административные!O$15:O$35,Административные!$A$15:$A$35,$A480,Административные!$B$15:$B$35,$B480)</f>
        <v>0</v>
      </c>
      <c r="P480" s="576">
        <f>SUMIFS(Административные!P$15:P$35,Административные!$A$15:$A$35,$A480,Административные!$B$15:$B$35,$B480)</f>
        <v>0</v>
      </c>
      <c r="Q480" s="576">
        <f>SUMIFS(Административные!Q$15:Q$35,Административные!$A$15:$A$35,$A480,Административные!$B$15:$B$35,$B480)</f>
        <v>0</v>
      </c>
      <c r="R480" s="413">
        <f t="shared" si="86"/>
        <v>0</v>
      </c>
      <c r="S480" s="576">
        <f>SUMIFS(Административные!R$15:R$35,Административные!$A$15:$A$35,$A480,Административные!$B$15:$B$35,$B480)</f>
        <v>0</v>
      </c>
      <c r="T480" s="576">
        <f>SUMIFS(Административные!S$15:S$35,Административные!$A$15:$A$35,$A480,Административные!$B$15:$B$35,$B480)</f>
        <v>0</v>
      </c>
      <c r="U480" s="439"/>
      <c r="V480" s="439"/>
      <c r="W480" s="439"/>
      <c r="X480" s="439"/>
      <c r="Y480" s="439"/>
      <c r="Z480" s="439"/>
      <c r="AA480" s="439"/>
      <c r="AB480" s="439"/>
      <c r="AC480" s="439"/>
      <c r="AD480" s="576">
        <f>SUMIFS(Административные!T$15:T$35,Административные!$A$15:$A$35,$A480,Административные!$B$15:$B$35,$B480)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4.4" outlineLevel="1">
      <c r="A481" s="642" t="str">
        <f t="shared" si="85"/>
        <v>1</v>
      </c>
      <c r="B481" s="577" t="s">
        <v>1344</v>
      </c>
      <c r="L481" s="409" t="s">
        <v>595</v>
      </c>
      <c r="M481" s="417" t="s">
        <v>596</v>
      </c>
      <c r="N481" s="411" t="s">
        <v>369</v>
      </c>
      <c r="O481" s="576">
        <f>SUMIFS(Административные!O$15:O$35,Административные!$A$15:$A$35,$A481,Административные!$B$15:$B$35,$B481)</f>
        <v>0</v>
      </c>
      <c r="P481" s="576">
        <f>SUMIFS(Административные!P$15:P$35,Административные!$A$15:$A$35,$A481,Административные!$B$15:$B$35,$B481)</f>
        <v>0</v>
      </c>
      <c r="Q481" s="576">
        <f>SUMIFS(Административные!Q$15:Q$35,Административные!$A$15:$A$35,$A481,Административные!$B$15:$B$35,$B481)</f>
        <v>0</v>
      </c>
      <c r="R481" s="413">
        <f t="shared" si="86"/>
        <v>0</v>
      </c>
      <c r="S481" s="576">
        <f>SUMIFS(Административные!R$15:R$35,Административные!$A$15:$A$35,$A481,Административные!$B$15:$B$35,$B481)</f>
        <v>0</v>
      </c>
      <c r="T481" s="576">
        <f>SUMIFS(Административные!S$15:S$35,Административные!$A$15:$A$35,$A481,Административные!$B$15:$B$35,$B481)</f>
        <v>0</v>
      </c>
      <c r="U481" s="439"/>
      <c r="V481" s="439"/>
      <c r="W481" s="439"/>
      <c r="X481" s="439"/>
      <c r="Y481" s="439"/>
      <c r="Z481" s="439"/>
      <c r="AA481" s="439"/>
      <c r="AB481" s="439"/>
      <c r="AC481" s="439"/>
      <c r="AD481" s="576">
        <f>SUMIFS(Административные!T$15:T$35,Административные!$A$15:$A$35,$A481,Административные!$B$15:$B$35,$B481)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4.4" outlineLevel="1">
      <c r="A482" s="642" t="str">
        <f t="shared" si="85"/>
        <v>1</v>
      </c>
      <c r="B482" s="577" t="s">
        <v>1346</v>
      </c>
      <c r="L482" s="409" t="s">
        <v>597</v>
      </c>
      <c r="M482" s="417" t="s">
        <v>598</v>
      </c>
      <c r="N482" s="411" t="s">
        <v>369</v>
      </c>
      <c r="O482" s="576">
        <f>SUMIFS(Административные!O$15:O$35,Административные!$A$15:$A$35,$A482,Административные!$B$15:$B$35,$B482)</f>
        <v>0</v>
      </c>
      <c r="P482" s="576">
        <f>SUMIFS(Административные!P$15:P$35,Административные!$A$15:$A$35,$A482,Административные!$B$15:$B$35,$B482)</f>
        <v>0</v>
      </c>
      <c r="Q482" s="576">
        <f>SUMIFS(Административные!Q$15:Q$35,Административные!$A$15:$A$35,$A482,Административные!$B$15:$B$35,$B482)</f>
        <v>0</v>
      </c>
      <c r="R482" s="413">
        <f t="shared" si="86"/>
        <v>0</v>
      </c>
      <c r="S482" s="576">
        <f>SUMIFS(Административные!R$15:R$35,Административные!$A$15:$A$35,$A482,Административные!$B$15:$B$35,$B482)</f>
        <v>0</v>
      </c>
      <c r="T482" s="576">
        <f>SUMIFS(Административные!S$15:S$35,Административные!$A$15:$A$35,$A482,Административные!$B$15:$B$35,$B482)</f>
        <v>0</v>
      </c>
      <c r="U482" s="439"/>
      <c r="V482" s="439"/>
      <c r="W482" s="439"/>
      <c r="X482" s="439"/>
      <c r="Y482" s="439"/>
      <c r="Z482" s="439"/>
      <c r="AA482" s="439"/>
      <c r="AB482" s="439"/>
      <c r="AC482" s="439"/>
      <c r="AD482" s="576">
        <f>SUMIFS(Административные!T$15:T$35,Административные!$A$15:$A$35,$A482,Административные!$B$15:$B$35,$B482)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4.4" outlineLevel="1">
      <c r="A483" s="642" t="str">
        <f t="shared" si="85"/>
        <v>1</v>
      </c>
      <c r="B483" s="577" t="s">
        <v>1348</v>
      </c>
      <c r="L483" s="409" t="s">
        <v>599</v>
      </c>
      <c r="M483" s="417" t="s">
        <v>600</v>
      </c>
      <c r="N483" s="411" t="s">
        <v>369</v>
      </c>
      <c r="O483" s="576">
        <f>SUMIFS(Административные!O$15:O$35,Административные!$A$15:$A$35,$A483,Административные!$B$15:$B$35,$B483)</f>
        <v>0</v>
      </c>
      <c r="P483" s="576">
        <f>SUMIFS(Административные!P$15:P$35,Административные!$A$15:$A$35,$A483,Административные!$B$15:$B$35,$B483)</f>
        <v>0</v>
      </c>
      <c r="Q483" s="576">
        <f>SUMIFS(Административные!Q$15:Q$35,Административные!$A$15:$A$35,$A483,Административные!$B$15:$B$35,$B483)</f>
        <v>0</v>
      </c>
      <c r="R483" s="413">
        <f t="shared" si="86"/>
        <v>0</v>
      </c>
      <c r="S483" s="576">
        <f>SUMIFS(Административные!R$15:R$35,Административные!$A$15:$A$35,$A483,Административные!$B$15:$B$35,$B483)</f>
        <v>0</v>
      </c>
      <c r="T483" s="576">
        <f>SUMIFS(Административные!S$15:S$35,Административные!$A$15:$A$35,$A483,Административные!$B$15:$B$35,$B483)</f>
        <v>0</v>
      </c>
      <c r="U483" s="439"/>
      <c r="V483" s="439"/>
      <c r="W483" s="439"/>
      <c r="X483" s="439"/>
      <c r="Y483" s="439"/>
      <c r="Z483" s="439"/>
      <c r="AA483" s="439"/>
      <c r="AB483" s="439"/>
      <c r="AC483" s="439"/>
      <c r="AD483" s="576">
        <f>SUMIFS(Административные!T$15:T$35,Административные!$A$15:$A$35,$A483,Административные!$B$15:$B$35,$B483)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4.4" outlineLevel="1">
      <c r="A484" s="642" t="str">
        <f t="shared" si="85"/>
        <v>1</v>
      </c>
      <c r="B484" s="577" t="s">
        <v>1350</v>
      </c>
      <c r="L484" s="409" t="s">
        <v>601</v>
      </c>
      <c r="M484" s="417" t="s">
        <v>602</v>
      </c>
      <c r="N484" s="411" t="s">
        <v>369</v>
      </c>
      <c r="O484" s="576">
        <f>SUMIFS(Административные!O$15:O$35,Административные!$A$15:$A$35,$A484,Административные!$B$15:$B$35,$B484)</f>
        <v>0</v>
      </c>
      <c r="P484" s="576">
        <f>SUMIFS(Административные!P$15:P$35,Административные!$A$15:$A$35,$A484,Административные!$B$15:$B$35,$B484)</f>
        <v>0</v>
      </c>
      <c r="Q484" s="576">
        <f>SUMIFS(Административные!Q$15:Q$35,Административные!$A$15:$A$35,$A484,Административные!$B$15:$B$35,$B484)</f>
        <v>0</v>
      </c>
      <c r="R484" s="413">
        <f t="shared" si="86"/>
        <v>0</v>
      </c>
      <c r="S484" s="576">
        <f>SUMIFS(Административные!R$15:R$35,Административные!$A$15:$A$35,$A484,Административные!$B$15:$B$35,$B484)</f>
        <v>0</v>
      </c>
      <c r="T484" s="576">
        <f>SUMIFS(Административные!S$15:S$35,Административные!$A$15:$A$35,$A484,Административные!$B$15:$B$35,$B484)</f>
        <v>0</v>
      </c>
      <c r="U484" s="439"/>
      <c r="V484" s="439"/>
      <c r="W484" s="439"/>
      <c r="X484" s="439"/>
      <c r="Y484" s="439"/>
      <c r="Z484" s="439"/>
      <c r="AA484" s="439"/>
      <c r="AB484" s="439"/>
      <c r="AC484" s="439"/>
      <c r="AD484" s="576">
        <f>SUMIFS(Административные!T$15:T$35,Административные!$A$15:$A$35,$A484,Административные!$B$15:$B$35,$B484)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4.4" outlineLevel="1">
      <c r="A485" s="642" t="str">
        <f t="shared" si="85"/>
        <v>1</v>
      </c>
      <c r="B485" s="577" t="s">
        <v>1352</v>
      </c>
      <c r="L485" s="409" t="s">
        <v>1410</v>
      </c>
      <c r="M485" s="420" t="s">
        <v>603</v>
      </c>
      <c r="N485" s="411" t="s">
        <v>369</v>
      </c>
      <c r="O485" s="576">
        <f>SUMIFS(Административные!O$15:O$35,Административные!$A$15:$A$35,$A485,Административные!$B$15:$B$35,$B485)</f>
        <v>0</v>
      </c>
      <c r="P485" s="576">
        <f>SUMIFS(Административные!P$15:P$35,Административные!$A$15:$A$35,$A485,Административные!$B$15:$B$35,$B485)</f>
        <v>0</v>
      </c>
      <c r="Q485" s="576">
        <f>SUMIFS(Административные!Q$15:Q$35,Административные!$A$15:$A$35,$A485,Административные!$B$15:$B$35,$B485)</f>
        <v>0</v>
      </c>
      <c r="R485" s="413">
        <f t="shared" si="86"/>
        <v>0</v>
      </c>
      <c r="S485" s="576">
        <f>SUMIFS(Административные!R$15:R$35,Административные!$A$15:$A$35,$A485,Административные!$B$15:$B$35,$B485)</f>
        <v>0</v>
      </c>
      <c r="T485" s="576">
        <f>SUMIFS(Административные!S$15:S$35,Административные!$A$15:$A$35,$A485,Административные!$B$15:$B$35,$B485)</f>
        <v>0</v>
      </c>
      <c r="U485" s="439"/>
      <c r="V485" s="439"/>
      <c r="W485" s="439"/>
      <c r="X485" s="439"/>
      <c r="Y485" s="439"/>
      <c r="Z485" s="439"/>
      <c r="AA485" s="439"/>
      <c r="AB485" s="439"/>
      <c r="AC485" s="439"/>
      <c r="AD485" s="576">
        <f>SUMIFS(Административные!T$15:T$35,Административные!$A$15:$A$35,$A485,Административные!$B$15:$B$35,$B485)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4.4" outlineLevel="1">
      <c r="A486" s="642" t="str">
        <f t="shared" si="85"/>
        <v>1</v>
      </c>
      <c r="B486" s="577" t="s">
        <v>1354</v>
      </c>
      <c r="L486" s="409" t="s">
        <v>1411</v>
      </c>
      <c r="M486" s="420" t="s">
        <v>604</v>
      </c>
      <c r="N486" s="411" t="s">
        <v>369</v>
      </c>
      <c r="O486" s="576">
        <f>SUMIFS(Административные!O$15:O$35,Административные!$A$15:$A$35,$A486,Административные!$B$15:$B$35,$B486)</f>
        <v>0</v>
      </c>
      <c r="P486" s="576">
        <f>SUMIFS(Административные!P$15:P$35,Административные!$A$15:$A$35,$A486,Административные!$B$15:$B$35,$B486)</f>
        <v>0</v>
      </c>
      <c r="Q486" s="576">
        <f>SUMIFS(Административные!Q$15:Q$35,Административные!$A$15:$A$35,$A486,Административные!$B$15:$B$35,$B486)</f>
        <v>0</v>
      </c>
      <c r="R486" s="413">
        <f t="shared" si="86"/>
        <v>0</v>
      </c>
      <c r="S486" s="576">
        <f>SUMIFS(Административные!R$15:R$35,Административные!$A$15:$A$35,$A486,Административные!$B$15:$B$35,$B486)</f>
        <v>0</v>
      </c>
      <c r="T486" s="576">
        <f>SUMIFS(Административные!S$15:S$35,Административные!$A$15:$A$35,$A486,Административные!$B$15:$B$35,$B486)</f>
        <v>0</v>
      </c>
      <c r="U486" s="439"/>
      <c r="V486" s="439"/>
      <c r="W486" s="439"/>
      <c r="X486" s="439"/>
      <c r="Y486" s="439"/>
      <c r="Z486" s="439"/>
      <c r="AA486" s="439"/>
      <c r="AB486" s="439"/>
      <c r="AC486" s="439"/>
      <c r="AD486" s="576">
        <f>SUMIFS(Административные!T$15:T$35,Административные!$A$15:$A$35,$A486,Административные!$B$15:$B$35,$B486)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SUMIFS(Административные!O$15:O$35,Административные!$A$15:$A$35,$A487,Административные!$B$15:$B$35,$B487)</f>
        <v>0</v>
      </c>
      <c r="P487" s="576">
        <f>SUMIFS(Административные!P$15:P$35,Административные!$A$15:$A$35,$A487,Административные!$B$15:$B$35,$B487)</f>
        <v>0</v>
      </c>
      <c r="Q487" s="576">
        <f>SUMIFS(Административные!Q$15:Q$35,Административные!$A$15:$A$35,$A487,Административные!$B$15:$B$35,$B487)</f>
        <v>0</v>
      </c>
      <c r="R487" s="413">
        <f>Q487-P487</f>
        <v>0</v>
      </c>
      <c r="S487" s="576">
        <f>SUMIFS(Административные!R$15:R$35,Административные!$A$15:$A$35,$A487,Административные!$B$15:$B$35,$B487)</f>
        <v>0</v>
      </c>
      <c r="T487" s="576">
        <f>SUMIFS(Административные!S$15:S$35,Административные!$A$15:$A$35,$A487,Административные!$B$15:$B$35,$B487)</f>
        <v>0</v>
      </c>
      <c r="U487" s="439"/>
      <c r="V487" s="439"/>
      <c r="W487" s="439"/>
      <c r="X487" s="439"/>
      <c r="Y487" s="439"/>
      <c r="Z487" s="439"/>
      <c r="AA487" s="439"/>
      <c r="AB487" s="439"/>
      <c r="AC487" s="439"/>
      <c r="AD487" s="576">
        <f>SUMIFS(Административные!T$15:T$35,Административные!$A$15:$A$35,$A487,Административные!$B$15:$B$35,$B487)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8" outlineLevel="1">
      <c r="A488" s="642" t="str">
        <f>A486</f>
        <v>1</v>
      </c>
      <c r="L488" s="409" t="s">
        <v>382</v>
      </c>
      <c r="M488" s="410" t="s">
        <v>1423</v>
      </c>
      <c r="N488" s="411" t="s">
        <v>369</v>
      </c>
      <c r="O488" s="576">
        <f>SUMIFS('Сбытовые расходы ГО'!O$15:O$27,'Сбытовые расходы ГО'!$A$15:$A$27,$A488,'Сбытовые расходы ГО'!$B$15:$B$27,"ITOG")</f>
        <v>0</v>
      </c>
      <c r="P488" s="576">
        <f>SUMIFS('Сбытовые расходы ГО'!P$15:P$27,'Сбытовые расходы ГО'!$A$15:$A$27,$A488,'Сбытовые расходы ГО'!$B$15:$B$27,"ITOG")</f>
        <v>0</v>
      </c>
      <c r="Q488" s="576">
        <f>SUMIFS('Сбытовые расходы ГО'!Q$15:Q$27,'Сбытовые расходы ГО'!$A$15:$A$27,$A488,'Сбытовые расходы ГО'!$B$15:$B$27,"ITOG")</f>
        <v>0</v>
      </c>
      <c r="R488" s="413">
        <f t="shared" si="86"/>
        <v>0</v>
      </c>
      <c r="S488" s="576">
        <f>SUMIFS('Сбытовые расходы ГО'!R$15:R$27,'Сбытовые расходы ГО'!$A$15:$A$27,$A488,'Сбытовые расходы ГО'!$B$15:$B$27,"ITOG")</f>
        <v>0</v>
      </c>
      <c r="T488" s="576">
        <f>SUMIFS('Сбытовые расходы ГО'!S$15:S$27,'Сбытовые расходы ГО'!$A$15:$A$27,$A488,'Сбытовые расходы ГО'!$B$15:$B$27,"ITOG")</f>
        <v>0</v>
      </c>
      <c r="U488" s="439"/>
      <c r="V488" s="439"/>
      <c r="W488" s="439"/>
      <c r="X488" s="439"/>
      <c r="Y488" s="439"/>
      <c r="Z488" s="439"/>
      <c r="AA488" s="439"/>
      <c r="AB488" s="439"/>
      <c r="AC488" s="439"/>
      <c r="AD488" s="576">
        <f>SUMIFS('Сбытовые расходы ГО'!T$15:T$27,'Сбытовые расходы ГО'!$A$15:$A$27,$A488,'Сбытовые расходы ГО'!$B$15:$B$27,"ITOG")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ht="22.8"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0</v>
      </c>
      <c r="P493" s="408">
        <f>P494+P505+P506++P516+P517+P518+P520+P521+P522+P523+P526</f>
        <v>9</v>
      </c>
      <c r="Q493" s="408">
        <f>Q494+Q505+Q506++Q516+Q517+Q518+Q520+Q521+Q522+Q523+Q526</f>
        <v>0</v>
      </c>
      <c r="R493" s="407">
        <f t="shared" ref="R493:R503" si="90">Q493-P493</f>
        <v>-9</v>
      </c>
      <c r="S493" s="408">
        <f>S494+S505+S506++S516+S517+S518+S520+S521+S522+S523+S526</f>
        <v>0</v>
      </c>
      <c r="T493" s="408">
        <f t="shared" ref="T493:AM493" si="91">T494+T505+T506++T516+T517+T518+T520+T521+T522+T523+T526</f>
        <v>10</v>
      </c>
      <c r="U493" s="408">
        <f t="shared" si="91"/>
        <v>10</v>
      </c>
      <c r="V493" s="408">
        <f t="shared" si="91"/>
        <v>10.5</v>
      </c>
      <c r="W493" s="408">
        <f t="shared" si="91"/>
        <v>11</v>
      </c>
      <c r="X493" s="408">
        <f t="shared" si="91"/>
        <v>11.5</v>
      </c>
      <c r="Y493" s="408">
        <f t="shared" si="91"/>
        <v>1.5</v>
      </c>
      <c r="Z493" s="408">
        <f t="shared" si="91"/>
        <v>1.5</v>
      </c>
      <c r="AA493" s="408">
        <f t="shared" si="91"/>
        <v>1.5</v>
      </c>
      <c r="AB493" s="408">
        <f t="shared" si="91"/>
        <v>1.5</v>
      </c>
      <c r="AC493" s="408">
        <f t="shared" si="91"/>
        <v>1.5</v>
      </c>
      <c r="AD493" s="408">
        <f t="shared" si="91"/>
        <v>0</v>
      </c>
      <c r="AE493" s="408">
        <f t="shared" si="91"/>
        <v>0</v>
      </c>
      <c r="AF493" s="408">
        <f t="shared" si="91"/>
        <v>0</v>
      </c>
      <c r="AG493" s="408">
        <f t="shared" si="91"/>
        <v>0</v>
      </c>
      <c r="AH493" s="408">
        <f t="shared" si="91"/>
        <v>0</v>
      </c>
      <c r="AI493" s="408">
        <f t="shared" si="91"/>
        <v>0</v>
      </c>
      <c r="AJ493" s="408">
        <f t="shared" si="91"/>
        <v>0</v>
      </c>
      <c r="AK493" s="408">
        <f t="shared" si="91"/>
        <v>0</v>
      </c>
      <c r="AL493" s="408">
        <f t="shared" si="91"/>
        <v>0</v>
      </c>
      <c r="AM493" s="408">
        <f t="shared" si="91"/>
        <v>0</v>
      </c>
      <c r="AN493" s="407">
        <f t="shared" si="89"/>
        <v>0</v>
      </c>
      <c r="AO493" s="407">
        <f t="shared" ref="AO493:AW494" si="92">IF(AD493=0,0,(AE493-AD493)/AD493*100)</f>
        <v>0</v>
      </c>
      <c r="AP493" s="407">
        <f t="shared" si="92"/>
        <v>0</v>
      </c>
      <c r="AQ493" s="407">
        <f t="shared" si="92"/>
        <v>0</v>
      </c>
      <c r="AR493" s="407">
        <f t="shared" si="92"/>
        <v>0</v>
      </c>
      <c r="AS493" s="407">
        <f t="shared" si="92"/>
        <v>0</v>
      </c>
      <c r="AT493" s="407">
        <f t="shared" si="92"/>
        <v>0</v>
      </c>
      <c r="AU493" s="407">
        <f t="shared" si="92"/>
        <v>0</v>
      </c>
      <c r="AV493" s="407">
        <f t="shared" si="92"/>
        <v>0</v>
      </c>
      <c r="AW493" s="407">
        <f t="shared" si="92"/>
        <v>0</v>
      </c>
      <c r="AX493" s="195"/>
      <c r="AY493" s="195"/>
      <c r="AZ493" s="195"/>
      <c r="BA493" s="110"/>
    </row>
    <row r="494" spans="1:53" s="113" customFormat="1" ht="22.8"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SUMIFS(Покупка!O$15:O$30,Покупка!$A$15:$A$30,$A495,Покупка!$M$15:$M$30,$B495)</f>
        <v>0</v>
      </c>
      <c r="P495" s="425">
        <f>SUMIFS(Покупка!P$15:P$30,Покупка!$A$15:$A$30,$A495,Покупка!$M$15:$M$30,$B495)</f>
        <v>0</v>
      </c>
      <c r="Q495" s="425">
        <f>SUMIFS(Покупка!Q$15:Q$30,Покупка!$A$15:$A$30,$A495,Покупка!$M$15:$M$30,$B495)</f>
        <v>0</v>
      </c>
      <c r="R495" s="413">
        <f t="shared" si="90"/>
        <v>0</v>
      </c>
      <c r="S495" s="425">
        <f>SUMIFS(Покупка!R$15:R$30,Покупка!$A$15:$A$30,$A495,Покупка!$M$15:$M$30,$B495)</f>
        <v>0</v>
      </c>
      <c r="T495" s="425">
        <f>SUMIFS(Покупка!S$15:S$30,Покупка!$A$15:$A$30,$A495,Покупка!$M$15:$M$30,$B495)</f>
        <v>0</v>
      </c>
      <c r="U495" s="425">
        <f>SUMIFS(Покупка!T$15:T$30,Покупка!$A$15:$A$30,$A495,Покупка!$M$15:$M$30,$B495)</f>
        <v>0</v>
      </c>
      <c r="V495" s="425">
        <f>SUMIFS(Покупка!U$15:U$30,Покупка!$A$15:$A$30,$A495,Покупка!$M$15:$M$30,$B495)</f>
        <v>0</v>
      </c>
      <c r="W495" s="425">
        <f>SUMIFS(Покупка!V$15:V$30,Покупка!$A$15:$A$30,$A495,Покупка!$M$15:$M$30,$B495)</f>
        <v>0</v>
      </c>
      <c r="X495" s="425">
        <f>SUMIFS(Покупка!W$15:W$30,Покупка!$A$15:$A$30,$A495,Покупка!$M$15:$M$30,$B495)</f>
        <v>0</v>
      </c>
      <c r="Y495" s="425">
        <f>SUMIFS(Покупка!X$15:X$30,Покупка!$A$15:$A$30,$A495,Покупка!$M$15:$M$30,$B495)</f>
        <v>0</v>
      </c>
      <c r="Z495" s="425">
        <f>SUMIFS(Покупка!Y$15:Y$30,Покупка!$A$15:$A$30,$A495,Покупка!$M$15:$M$30,$B495)</f>
        <v>0</v>
      </c>
      <c r="AA495" s="425">
        <f>SUMIFS(Покупка!Z$15:Z$30,Покупка!$A$15:$A$30,$A495,Покупка!$M$15:$M$30,$B495)</f>
        <v>0</v>
      </c>
      <c r="AB495" s="425">
        <f>SUMIFS(Покупка!AA$15:AA$30,Покупка!$A$15:$A$30,$A495,Покупка!$M$15:$M$30,$B495)</f>
        <v>0</v>
      </c>
      <c r="AC495" s="425">
        <f>SUMIFS(Покупка!AB$15:AB$30,Покупка!$A$15:$A$30,$A495,Покупка!$M$15:$M$30,$B495)</f>
        <v>0</v>
      </c>
      <c r="AD495" s="425">
        <f>SUMIFS(Покупка!AC$15:AC$30,Покупка!$A$15:$A$30,$A495,Покупка!$M$15:$M$30,$B495)</f>
        <v>0</v>
      </c>
      <c r="AE495" s="425">
        <f>SUMIFS(Покупка!AD$15:AD$30,Покупка!$A$15:$A$30,$A495,Покупка!$M$15:$M$30,$B495)</f>
        <v>0</v>
      </c>
      <c r="AF495" s="425">
        <f>SUMIFS(Покупка!AE$15:AE$30,Покупка!$A$15:$A$30,$A495,Покупка!$M$15:$M$30,$B495)</f>
        <v>0</v>
      </c>
      <c r="AG495" s="425">
        <f>SUMIFS(Покупка!AF$15:AF$30,Покупка!$A$15:$A$30,$A495,Покупка!$M$15:$M$30,$B495)</f>
        <v>0</v>
      </c>
      <c r="AH495" s="425">
        <f>SUMIFS(Покупка!AG$15:AG$30,Покупка!$A$15:$A$30,$A495,Покупка!$M$15:$M$30,$B495)</f>
        <v>0</v>
      </c>
      <c r="AI495" s="425">
        <f>SUMIFS(Покупка!AH$15:AH$30,Покупка!$A$15:$A$30,$A495,Покупка!$M$15:$M$30,$B495)</f>
        <v>0</v>
      </c>
      <c r="AJ495" s="425">
        <f>SUMIFS(Покупка!AI$15:AI$30,Покупка!$A$15:$A$30,$A495,Покупка!$M$15:$M$30,$B495)</f>
        <v>0</v>
      </c>
      <c r="AK495" s="425">
        <f>SUMIFS(Покупка!AJ$15:AJ$30,Покупка!$A$15:$A$30,$A495,Покупка!$M$15:$M$30,$B495)</f>
        <v>0</v>
      </c>
      <c r="AL495" s="425">
        <f>SUMIFS(Покупка!AK$15:AK$30,Покупка!$A$15:$A$30,$A495,Покупка!$M$15:$M$30,$B495)</f>
        <v>0</v>
      </c>
      <c r="AM495" s="425">
        <f>SUMIFS(Покупка!AL$15:AL$30,Покупка!$A$15:$A$30,$A495,Покупка!$M$15:$M$30,$B495)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SUMIFS(Покупка!O$15:O$30,Покупка!$A$15:$A$30,$A496,Покупка!$M$15:$M$30,$B496)</f>
        <v>0</v>
      </c>
      <c r="P496" s="425">
        <f>SUMIFS(Покупка!P$15:P$30,Покупка!$A$15:$A$30,$A496,Покупка!$M$15:$M$30,$B496)</f>
        <v>0</v>
      </c>
      <c r="Q496" s="425">
        <f>SUMIFS(Покупка!Q$15:Q$30,Покупка!$A$15:$A$30,$A496,Покупка!$M$15:$M$30,$B496)</f>
        <v>0</v>
      </c>
      <c r="R496" s="413">
        <f t="shared" si="90"/>
        <v>0</v>
      </c>
      <c r="S496" s="425">
        <f>SUMIFS(Покупка!R$15:R$30,Покупка!$A$15:$A$30,$A496,Покупка!$M$15:$M$30,$B496)</f>
        <v>0</v>
      </c>
      <c r="T496" s="425">
        <f>SUMIFS(Покупка!S$15:S$30,Покупка!$A$15:$A$30,$A496,Покупка!$M$15:$M$30,$B496)</f>
        <v>0</v>
      </c>
      <c r="U496" s="425">
        <f>SUMIFS(Покупка!T$15:T$30,Покупка!$A$15:$A$30,$A496,Покупка!$M$15:$M$30,$B496)</f>
        <v>0</v>
      </c>
      <c r="V496" s="425">
        <f>SUMIFS(Покупка!U$15:U$30,Покупка!$A$15:$A$30,$A496,Покупка!$M$15:$M$30,$B496)</f>
        <v>0</v>
      </c>
      <c r="W496" s="425">
        <f>SUMIFS(Покупка!V$15:V$30,Покупка!$A$15:$A$30,$A496,Покупка!$M$15:$M$30,$B496)</f>
        <v>0</v>
      </c>
      <c r="X496" s="425">
        <f>SUMIFS(Покупка!W$15:W$30,Покупка!$A$15:$A$30,$A496,Покупка!$M$15:$M$30,$B496)</f>
        <v>0</v>
      </c>
      <c r="Y496" s="425">
        <f>SUMIFS(Покупка!X$15:X$30,Покупка!$A$15:$A$30,$A496,Покупка!$M$15:$M$30,$B496)</f>
        <v>0</v>
      </c>
      <c r="Z496" s="425">
        <f>SUMIFS(Покупка!Y$15:Y$30,Покупка!$A$15:$A$30,$A496,Покупка!$M$15:$M$30,$B496)</f>
        <v>0</v>
      </c>
      <c r="AA496" s="425">
        <f>SUMIFS(Покупка!Z$15:Z$30,Покупка!$A$15:$A$30,$A496,Покупка!$M$15:$M$30,$B496)</f>
        <v>0</v>
      </c>
      <c r="AB496" s="425">
        <f>SUMIFS(Покупка!AA$15:AA$30,Покупка!$A$15:$A$30,$A496,Покупка!$M$15:$M$30,$B496)</f>
        <v>0</v>
      </c>
      <c r="AC496" s="425">
        <f>SUMIFS(Покупка!AB$15:AB$30,Покупка!$A$15:$A$30,$A496,Покупка!$M$15:$M$30,$B496)</f>
        <v>0</v>
      </c>
      <c r="AD496" s="425">
        <f>SUMIFS(Покупка!AC$15:AC$30,Покупка!$A$15:$A$30,$A496,Покупка!$M$15:$M$30,$B496)</f>
        <v>0</v>
      </c>
      <c r="AE496" s="425">
        <f>SUMIFS(Покупка!AD$15:AD$30,Покупка!$A$15:$A$30,$A496,Покупка!$M$15:$M$30,$B496)</f>
        <v>0</v>
      </c>
      <c r="AF496" s="425">
        <f>SUMIFS(Покупка!AE$15:AE$30,Покупка!$A$15:$A$30,$A496,Покупка!$M$15:$M$30,$B496)</f>
        <v>0</v>
      </c>
      <c r="AG496" s="425">
        <f>SUMIFS(Покупка!AF$15:AF$30,Покупка!$A$15:$A$30,$A496,Покупка!$M$15:$M$30,$B496)</f>
        <v>0</v>
      </c>
      <c r="AH496" s="425">
        <f>SUMIFS(Покупка!AG$15:AG$30,Покупка!$A$15:$A$30,$A496,Покупка!$M$15:$M$30,$B496)</f>
        <v>0</v>
      </c>
      <c r="AI496" s="425">
        <f>SUMIFS(Покупка!AH$15:AH$30,Покупка!$A$15:$A$30,$A496,Покупка!$M$15:$M$30,$B496)</f>
        <v>0</v>
      </c>
      <c r="AJ496" s="425">
        <f>SUMIFS(Покупка!AI$15:AI$30,Покупка!$A$15:$A$30,$A496,Покупка!$M$15:$M$30,$B496)</f>
        <v>0</v>
      </c>
      <c r="AK496" s="425">
        <f>SUMIFS(Покупка!AJ$15:AJ$30,Покупка!$A$15:$A$30,$A496,Покупка!$M$15:$M$30,$B496)</f>
        <v>0</v>
      </c>
      <c r="AL496" s="425">
        <f>SUMIFS(Покупка!AK$15:AK$30,Покупка!$A$15:$A$30,$A496,Покупка!$M$15:$M$30,$B496)</f>
        <v>0</v>
      </c>
      <c r="AM496" s="425">
        <f>SUMIFS(Покупка!AL$15:AL$30,Покупка!$A$15:$A$30,$A496,Покупка!$M$15:$M$30,$B496)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SUMIFS(Покупка!O$15:O$30,Покупка!$A$15:$A$30,$A497,Покупка!$M$15:$M$30,$B497)</f>
        <v>0</v>
      </c>
      <c r="P497" s="425">
        <f>SUMIFS(Покупка!P$15:P$30,Покупка!$A$15:$A$30,$A497,Покупка!$M$15:$M$30,$B497)</f>
        <v>0</v>
      </c>
      <c r="Q497" s="425">
        <f>SUMIFS(Покупка!Q$15:Q$30,Покупка!$A$15:$A$30,$A497,Покупка!$M$15:$M$30,$B497)</f>
        <v>0</v>
      </c>
      <c r="R497" s="413">
        <f t="shared" si="90"/>
        <v>0</v>
      </c>
      <c r="S497" s="425">
        <f>SUMIFS(Покупка!R$15:R$30,Покупка!$A$15:$A$30,$A497,Покупка!$M$15:$M$30,$B497)</f>
        <v>0</v>
      </c>
      <c r="T497" s="425">
        <f>SUMIFS(Покупка!S$15:S$30,Покупка!$A$15:$A$30,$A497,Покупка!$M$15:$M$30,$B497)</f>
        <v>0</v>
      </c>
      <c r="U497" s="425">
        <f>SUMIFS(Покупка!T$15:T$30,Покупка!$A$15:$A$30,$A497,Покупка!$M$15:$M$30,$B497)</f>
        <v>0</v>
      </c>
      <c r="V497" s="425">
        <f>SUMIFS(Покупка!U$15:U$30,Покупка!$A$15:$A$30,$A497,Покупка!$M$15:$M$30,$B497)</f>
        <v>0</v>
      </c>
      <c r="W497" s="425">
        <f>SUMIFS(Покупка!V$15:V$30,Покупка!$A$15:$A$30,$A497,Покупка!$M$15:$M$30,$B497)</f>
        <v>0</v>
      </c>
      <c r="X497" s="425">
        <f>SUMIFS(Покупка!W$15:W$30,Покупка!$A$15:$A$30,$A497,Покупка!$M$15:$M$30,$B497)</f>
        <v>0</v>
      </c>
      <c r="Y497" s="425">
        <f>SUMIFS(Покупка!X$15:X$30,Покупка!$A$15:$A$30,$A497,Покупка!$M$15:$M$30,$B497)</f>
        <v>0</v>
      </c>
      <c r="Z497" s="425">
        <f>SUMIFS(Покупка!Y$15:Y$30,Покупка!$A$15:$A$30,$A497,Покупка!$M$15:$M$30,$B497)</f>
        <v>0</v>
      </c>
      <c r="AA497" s="425">
        <f>SUMIFS(Покупка!Z$15:Z$30,Покупка!$A$15:$A$30,$A497,Покупка!$M$15:$M$30,$B497)</f>
        <v>0</v>
      </c>
      <c r="AB497" s="425">
        <f>SUMIFS(Покупка!AA$15:AA$30,Покупка!$A$15:$A$30,$A497,Покупка!$M$15:$M$30,$B497)</f>
        <v>0</v>
      </c>
      <c r="AC497" s="425">
        <f>SUMIFS(Покупка!AB$15:AB$30,Покупка!$A$15:$A$30,$A497,Покупка!$M$15:$M$30,$B497)</f>
        <v>0</v>
      </c>
      <c r="AD497" s="425">
        <f>SUMIFS(Покупка!AC$15:AC$30,Покупка!$A$15:$A$30,$A497,Покупка!$M$15:$M$30,$B497)</f>
        <v>0</v>
      </c>
      <c r="AE497" s="425">
        <f>SUMIFS(Покупка!AD$15:AD$30,Покупка!$A$15:$A$30,$A497,Покупка!$M$15:$M$30,$B497)</f>
        <v>0</v>
      </c>
      <c r="AF497" s="425">
        <f>SUMIFS(Покупка!AE$15:AE$30,Покупка!$A$15:$A$30,$A497,Покупка!$M$15:$M$30,$B497)</f>
        <v>0</v>
      </c>
      <c r="AG497" s="425">
        <f>SUMIFS(Покупка!AF$15:AF$30,Покупка!$A$15:$A$30,$A497,Покупка!$M$15:$M$30,$B497)</f>
        <v>0</v>
      </c>
      <c r="AH497" s="425">
        <f>SUMIFS(Покупка!AG$15:AG$30,Покупка!$A$15:$A$30,$A497,Покупка!$M$15:$M$30,$B497)</f>
        <v>0</v>
      </c>
      <c r="AI497" s="425">
        <f>SUMIFS(Покупка!AH$15:AH$30,Покупка!$A$15:$A$30,$A497,Покупка!$M$15:$M$30,$B497)</f>
        <v>0</v>
      </c>
      <c r="AJ497" s="425">
        <f>SUMIFS(Покупка!AI$15:AI$30,Покупка!$A$15:$A$30,$A497,Покупка!$M$15:$M$30,$B497)</f>
        <v>0</v>
      </c>
      <c r="AK497" s="425">
        <f>SUMIFS(Покупка!AJ$15:AJ$30,Покупка!$A$15:$A$30,$A497,Покупка!$M$15:$M$30,$B497)</f>
        <v>0</v>
      </c>
      <c r="AL497" s="425">
        <f>SUMIFS(Покупка!AK$15:AK$30,Покупка!$A$15:$A$30,$A497,Покупка!$M$15:$M$30,$B497)</f>
        <v>0</v>
      </c>
      <c r="AM497" s="425">
        <f>SUMIFS(Покупка!AL$15:AL$30,Покупка!$A$15:$A$30,$A497,Покупка!$M$15:$M$30,$B497)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SUMIFS(Покупка!O$15:O$30,Покупка!$A$15:$A$30,$A498,Покупка!$M$15:$M$30,$B498)</f>
        <v>0</v>
      </c>
      <c r="P498" s="425">
        <f>SUMIFS(Покупка!P$15:P$30,Покупка!$A$15:$A$30,$A498,Покупка!$M$15:$M$30,$B498)</f>
        <v>0</v>
      </c>
      <c r="Q498" s="425">
        <f>SUMIFS(Покупка!Q$15:Q$30,Покупка!$A$15:$A$30,$A498,Покупка!$M$15:$M$30,$B498)</f>
        <v>0</v>
      </c>
      <c r="R498" s="413">
        <f t="shared" si="90"/>
        <v>0</v>
      </c>
      <c r="S498" s="425">
        <f>SUMIFS(Покупка!R$15:R$30,Покупка!$A$15:$A$30,$A498,Покупка!$M$15:$M$30,$B498)</f>
        <v>0</v>
      </c>
      <c r="T498" s="425">
        <f>SUMIFS(Покупка!S$15:S$30,Покупка!$A$15:$A$30,$A498,Покупка!$M$15:$M$30,$B498)</f>
        <v>0</v>
      </c>
      <c r="U498" s="425">
        <f>SUMIFS(Покупка!T$15:T$30,Покупка!$A$15:$A$30,$A498,Покупка!$M$15:$M$30,$B498)</f>
        <v>0</v>
      </c>
      <c r="V498" s="425">
        <f>SUMIFS(Покупка!U$15:U$30,Покупка!$A$15:$A$30,$A498,Покупка!$M$15:$M$30,$B498)</f>
        <v>0</v>
      </c>
      <c r="W498" s="425">
        <f>SUMIFS(Покупка!V$15:V$30,Покупка!$A$15:$A$30,$A498,Покупка!$M$15:$M$30,$B498)</f>
        <v>0</v>
      </c>
      <c r="X498" s="425">
        <f>SUMIFS(Покупка!W$15:W$30,Покупка!$A$15:$A$30,$A498,Покупка!$M$15:$M$30,$B498)</f>
        <v>0</v>
      </c>
      <c r="Y498" s="425">
        <f>SUMIFS(Покупка!X$15:X$30,Покупка!$A$15:$A$30,$A498,Покупка!$M$15:$M$30,$B498)</f>
        <v>0</v>
      </c>
      <c r="Z498" s="425">
        <f>SUMIFS(Покупка!Y$15:Y$30,Покупка!$A$15:$A$30,$A498,Покупка!$M$15:$M$30,$B498)</f>
        <v>0</v>
      </c>
      <c r="AA498" s="425">
        <f>SUMIFS(Покупка!Z$15:Z$30,Покупка!$A$15:$A$30,$A498,Покупка!$M$15:$M$30,$B498)</f>
        <v>0</v>
      </c>
      <c r="AB498" s="425">
        <f>SUMIFS(Покупка!AA$15:AA$30,Покупка!$A$15:$A$30,$A498,Покупка!$M$15:$M$30,$B498)</f>
        <v>0</v>
      </c>
      <c r="AC498" s="425">
        <f>SUMIFS(Покупка!AB$15:AB$30,Покупка!$A$15:$A$30,$A498,Покупка!$M$15:$M$30,$B498)</f>
        <v>0</v>
      </c>
      <c r="AD498" s="425">
        <f>SUMIFS(Покупка!AC$15:AC$30,Покупка!$A$15:$A$30,$A498,Покупка!$M$15:$M$30,$B498)</f>
        <v>0</v>
      </c>
      <c r="AE498" s="425">
        <f>SUMIFS(Покупка!AD$15:AD$30,Покупка!$A$15:$A$30,$A498,Покупка!$M$15:$M$30,$B498)</f>
        <v>0</v>
      </c>
      <c r="AF498" s="425">
        <f>SUMIFS(Покупка!AE$15:AE$30,Покупка!$A$15:$A$30,$A498,Покупка!$M$15:$M$30,$B498)</f>
        <v>0</v>
      </c>
      <c r="AG498" s="425">
        <f>SUMIFS(Покупка!AF$15:AF$30,Покупка!$A$15:$A$30,$A498,Покупка!$M$15:$M$30,$B498)</f>
        <v>0</v>
      </c>
      <c r="AH498" s="425">
        <f>SUMIFS(Покупка!AG$15:AG$30,Покупка!$A$15:$A$30,$A498,Покупка!$M$15:$M$30,$B498)</f>
        <v>0</v>
      </c>
      <c r="AI498" s="425">
        <f>SUMIFS(Покупка!AH$15:AH$30,Покупка!$A$15:$A$30,$A498,Покупка!$M$15:$M$30,$B498)</f>
        <v>0</v>
      </c>
      <c r="AJ498" s="425">
        <f>SUMIFS(Покупка!AI$15:AI$30,Покупка!$A$15:$A$30,$A498,Покупка!$M$15:$M$30,$B498)</f>
        <v>0</v>
      </c>
      <c r="AK498" s="425">
        <f>SUMIFS(Покупка!AJ$15:AJ$30,Покупка!$A$15:$A$30,$A498,Покупка!$M$15:$M$30,$B498)</f>
        <v>0</v>
      </c>
      <c r="AL498" s="425">
        <f>SUMIFS(Покупка!AK$15:AK$30,Покупка!$A$15:$A$30,$A498,Покупка!$M$15:$M$30,$B498)</f>
        <v>0</v>
      </c>
      <c r="AM498" s="425">
        <f>SUMIFS(Покупка!AL$15:AL$30,Покупка!$A$15:$A$30,$A498,Покупка!$M$15:$M$30,$B498)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SUMIFS(Покупка!O$15:O$30,Покупка!$A$15:$A$30,$A499,Покупка!$M$15:$M$30,$B499)</f>
        <v>0</v>
      </c>
      <c r="P499" s="425">
        <f>SUMIFS(Покупка!P$15:P$30,Покупка!$A$15:$A$30,$A499,Покупка!$M$15:$M$30,$B499)</f>
        <v>0</v>
      </c>
      <c r="Q499" s="425">
        <f>SUMIFS(Покупка!Q$15:Q$30,Покупка!$A$15:$A$30,$A499,Покупка!$M$15:$M$30,$B499)</f>
        <v>0</v>
      </c>
      <c r="R499" s="413">
        <f t="shared" si="90"/>
        <v>0</v>
      </c>
      <c r="S499" s="425">
        <f>SUMIFS(Покупка!R$15:R$30,Покупка!$A$15:$A$30,$A499,Покупка!$M$15:$M$30,$B499)</f>
        <v>0</v>
      </c>
      <c r="T499" s="425">
        <f>SUMIFS(Покупка!S$15:S$30,Покупка!$A$15:$A$30,$A499,Покупка!$M$15:$M$30,$B499)</f>
        <v>0</v>
      </c>
      <c r="U499" s="425">
        <f>SUMIFS(Покупка!T$15:T$30,Покупка!$A$15:$A$30,$A499,Покупка!$M$15:$M$30,$B499)</f>
        <v>0</v>
      </c>
      <c r="V499" s="425">
        <f>SUMIFS(Покупка!U$15:U$30,Покупка!$A$15:$A$30,$A499,Покупка!$M$15:$M$30,$B499)</f>
        <v>0</v>
      </c>
      <c r="W499" s="425">
        <f>SUMIFS(Покупка!V$15:V$30,Покупка!$A$15:$A$30,$A499,Покупка!$M$15:$M$30,$B499)</f>
        <v>0</v>
      </c>
      <c r="X499" s="425">
        <f>SUMIFS(Покупка!W$15:W$30,Покупка!$A$15:$A$30,$A499,Покупка!$M$15:$M$30,$B499)</f>
        <v>0</v>
      </c>
      <c r="Y499" s="425">
        <f>SUMIFS(Покупка!X$15:X$30,Покупка!$A$15:$A$30,$A499,Покупка!$M$15:$M$30,$B499)</f>
        <v>0</v>
      </c>
      <c r="Z499" s="425">
        <f>SUMIFS(Покупка!Y$15:Y$30,Покупка!$A$15:$A$30,$A499,Покупка!$M$15:$M$30,$B499)</f>
        <v>0</v>
      </c>
      <c r="AA499" s="425">
        <f>SUMIFS(Покупка!Z$15:Z$30,Покупка!$A$15:$A$30,$A499,Покупка!$M$15:$M$30,$B499)</f>
        <v>0</v>
      </c>
      <c r="AB499" s="425">
        <f>SUMIFS(Покупка!AA$15:AA$30,Покупка!$A$15:$A$30,$A499,Покупка!$M$15:$M$30,$B499)</f>
        <v>0</v>
      </c>
      <c r="AC499" s="425">
        <f>SUMIFS(Покупка!AB$15:AB$30,Покупка!$A$15:$A$30,$A499,Покупка!$M$15:$M$30,$B499)</f>
        <v>0</v>
      </c>
      <c r="AD499" s="425">
        <f>SUMIFS(Покупка!AC$15:AC$30,Покупка!$A$15:$A$30,$A499,Покупка!$M$15:$M$30,$B499)</f>
        <v>0</v>
      </c>
      <c r="AE499" s="425">
        <f>SUMIFS(Покупка!AD$15:AD$30,Покупка!$A$15:$A$30,$A499,Покупка!$M$15:$M$30,$B499)</f>
        <v>0</v>
      </c>
      <c r="AF499" s="425">
        <f>SUMIFS(Покупка!AE$15:AE$30,Покупка!$A$15:$A$30,$A499,Покупка!$M$15:$M$30,$B499)</f>
        <v>0</v>
      </c>
      <c r="AG499" s="425">
        <f>SUMIFS(Покупка!AF$15:AF$30,Покупка!$A$15:$A$30,$A499,Покупка!$M$15:$M$30,$B499)</f>
        <v>0</v>
      </c>
      <c r="AH499" s="425">
        <f>SUMIFS(Покупка!AG$15:AG$30,Покупка!$A$15:$A$30,$A499,Покупка!$M$15:$M$30,$B499)</f>
        <v>0</v>
      </c>
      <c r="AI499" s="425">
        <f>SUMIFS(Покупка!AH$15:AH$30,Покупка!$A$15:$A$30,$A499,Покупка!$M$15:$M$30,$B499)</f>
        <v>0</v>
      </c>
      <c r="AJ499" s="425">
        <f>SUMIFS(Покупка!AI$15:AI$30,Покупка!$A$15:$A$30,$A499,Покупка!$M$15:$M$30,$B499)</f>
        <v>0</v>
      </c>
      <c r="AK499" s="425">
        <f>SUMIFS(Покупка!AJ$15:AJ$30,Покупка!$A$15:$A$30,$A499,Покупка!$M$15:$M$30,$B499)</f>
        <v>0</v>
      </c>
      <c r="AL499" s="425">
        <f>SUMIFS(Покупка!AK$15:AK$30,Покупка!$A$15:$A$30,$A499,Покупка!$M$15:$M$30,$B499)</f>
        <v>0</v>
      </c>
      <c r="AM499" s="425">
        <f>SUMIFS(Покупка!AL$15:AL$30,Покупка!$A$15:$A$30,$A499,Покупка!$M$15:$M$30,$B499)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8"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SUMIFS(Покупка!O$15:O$30,Покупка!$A$15:$A$30,$A502,Покупка!$M$15:$M$30,$B502)</f>
        <v>0</v>
      </c>
      <c r="P502" s="425">
        <f>SUMIFS(Покупка!P$15:P$30,Покупка!$A$15:$A$30,$A502,Покупка!$M$15:$M$30,$B502)</f>
        <v>0</v>
      </c>
      <c r="Q502" s="425">
        <f>SUMIFS(Покупка!Q$15:Q$30,Покупка!$A$15:$A$30,$A502,Покупка!$M$15:$M$30,$B502)</f>
        <v>0</v>
      </c>
      <c r="R502" s="413">
        <f t="shared" si="90"/>
        <v>0</v>
      </c>
      <c r="S502" s="425">
        <f>SUMIFS(Покупка!R$15:R$30,Покупка!$A$15:$A$30,$A502,Покупка!$M$15:$M$30,$B502)</f>
        <v>0</v>
      </c>
      <c r="T502" s="425">
        <f>SUMIFS(Покупка!S$15:S$30,Покупка!$A$15:$A$30,$A502,Покупка!$M$15:$M$30,$B502)</f>
        <v>0</v>
      </c>
      <c r="U502" s="425">
        <f>SUMIFS(Покупка!T$15:T$30,Покупка!$A$15:$A$30,$A502,Покупка!$M$15:$M$30,$B502)</f>
        <v>0</v>
      </c>
      <c r="V502" s="425">
        <f>SUMIFS(Покупка!U$15:U$30,Покупка!$A$15:$A$30,$A502,Покупка!$M$15:$M$30,$B502)</f>
        <v>0</v>
      </c>
      <c r="W502" s="425">
        <f>SUMIFS(Покупка!V$15:V$30,Покупка!$A$15:$A$30,$A502,Покупка!$M$15:$M$30,$B502)</f>
        <v>0</v>
      </c>
      <c r="X502" s="425">
        <f>SUMIFS(Покупка!W$15:W$30,Покупка!$A$15:$A$30,$A502,Покупка!$M$15:$M$30,$B502)</f>
        <v>0</v>
      </c>
      <c r="Y502" s="425">
        <f>SUMIFS(Покупка!X$15:X$30,Покупка!$A$15:$A$30,$A502,Покупка!$M$15:$M$30,$B502)</f>
        <v>0</v>
      </c>
      <c r="Z502" s="425">
        <f>SUMIFS(Покупка!Y$15:Y$30,Покупка!$A$15:$A$30,$A502,Покупка!$M$15:$M$30,$B502)</f>
        <v>0</v>
      </c>
      <c r="AA502" s="425">
        <f>SUMIFS(Покупка!Z$15:Z$30,Покупка!$A$15:$A$30,$A502,Покупка!$M$15:$M$30,$B502)</f>
        <v>0</v>
      </c>
      <c r="AB502" s="425">
        <f>SUMIFS(Покупка!AA$15:AA$30,Покупка!$A$15:$A$30,$A502,Покупка!$M$15:$M$30,$B502)</f>
        <v>0</v>
      </c>
      <c r="AC502" s="425">
        <f>SUMIFS(Покупка!AB$15:AB$30,Покупка!$A$15:$A$30,$A502,Покупка!$M$15:$M$30,$B502)</f>
        <v>0</v>
      </c>
      <c r="AD502" s="425">
        <f>SUMIFS(Покупка!AC$15:AC$30,Покупка!$A$15:$A$30,$A502,Покупка!$M$15:$M$30,$B502)</f>
        <v>0</v>
      </c>
      <c r="AE502" s="425">
        <f>SUMIFS(Покупка!AD$15:AD$30,Покупка!$A$15:$A$30,$A502,Покупка!$M$15:$M$30,$B502)</f>
        <v>0</v>
      </c>
      <c r="AF502" s="425">
        <f>SUMIFS(Покупка!AE$15:AE$30,Покупка!$A$15:$A$30,$A502,Покупка!$M$15:$M$30,$B502)</f>
        <v>0</v>
      </c>
      <c r="AG502" s="425">
        <f>SUMIFS(Покупка!AF$15:AF$30,Покупка!$A$15:$A$30,$A502,Покупка!$M$15:$M$30,$B502)</f>
        <v>0</v>
      </c>
      <c r="AH502" s="425">
        <f>SUMIFS(Покупка!AG$15:AG$30,Покупка!$A$15:$A$30,$A502,Покупка!$M$15:$M$30,$B502)</f>
        <v>0</v>
      </c>
      <c r="AI502" s="425">
        <f>SUMIFS(Покупка!AH$15:AH$30,Покупка!$A$15:$A$30,$A502,Покупка!$M$15:$M$30,$B502)</f>
        <v>0</v>
      </c>
      <c r="AJ502" s="425">
        <f>SUMIFS(Покупка!AI$15:AI$30,Покупка!$A$15:$A$30,$A502,Покупка!$M$15:$M$30,$B502)</f>
        <v>0</v>
      </c>
      <c r="AK502" s="425">
        <f>SUMIFS(Покупка!AJ$15:AJ$30,Покупка!$A$15:$A$30,$A502,Покупка!$M$15:$M$30,$B502)</f>
        <v>0</v>
      </c>
      <c r="AL502" s="425">
        <f>SUMIFS(Покупка!AK$15:AK$30,Покупка!$A$15:$A$30,$A502,Покупка!$M$15:$M$30,$B502)</f>
        <v>0</v>
      </c>
      <c r="AM502" s="425">
        <f>SUMIFS(Покупка!AL$15:AL$30,Покупка!$A$15:$A$30,$A502,Покупка!$M$15:$M$30,$B502)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SUMIFS(Покупка!O$15:O$30,Покупка!$A$15:$A$30,$A503,Покупка!$M$15:$M$30,$B503)</f>
        <v>0</v>
      </c>
      <c r="P503" s="425">
        <f>SUMIFS(Покупка!P$15:P$30,Покупка!$A$15:$A$30,$A503,Покупка!$M$15:$M$30,$B503)</f>
        <v>0</v>
      </c>
      <c r="Q503" s="425">
        <f>SUMIFS(Покупка!Q$15:Q$30,Покупка!$A$15:$A$30,$A503,Покупка!$M$15:$M$30,$B503)</f>
        <v>0</v>
      </c>
      <c r="R503" s="413">
        <f t="shared" si="90"/>
        <v>0</v>
      </c>
      <c r="S503" s="425">
        <f>SUMIFS(Покупка!R$15:R$30,Покупка!$A$15:$A$30,$A503,Покупка!$M$15:$M$30,$B503)</f>
        <v>0</v>
      </c>
      <c r="T503" s="425">
        <f>SUMIFS(Покупка!S$15:S$30,Покупка!$A$15:$A$30,$A503,Покупка!$M$15:$M$30,$B503)</f>
        <v>0</v>
      </c>
      <c r="U503" s="425">
        <f>SUMIFS(Покупка!T$15:T$30,Покупка!$A$15:$A$30,$A503,Покупка!$M$15:$M$30,$B503)</f>
        <v>0</v>
      </c>
      <c r="V503" s="425">
        <f>SUMIFS(Покупка!U$15:U$30,Покупка!$A$15:$A$30,$A503,Покупка!$M$15:$M$30,$B503)</f>
        <v>0</v>
      </c>
      <c r="W503" s="425">
        <f>SUMIFS(Покупка!V$15:V$30,Покупка!$A$15:$A$30,$A503,Покупка!$M$15:$M$30,$B503)</f>
        <v>0</v>
      </c>
      <c r="X503" s="425">
        <f>SUMIFS(Покупка!W$15:W$30,Покупка!$A$15:$A$30,$A503,Покупка!$M$15:$M$30,$B503)</f>
        <v>0</v>
      </c>
      <c r="Y503" s="425">
        <f>SUMIFS(Покупка!X$15:X$30,Покупка!$A$15:$A$30,$A503,Покупка!$M$15:$M$30,$B503)</f>
        <v>0</v>
      </c>
      <c r="Z503" s="425">
        <f>SUMIFS(Покупка!Y$15:Y$30,Покупка!$A$15:$A$30,$A503,Покупка!$M$15:$M$30,$B503)</f>
        <v>0</v>
      </c>
      <c r="AA503" s="425">
        <f>SUMIFS(Покупка!Z$15:Z$30,Покупка!$A$15:$A$30,$A503,Покупка!$M$15:$M$30,$B503)</f>
        <v>0</v>
      </c>
      <c r="AB503" s="425">
        <f>SUMIFS(Покупка!AA$15:AA$30,Покупка!$A$15:$A$30,$A503,Покупка!$M$15:$M$30,$B503)</f>
        <v>0</v>
      </c>
      <c r="AC503" s="425">
        <f>SUMIFS(Покупка!AB$15:AB$30,Покупка!$A$15:$A$30,$A503,Покупка!$M$15:$M$30,$B503)</f>
        <v>0</v>
      </c>
      <c r="AD503" s="425">
        <f>SUMIFS(Покупка!AC$15:AC$30,Покупка!$A$15:$A$30,$A503,Покупка!$M$15:$M$30,$B503)</f>
        <v>0</v>
      </c>
      <c r="AE503" s="425">
        <f>SUMIFS(Покупка!AD$15:AD$30,Покупка!$A$15:$A$30,$A503,Покупка!$M$15:$M$30,$B503)</f>
        <v>0</v>
      </c>
      <c r="AF503" s="425">
        <f>SUMIFS(Покупка!AE$15:AE$30,Покупка!$A$15:$A$30,$A503,Покупка!$M$15:$M$30,$B503)</f>
        <v>0</v>
      </c>
      <c r="AG503" s="425">
        <f>SUMIFS(Покупка!AF$15:AF$30,Покупка!$A$15:$A$30,$A503,Покупка!$M$15:$M$30,$B503)</f>
        <v>0</v>
      </c>
      <c r="AH503" s="425">
        <f>SUMIFS(Покупка!AG$15:AG$30,Покупка!$A$15:$A$30,$A503,Покупка!$M$15:$M$30,$B503)</f>
        <v>0</v>
      </c>
      <c r="AI503" s="425">
        <f>SUMIFS(Покупка!AH$15:AH$30,Покупка!$A$15:$A$30,$A503,Покупка!$M$15:$M$30,$B503)</f>
        <v>0</v>
      </c>
      <c r="AJ503" s="425">
        <f>SUMIFS(Покупка!AI$15:AI$30,Покупка!$A$15:$A$30,$A503,Покупка!$M$15:$M$30,$B503)</f>
        <v>0</v>
      </c>
      <c r="AK503" s="425">
        <f>SUMIFS(Покупка!AJ$15:AJ$30,Покупка!$A$15:$A$30,$A503,Покупка!$M$15:$M$30,$B503)</f>
        <v>0</v>
      </c>
      <c r="AL503" s="425">
        <f>SUMIFS(Покупка!AK$15:AK$30,Покупка!$A$15:$A$30,$A503,Покупка!$M$15:$M$30,$B503)</f>
        <v>0</v>
      </c>
      <c r="AM503" s="425">
        <f>SUMIFS(Покупка!AL$15:AL$30,Покупка!$A$15:$A$30,$A503,Покупка!$M$15:$M$30,$B503)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SUMIFS(Покупка!O$15:O$30,Покупка!$A$15:$A$30,$A504,Покупка!$M$15:$M$30,$B504)</f>
        <v>0</v>
      </c>
      <c r="P504" s="425">
        <f>SUMIFS(Покупка!P$15:P$30,Покупка!$A$15:$A$30,$A504,Покупка!$M$15:$M$30,$B504)</f>
        <v>0</v>
      </c>
      <c r="Q504" s="425">
        <f>SUMIFS(Покупка!Q$15:Q$30,Покупка!$A$15:$A$30,$A504,Покупка!$M$15:$M$30,$B504)</f>
        <v>0</v>
      </c>
      <c r="R504" s="413">
        <f>Q504-P504</f>
        <v>0</v>
      </c>
      <c r="S504" s="425">
        <f>SUMIFS(Покупка!R$15:R$30,Покупка!$A$15:$A$30,$A504,Покупка!$M$15:$M$30,$B504)</f>
        <v>0</v>
      </c>
      <c r="T504" s="425">
        <f>SUMIFS(Покупка!S$15:S$30,Покупка!$A$15:$A$30,$A504,Покупка!$M$15:$M$30,$B504)</f>
        <v>0</v>
      </c>
      <c r="U504" s="425">
        <f>SUMIFS(Покупка!T$15:T$30,Покупка!$A$15:$A$30,$A504,Покупка!$M$15:$M$30,$B504)</f>
        <v>0</v>
      </c>
      <c r="V504" s="425">
        <f>SUMIFS(Покупка!U$15:U$30,Покупка!$A$15:$A$30,$A504,Покупка!$M$15:$M$30,$B504)</f>
        <v>0</v>
      </c>
      <c r="W504" s="425">
        <f>SUMIFS(Покупка!V$15:V$30,Покупка!$A$15:$A$30,$A504,Покупка!$M$15:$M$30,$B504)</f>
        <v>0</v>
      </c>
      <c r="X504" s="425">
        <f>SUMIFS(Покупка!W$15:W$30,Покупка!$A$15:$A$30,$A504,Покупка!$M$15:$M$30,$B504)</f>
        <v>0</v>
      </c>
      <c r="Y504" s="425">
        <f>SUMIFS(Покупка!X$15:X$30,Покупка!$A$15:$A$30,$A504,Покупка!$M$15:$M$30,$B504)</f>
        <v>0</v>
      </c>
      <c r="Z504" s="425">
        <f>SUMIFS(Покупка!Y$15:Y$30,Покупка!$A$15:$A$30,$A504,Покупка!$M$15:$M$30,$B504)</f>
        <v>0</v>
      </c>
      <c r="AA504" s="425">
        <f>SUMIFS(Покупка!Z$15:Z$30,Покупка!$A$15:$A$30,$A504,Покупка!$M$15:$M$30,$B504)</f>
        <v>0</v>
      </c>
      <c r="AB504" s="425">
        <f>SUMIFS(Покупка!AA$15:AA$30,Покупка!$A$15:$A$30,$A504,Покупка!$M$15:$M$30,$B504)</f>
        <v>0</v>
      </c>
      <c r="AC504" s="425">
        <f>SUMIFS(Покупка!AB$15:AB$30,Покупка!$A$15:$A$30,$A504,Покупка!$M$15:$M$30,$B504)</f>
        <v>0</v>
      </c>
      <c r="AD504" s="425">
        <f>SUMIFS(Покупка!AC$15:AC$30,Покупка!$A$15:$A$30,$A504,Покупка!$M$15:$M$30,$B504)</f>
        <v>0</v>
      </c>
      <c r="AE504" s="425">
        <f>SUMIFS(Покупка!AD$15:AD$30,Покупка!$A$15:$A$30,$A504,Покупка!$M$15:$M$30,$B504)</f>
        <v>0</v>
      </c>
      <c r="AF504" s="425">
        <f>SUMIFS(Покупка!AE$15:AE$30,Покупка!$A$15:$A$30,$A504,Покупка!$M$15:$M$30,$B504)</f>
        <v>0</v>
      </c>
      <c r="AG504" s="425">
        <f>SUMIFS(Покупка!AF$15:AF$30,Покупка!$A$15:$A$30,$A504,Покупка!$M$15:$M$30,$B504)</f>
        <v>0</v>
      </c>
      <c r="AH504" s="425">
        <f>SUMIFS(Покупка!AG$15:AG$30,Покупка!$A$15:$A$30,$A504,Покупка!$M$15:$M$30,$B504)</f>
        <v>0</v>
      </c>
      <c r="AI504" s="425">
        <f>SUMIFS(Покупка!AH$15:AH$30,Покупка!$A$15:$A$30,$A504,Покупка!$M$15:$M$30,$B504)</f>
        <v>0</v>
      </c>
      <c r="AJ504" s="425">
        <f>SUMIFS(Покупка!AI$15:AI$30,Покупка!$A$15:$A$30,$A504,Покупка!$M$15:$M$30,$B504)</f>
        <v>0</v>
      </c>
      <c r="AK504" s="425">
        <f>SUMIFS(Покупка!AJ$15:AJ$30,Покупка!$A$15:$A$30,$A504,Покупка!$M$15:$M$30,$B504)</f>
        <v>0</v>
      </c>
      <c r="AL504" s="425">
        <f>SUMIFS(Покупка!AK$15:AK$30,Покупка!$A$15:$A$30,$A504,Покупка!$M$15:$M$30,$B504)</f>
        <v>0</v>
      </c>
      <c r="AM504" s="425">
        <f>SUMIFS(Покупка!AL$15:AL$30,Покупка!$A$15:$A$30,$A504,Покупка!$M$15:$M$30,$B504)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SUMIFS(Реагенты!O$15:O$19,Реагенты!$A$15:$A$19,$A505,Реагенты!$M$15:$M$19,"Всего по тарифу")</f>
        <v>0</v>
      </c>
      <c r="P505" s="425">
        <f>SUMIFS(Реагенты!P$15:P$19,Реагенты!$A$15:$A$19,$A505,Реагенты!$M$15:$M$19,"Всего по тарифу")</f>
        <v>0</v>
      </c>
      <c r="Q505" s="425">
        <f>SUMIFS(Реагенты!Q$15:Q$19,Реагенты!$A$15:$A$19,$A505,Реагенты!$M$15:$M$19,"Всего по тарифу")</f>
        <v>0</v>
      </c>
      <c r="R505" s="413">
        <f>Q505-P505</f>
        <v>0</v>
      </c>
      <c r="S505" s="425">
        <f>SUMIFS(Реагенты!R$15:R$19,Реагенты!$A$15:$A$19,$A505,Реагенты!$M$15:$M$19,"Всего по тарифу")</f>
        <v>0</v>
      </c>
      <c r="T505" s="425">
        <f>SUMIFS(Реагенты!S$15:S$19,Реагенты!$A$15:$A$19,$A505,Реагенты!$M$15:$M$19,"Всего по тарифу")</f>
        <v>0</v>
      </c>
      <c r="U505" s="425">
        <f>SUMIFS(Реагенты!T$15:T$19,Реагенты!$A$15:$A$19,$A505,Реагенты!$M$15:$M$19,"Всего по тарифу")</f>
        <v>0</v>
      </c>
      <c r="V505" s="425">
        <f>SUMIFS(Реагенты!U$15:U$19,Реагенты!$A$15:$A$19,$A505,Реагенты!$M$15:$M$19,"Всего по тарифу")</f>
        <v>0</v>
      </c>
      <c r="W505" s="425">
        <f>SUMIFS(Реагенты!V$15:V$19,Реагенты!$A$15:$A$19,$A505,Реагенты!$M$15:$M$19,"Всего по тарифу")</f>
        <v>0</v>
      </c>
      <c r="X505" s="425">
        <f>SUMIFS(Реагенты!W$15:W$19,Реагенты!$A$15:$A$19,$A505,Реагенты!$M$15:$M$19,"Всего по тарифу")</f>
        <v>0</v>
      </c>
      <c r="Y505" s="425">
        <f>SUMIFS(Реагенты!X$15:X$19,Реагенты!$A$15:$A$19,$A505,Реагенты!$M$15:$M$19,"Всего по тарифу")</f>
        <v>0</v>
      </c>
      <c r="Z505" s="425">
        <f>SUMIFS(Реагенты!Y$15:Y$19,Реагенты!$A$15:$A$19,$A505,Реагенты!$M$15:$M$19,"Всего по тарифу")</f>
        <v>0</v>
      </c>
      <c r="AA505" s="425">
        <f>SUMIFS(Реагенты!Z$15:Z$19,Реагенты!$A$15:$A$19,$A505,Реагенты!$M$15:$M$19,"Всего по тарифу")</f>
        <v>0</v>
      </c>
      <c r="AB505" s="425">
        <f>SUMIFS(Реагенты!AA$15:AA$19,Реагенты!$A$15:$A$19,$A505,Реагенты!$M$15:$M$19,"Всего по тарифу")</f>
        <v>0</v>
      </c>
      <c r="AC505" s="425">
        <f>SUMIFS(Реагенты!AB$15:AB$19,Реагенты!$A$15:$A$19,$A505,Реагенты!$M$15:$M$19,"Всего по тарифу")</f>
        <v>0</v>
      </c>
      <c r="AD505" s="425">
        <f>SUMIFS(Реагенты!AC$15:AC$19,Реагенты!$A$15:$A$19,$A505,Реагенты!$M$15:$M$19,"Всего по тарифу")</f>
        <v>0</v>
      </c>
      <c r="AE505" s="425">
        <f>SUMIFS(Реагенты!AD$15:AD$19,Реагенты!$A$15:$A$19,$A505,Реагенты!$M$15:$M$19,"Всего по тарифу")</f>
        <v>0</v>
      </c>
      <c r="AF505" s="425">
        <f>SUMIFS(Реагенты!AE$15:AE$19,Реагенты!$A$15:$A$19,$A505,Реагенты!$M$15:$M$19,"Всего по тарифу")</f>
        <v>0</v>
      </c>
      <c r="AG505" s="425">
        <f>SUMIFS(Реагенты!AF$15:AF$19,Реагенты!$A$15:$A$19,$A505,Реагенты!$M$15:$M$19,"Всего по тарифу")</f>
        <v>0</v>
      </c>
      <c r="AH505" s="425">
        <f>SUMIFS(Реагенты!AG$15:AG$19,Реагенты!$A$15:$A$19,$A505,Реагенты!$M$15:$M$19,"Всего по тарифу")</f>
        <v>0</v>
      </c>
      <c r="AI505" s="425">
        <f>SUMIFS(Реагенты!AH$15:AH$19,Реагенты!$A$15:$A$19,$A505,Реагенты!$M$15:$M$19,"Всего по тарифу")</f>
        <v>0</v>
      </c>
      <c r="AJ505" s="425">
        <f>SUMIFS(Реагенты!AI$15:AI$19,Реагенты!$A$15:$A$19,$A505,Реагенты!$M$15:$M$19,"Всего по тарифу")</f>
        <v>0</v>
      </c>
      <c r="AK505" s="425">
        <f>SUMIFS(Реагенты!AJ$15:AJ$19,Реагенты!$A$15:$A$19,$A505,Реагенты!$M$15:$M$19,"Всего по тарифу")</f>
        <v>0</v>
      </c>
      <c r="AL505" s="425">
        <f>SUMIFS(Реагенты!AK$15:AK$19,Реагенты!$A$15:$A$19,$A505,Реагенты!$M$15:$M$19,"Всего по тарифу")</f>
        <v>0</v>
      </c>
      <c r="AM505" s="425">
        <f>SUMIFS(Реагенты!AL$15:AL$19,Реагенты!$A$15:$A$19,$A505,Реагенты!$M$15:$M$19,"Всего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0</v>
      </c>
      <c r="P506" s="407">
        <f t="shared" ref="P506:AM506" si="104">SUM(P507:P515)</f>
        <v>9</v>
      </c>
      <c r="Q506" s="407">
        <f t="shared" si="104"/>
        <v>0</v>
      </c>
      <c r="R506" s="407">
        <f t="shared" ref="R506:R559" si="105">Q506-P506</f>
        <v>-9</v>
      </c>
      <c r="S506" s="407">
        <f t="shared" si="104"/>
        <v>0</v>
      </c>
      <c r="T506" s="408">
        <f t="shared" si="104"/>
        <v>10</v>
      </c>
      <c r="U506" s="407">
        <f t="shared" si="104"/>
        <v>10</v>
      </c>
      <c r="V506" s="407">
        <f t="shared" si="104"/>
        <v>10.5</v>
      </c>
      <c r="W506" s="407">
        <f t="shared" si="104"/>
        <v>11</v>
      </c>
      <c r="X506" s="407">
        <f t="shared" si="104"/>
        <v>11.5</v>
      </c>
      <c r="Y506" s="407">
        <f t="shared" si="104"/>
        <v>1.5</v>
      </c>
      <c r="Z506" s="407">
        <f t="shared" si="104"/>
        <v>1.5</v>
      </c>
      <c r="AA506" s="407">
        <f t="shared" si="104"/>
        <v>1.5</v>
      </c>
      <c r="AB506" s="407">
        <f t="shared" si="104"/>
        <v>1.5</v>
      </c>
      <c r="AC506" s="407">
        <f t="shared" si="104"/>
        <v>1.5</v>
      </c>
      <c r="AD506" s="408">
        <f t="shared" si="104"/>
        <v>0</v>
      </c>
      <c r="AE506" s="407">
        <f t="shared" si="104"/>
        <v>0</v>
      </c>
      <c r="AF506" s="407">
        <f t="shared" si="104"/>
        <v>0</v>
      </c>
      <c r="AG506" s="407">
        <f t="shared" si="104"/>
        <v>0</v>
      </c>
      <c r="AH506" s="407">
        <f t="shared" si="104"/>
        <v>0</v>
      </c>
      <c r="AI506" s="407">
        <f t="shared" si="104"/>
        <v>0</v>
      </c>
      <c r="AJ506" s="407">
        <f t="shared" si="104"/>
        <v>0</v>
      </c>
      <c r="AK506" s="407">
        <f t="shared" si="104"/>
        <v>0</v>
      </c>
      <c r="AL506" s="407">
        <f t="shared" si="104"/>
        <v>0</v>
      </c>
      <c r="AM506" s="407">
        <f t="shared" si="104"/>
        <v>0</v>
      </c>
      <c r="AN506" s="407">
        <f t="shared" si="89"/>
        <v>0</v>
      </c>
      <c r="AO506" s="407">
        <f t="shared" si="94"/>
        <v>0</v>
      </c>
      <c r="AP506" s="407">
        <f t="shared" si="95"/>
        <v>0</v>
      </c>
      <c r="AQ506" s="407">
        <f t="shared" si="96"/>
        <v>0</v>
      </c>
      <c r="AR506" s="407">
        <f t="shared" si="97"/>
        <v>0</v>
      </c>
      <c r="AS506" s="407">
        <f t="shared" si="98"/>
        <v>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SUMIFS(Налоги!O$15:O$28,Налоги!$A$15:$A$28,$A507,Налоги!$M$15:$M$28,$B507)</f>
        <v>0</v>
      </c>
      <c r="P507" s="425">
        <f>SUMIFS(Налоги!P$15:P$28,Налоги!$A$15:$A$28,$A507,Налоги!$M$15:$M$28,$B507)</f>
        <v>0</v>
      </c>
      <c r="Q507" s="425">
        <f>SUMIFS(Налоги!Q$15:Q$28,Налоги!$A$15:$A$28,$A507,Налоги!$M$15:$M$28,$B507)</f>
        <v>0</v>
      </c>
      <c r="R507" s="413">
        <f t="shared" si="105"/>
        <v>0</v>
      </c>
      <c r="S507" s="425">
        <f>SUMIFS(Налоги!R$15:R$28,Налоги!$A$15:$A$28,$A507,Налоги!$M$15:$M$28,$B507)</f>
        <v>0</v>
      </c>
      <c r="T507" s="425">
        <f>SUMIFS(Налоги!S$15:S$28,Налоги!$A$15:$A$28,$A507,Налоги!$M$15:$M$28,$B507)</f>
        <v>0</v>
      </c>
      <c r="U507" s="425">
        <f>SUMIFS(Налоги!T$15:T$28,Налоги!$A$15:$A$28,$A507,Налоги!$M$15:$M$28,$B507)</f>
        <v>0</v>
      </c>
      <c r="V507" s="425">
        <f>SUMIFS(Налоги!U$15:U$28,Налоги!$A$15:$A$28,$A507,Налоги!$M$15:$M$28,$B507)</f>
        <v>0</v>
      </c>
      <c r="W507" s="425">
        <f>SUMIFS(Налоги!V$15:V$28,Налоги!$A$15:$A$28,$A507,Налоги!$M$15:$M$28,$B507)</f>
        <v>0</v>
      </c>
      <c r="X507" s="425">
        <f>SUMIFS(Налоги!W$15:W$28,Налоги!$A$15:$A$28,$A507,Налоги!$M$15:$M$28,$B507)</f>
        <v>0</v>
      </c>
      <c r="Y507" s="425">
        <f>SUMIFS(Налоги!X$15:X$28,Налоги!$A$15:$A$28,$A507,Налоги!$M$15:$M$28,$B507)</f>
        <v>0</v>
      </c>
      <c r="Z507" s="425">
        <f>SUMIFS(Налоги!Y$15:Y$28,Налоги!$A$15:$A$28,$A507,Налоги!$M$15:$M$28,$B507)</f>
        <v>0</v>
      </c>
      <c r="AA507" s="425">
        <f>SUMIFS(Налоги!Z$15:Z$28,Налоги!$A$15:$A$28,$A507,Налоги!$M$15:$M$28,$B507)</f>
        <v>0</v>
      </c>
      <c r="AB507" s="425">
        <f>SUMIFS(Налоги!AA$15:AA$28,Налоги!$A$15:$A$28,$A507,Налоги!$M$15:$M$28,$B507)</f>
        <v>0</v>
      </c>
      <c r="AC507" s="425">
        <f>SUMIFS(Налоги!AB$15:AB$28,Налоги!$A$15:$A$28,$A507,Налоги!$M$15:$M$28,$B507)</f>
        <v>0</v>
      </c>
      <c r="AD507" s="425">
        <f>SUMIFS(Налоги!AC$15:AC$28,Налоги!$A$15:$A$28,$A507,Налоги!$M$15:$M$28,$B507)</f>
        <v>0</v>
      </c>
      <c r="AE507" s="425">
        <f>SUMIFS(Налоги!AD$15:AD$28,Налоги!$A$15:$A$28,$A507,Налоги!$M$15:$M$28,$B507)</f>
        <v>0</v>
      </c>
      <c r="AF507" s="425">
        <f>SUMIFS(Налоги!AE$15:AE$28,Налоги!$A$15:$A$28,$A507,Налоги!$M$15:$M$28,$B507)</f>
        <v>0</v>
      </c>
      <c r="AG507" s="425">
        <f>SUMIFS(Налоги!AF$15:AF$28,Налоги!$A$15:$A$28,$A507,Налоги!$M$15:$M$28,$B507)</f>
        <v>0</v>
      </c>
      <c r="AH507" s="425">
        <f>SUMIFS(Налоги!AG$15:AG$28,Налоги!$A$15:$A$28,$A507,Налоги!$M$15:$M$28,$B507)</f>
        <v>0</v>
      </c>
      <c r="AI507" s="425">
        <f>SUMIFS(Налоги!AH$15:AH$28,Налоги!$A$15:$A$28,$A507,Налоги!$M$15:$M$28,$B507)</f>
        <v>0</v>
      </c>
      <c r="AJ507" s="425">
        <f>SUMIFS(Налоги!AI$15:AI$28,Налоги!$A$15:$A$28,$A507,Налоги!$M$15:$M$28,$B507)</f>
        <v>0</v>
      </c>
      <c r="AK507" s="425">
        <f>SUMIFS(Налоги!AJ$15:AJ$28,Налоги!$A$15:$A$28,$A507,Налоги!$M$15:$M$28,$B507)</f>
        <v>0</v>
      </c>
      <c r="AL507" s="425">
        <f>SUMIFS(Налоги!AK$15:AK$28,Налоги!$A$15:$A$28,$A507,Налоги!$M$15:$M$28,$B507)</f>
        <v>0</v>
      </c>
      <c r="AM507" s="425">
        <f>SUMIFS(Налоги!AL$15:AL$28,Налоги!$A$15:$A$28,$A507,Налоги!$M$15:$M$28,$B507)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SUMIFS(Налоги!O$15:O$28,Налоги!$A$15:$A$28,$A508,Налоги!$M$15:$M$28,$B508)</f>
        <v>0</v>
      </c>
      <c r="P508" s="425">
        <f>SUMIFS(Налоги!P$15:P$28,Налоги!$A$15:$A$28,$A508,Налоги!$M$15:$M$28,$B508)</f>
        <v>0</v>
      </c>
      <c r="Q508" s="425">
        <f>SUMIFS(Налоги!Q$15:Q$28,Налоги!$A$15:$A$28,$A508,Налоги!$M$15:$M$28,$B508)</f>
        <v>0</v>
      </c>
      <c r="R508" s="413">
        <f t="shared" si="105"/>
        <v>0</v>
      </c>
      <c r="S508" s="425">
        <f>SUMIFS(Налоги!R$15:R$28,Налоги!$A$15:$A$28,$A508,Налоги!$M$15:$M$28,$B508)</f>
        <v>0</v>
      </c>
      <c r="T508" s="425">
        <f>SUMIFS(Налоги!S$15:S$28,Налоги!$A$15:$A$28,$A508,Налоги!$M$15:$M$28,$B508)</f>
        <v>0</v>
      </c>
      <c r="U508" s="425">
        <f>SUMIFS(Налоги!T$15:T$28,Налоги!$A$15:$A$28,$A508,Налоги!$M$15:$M$28,$B508)</f>
        <v>0</v>
      </c>
      <c r="V508" s="425">
        <f>SUMIFS(Налоги!U$15:U$28,Налоги!$A$15:$A$28,$A508,Налоги!$M$15:$M$28,$B508)</f>
        <v>0</v>
      </c>
      <c r="W508" s="425">
        <f>SUMIFS(Налоги!V$15:V$28,Налоги!$A$15:$A$28,$A508,Налоги!$M$15:$M$28,$B508)</f>
        <v>0</v>
      </c>
      <c r="X508" s="425">
        <f>SUMIFS(Налоги!W$15:W$28,Налоги!$A$15:$A$28,$A508,Налоги!$M$15:$M$28,$B508)</f>
        <v>0</v>
      </c>
      <c r="Y508" s="425">
        <f>SUMIFS(Налоги!X$15:X$28,Налоги!$A$15:$A$28,$A508,Налоги!$M$15:$M$28,$B508)</f>
        <v>0</v>
      </c>
      <c r="Z508" s="425">
        <f>SUMIFS(Налоги!Y$15:Y$28,Налоги!$A$15:$A$28,$A508,Налоги!$M$15:$M$28,$B508)</f>
        <v>0</v>
      </c>
      <c r="AA508" s="425">
        <f>SUMIFS(Налоги!Z$15:Z$28,Налоги!$A$15:$A$28,$A508,Налоги!$M$15:$M$28,$B508)</f>
        <v>0</v>
      </c>
      <c r="AB508" s="425">
        <f>SUMIFS(Налоги!AA$15:AA$28,Налоги!$A$15:$A$28,$A508,Налоги!$M$15:$M$28,$B508)</f>
        <v>0</v>
      </c>
      <c r="AC508" s="425">
        <f>SUMIFS(Налоги!AB$15:AB$28,Налоги!$A$15:$A$28,$A508,Налоги!$M$15:$M$28,$B508)</f>
        <v>0</v>
      </c>
      <c r="AD508" s="425">
        <f>SUMIFS(Налоги!AC$15:AC$28,Налоги!$A$15:$A$28,$A508,Налоги!$M$15:$M$28,$B508)</f>
        <v>0</v>
      </c>
      <c r="AE508" s="425">
        <f>SUMIFS(Налоги!AD$15:AD$28,Налоги!$A$15:$A$28,$A508,Налоги!$M$15:$M$28,$B508)</f>
        <v>0</v>
      </c>
      <c r="AF508" s="425">
        <f>SUMIFS(Налоги!AE$15:AE$28,Налоги!$A$15:$A$28,$A508,Налоги!$M$15:$M$28,$B508)</f>
        <v>0</v>
      </c>
      <c r="AG508" s="425">
        <f>SUMIFS(Налоги!AF$15:AF$28,Налоги!$A$15:$A$28,$A508,Налоги!$M$15:$M$28,$B508)</f>
        <v>0</v>
      </c>
      <c r="AH508" s="425">
        <f>SUMIFS(Налоги!AG$15:AG$28,Налоги!$A$15:$A$28,$A508,Налоги!$M$15:$M$28,$B508)</f>
        <v>0</v>
      </c>
      <c r="AI508" s="425">
        <f>SUMIFS(Налоги!AH$15:AH$28,Налоги!$A$15:$A$28,$A508,Налоги!$M$15:$M$28,$B508)</f>
        <v>0</v>
      </c>
      <c r="AJ508" s="425">
        <f>SUMIFS(Налоги!AI$15:AI$28,Налоги!$A$15:$A$28,$A508,Налоги!$M$15:$M$28,$B508)</f>
        <v>0</v>
      </c>
      <c r="AK508" s="425">
        <f>SUMIFS(Налоги!AJ$15:AJ$28,Налоги!$A$15:$A$28,$A508,Налоги!$M$15:$M$28,$B508)</f>
        <v>0</v>
      </c>
      <c r="AL508" s="425">
        <f>SUMIFS(Налоги!AK$15:AK$28,Налоги!$A$15:$A$28,$A508,Налоги!$M$15:$M$28,$B508)</f>
        <v>0</v>
      </c>
      <c r="AM508" s="425">
        <f>SUMIFS(Налоги!AL$15:AL$28,Налоги!$A$15:$A$28,$A508,Налоги!$M$15:$M$28,$B508)</f>
        <v>0</v>
      </c>
      <c r="AN508" s="413">
        <f t="shared" si="89"/>
        <v>0</v>
      </c>
      <c r="AO508" s="413">
        <f t="shared" si="94"/>
        <v>0</v>
      </c>
      <c r="AP508" s="413">
        <f t="shared" si="95"/>
        <v>0</v>
      </c>
      <c r="AQ508" s="413">
        <f t="shared" si="96"/>
        <v>0</v>
      </c>
      <c r="AR508" s="413">
        <f t="shared" si="97"/>
        <v>0</v>
      </c>
      <c r="AS508" s="413">
        <f t="shared" si="98"/>
        <v>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SUMIFS(Налоги!O$15:O$28,Налоги!$A$15:$A$28,$A509,Налоги!$M$15:$M$28,$B509)</f>
        <v>0</v>
      </c>
      <c r="P509" s="425">
        <f>SUMIFS(Налоги!P$15:P$28,Налоги!$A$15:$A$28,$A509,Налоги!$M$15:$M$28,$B509)</f>
        <v>1.5</v>
      </c>
      <c r="Q509" s="425">
        <f>SUMIFS(Налоги!Q$15:Q$28,Налоги!$A$15:$A$28,$A509,Налоги!$M$15:$M$28,$B509)</f>
        <v>0</v>
      </c>
      <c r="R509" s="413">
        <f t="shared" si="105"/>
        <v>-1.5</v>
      </c>
      <c r="S509" s="425">
        <f>SUMIFS(Налоги!R$15:R$28,Налоги!$A$15:$A$28,$A509,Налоги!$M$15:$M$28,$B509)</f>
        <v>0</v>
      </c>
      <c r="T509" s="425">
        <f>SUMIFS(Налоги!S$15:S$28,Налоги!$A$15:$A$28,$A509,Налоги!$M$15:$M$28,$B509)</f>
        <v>1</v>
      </c>
      <c r="U509" s="425">
        <f>SUMIFS(Налоги!T$15:T$28,Налоги!$A$15:$A$28,$A509,Налоги!$M$15:$M$28,$B509)</f>
        <v>1</v>
      </c>
      <c r="V509" s="425">
        <f>SUMIFS(Налоги!U$15:U$28,Налоги!$A$15:$A$28,$A509,Налоги!$M$15:$M$28,$B509)</f>
        <v>1</v>
      </c>
      <c r="W509" s="425">
        <f>SUMIFS(Налоги!V$15:V$28,Налоги!$A$15:$A$28,$A509,Налоги!$M$15:$M$28,$B509)</f>
        <v>1</v>
      </c>
      <c r="X509" s="425">
        <f>SUMIFS(Налоги!W$15:W$28,Налоги!$A$15:$A$28,$A509,Налоги!$M$15:$M$28,$B509)</f>
        <v>1</v>
      </c>
      <c r="Y509" s="425">
        <f>SUMIFS(Налоги!X$15:X$28,Налоги!$A$15:$A$28,$A509,Налоги!$M$15:$M$28,$B509)</f>
        <v>0</v>
      </c>
      <c r="Z509" s="425">
        <f>SUMIFS(Налоги!Y$15:Y$28,Налоги!$A$15:$A$28,$A509,Налоги!$M$15:$M$28,$B509)</f>
        <v>0</v>
      </c>
      <c r="AA509" s="425">
        <f>SUMIFS(Налоги!Z$15:Z$28,Налоги!$A$15:$A$28,$A509,Налоги!$M$15:$M$28,$B509)</f>
        <v>0</v>
      </c>
      <c r="AB509" s="425">
        <f>SUMIFS(Налоги!AA$15:AA$28,Налоги!$A$15:$A$28,$A509,Налоги!$M$15:$M$28,$B509)</f>
        <v>0</v>
      </c>
      <c r="AC509" s="425">
        <f>SUMIFS(Налоги!AB$15:AB$28,Налоги!$A$15:$A$28,$A509,Налоги!$M$15:$M$28,$B509)</f>
        <v>0</v>
      </c>
      <c r="AD509" s="425">
        <f>SUMIFS(Налоги!AC$15:AC$28,Налоги!$A$15:$A$28,$A509,Налоги!$M$15:$M$28,$B509)</f>
        <v>0</v>
      </c>
      <c r="AE509" s="425">
        <f>SUMIFS(Налоги!AD$15:AD$28,Налоги!$A$15:$A$28,$A509,Налоги!$M$15:$M$28,$B509)</f>
        <v>0</v>
      </c>
      <c r="AF509" s="425">
        <f>SUMIFS(Налоги!AE$15:AE$28,Налоги!$A$15:$A$28,$A509,Налоги!$M$15:$M$28,$B509)</f>
        <v>0</v>
      </c>
      <c r="AG509" s="425">
        <f>SUMIFS(Налоги!AF$15:AF$28,Налоги!$A$15:$A$28,$A509,Налоги!$M$15:$M$28,$B509)</f>
        <v>0</v>
      </c>
      <c r="AH509" s="425">
        <f>SUMIFS(Налоги!AG$15:AG$28,Налоги!$A$15:$A$28,$A509,Налоги!$M$15:$M$28,$B509)</f>
        <v>0</v>
      </c>
      <c r="AI509" s="425">
        <f>SUMIFS(Налоги!AH$15:AH$28,Налоги!$A$15:$A$28,$A509,Налоги!$M$15:$M$28,$B509)</f>
        <v>0</v>
      </c>
      <c r="AJ509" s="425">
        <f>SUMIFS(Налоги!AI$15:AI$28,Налоги!$A$15:$A$28,$A509,Налоги!$M$15:$M$28,$B509)</f>
        <v>0</v>
      </c>
      <c r="AK509" s="425">
        <f>SUMIFS(Налоги!AJ$15:AJ$28,Налоги!$A$15:$A$28,$A509,Налоги!$M$15:$M$28,$B509)</f>
        <v>0</v>
      </c>
      <c r="AL509" s="425">
        <f>SUMIFS(Налоги!AK$15:AK$28,Налоги!$A$15:$A$28,$A509,Налоги!$M$15:$M$28,$B509)</f>
        <v>0</v>
      </c>
      <c r="AM509" s="425">
        <f>SUMIFS(Налоги!AL$15:AL$28,Налоги!$A$15:$A$28,$A509,Налоги!$M$15:$M$28,$B509)</f>
        <v>0</v>
      </c>
      <c r="AN509" s="413">
        <f t="shared" si="89"/>
        <v>0</v>
      </c>
      <c r="AO509" s="413">
        <f t="shared" si="94"/>
        <v>0</v>
      </c>
      <c r="AP509" s="413">
        <f t="shared" si="95"/>
        <v>0</v>
      </c>
      <c r="AQ509" s="413">
        <f t="shared" si="96"/>
        <v>0</v>
      </c>
      <c r="AR509" s="413">
        <f t="shared" si="97"/>
        <v>0</v>
      </c>
      <c r="AS509" s="413">
        <f t="shared" si="98"/>
        <v>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SUMIFS(Налоги!O$15:O$28,Налоги!$A$15:$A$28,$A510,Налоги!$M$15:$M$28,$B510)</f>
        <v>0</v>
      </c>
      <c r="P510" s="425">
        <f>SUMIFS(Налоги!P$15:P$28,Налоги!$A$15:$A$28,$A510,Налоги!$M$15:$M$28,$B510)</f>
        <v>6.5</v>
      </c>
      <c r="Q510" s="425">
        <f>SUMIFS(Налоги!Q$15:Q$28,Налоги!$A$15:$A$28,$A510,Налоги!$M$15:$M$28,$B510)</f>
        <v>0</v>
      </c>
      <c r="R510" s="413">
        <f t="shared" si="105"/>
        <v>-6.5</v>
      </c>
      <c r="S510" s="425">
        <f>SUMIFS(Налоги!R$15:R$28,Налоги!$A$15:$A$28,$A510,Налоги!$M$15:$M$28,$B510)</f>
        <v>0</v>
      </c>
      <c r="T510" s="425">
        <f>SUMIFS(Налоги!S$15:S$28,Налоги!$A$15:$A$28,$A510,Налоги!$M$15:$M$28,$B510)</f>
        <v>7.5</v>
      </c>
      <c r="U510" s="425">
        <f>SUMIFS(Налоги!T$15:T$28,Налоги!$A$15:$A$28,$A510,Налоги!$M$15:$M$28,$B510)</f>
        <v>7.5</v>
      </c>
      <c r="V510" s="425">
        <f>SUMIFS(Налоги!U$15:U$28,Налоги!$A$15:$A$28,$A510,Налоги!$M$15:$M$28,$B510)</f>
        <v>8</v>
      </c>
      <c r="W510" s="425">
        <f>SUMIFS(Налоги!V$15:V$28,Налоги!$A$15:$A$28,$A510,Налоги!$M$15:$M$28,$B510)</f>
        <v>8.5</v>
      </c>
      <c r="X510" s="425">
        <f>SUMIFS(Налоги!W$15:W$28,Налоги!$A$15:$A$28,$A510,Налоги!$M$15:$M$28,$B510)</f>
        <v>9</v>
      </c>
      <c r="Y510" s="425">
        <f>SUMIFS(Налоги!X$15:X$28,Налоги!$A$15:$A$28,$A510,Налоги!$M$15:$M$28,$B510)</f>
        <v>0</v>
      </c>
      <c r="Z510" s="425">
        <f>SUMIFS(Налоги!Y$15:Y$28,Налоги!$A$15:$A$28,$A510,Налоги!$M$15:$M$28,$B510)</f>
        <v>0</v>
      </c>
      <c r="AA510" s="425">
        <f>SUMIFS(Налоги!Z$15:Z$28,Налоги!$A$15:$A$28,$A510,Налоги!$M$15:$M$28,$B510)</f>
        <v>0</v>
      </c>
      <c r="AB510" s="425">
        <f>SUMIFS(Налоги!AA$15:AA$28,Налоги!$A$15:$A$28,$A510,Налоги!$M$15:$M$28,$B510)</f>
        <v>0</v>
      </c>
      <c r="AC510" s="425">
        <f>SUMIFS(Налоги!AB$15:AB$28,Налоги!$A$15:$A$28,$A510,Налоги!$M$15:$M$28,$B510)</f>
        <v>0</v>
      </c>
      <c r="AD510" s="425">
        <f>SUMIFS(Налоги!AC$15:AC$28,Налоги!$A$15:$A$28,$A510,Налоги!$M$15:$M$28,$B510)</f>
        <v>0</v>
      </c>
      <c r="AE510" s="425">
        <f>SUMIFS(Налоги!AD$15:AD$28,Налоги!$A$15:$A$28,$A510,Налоги!$M$15:$M$28,$B510)</f>
        <v>0</v>
      </c>
      <c r="AF510" s="425">
        <f>SUMIFS(Налоги!AE$15:AE$28,Налоги!$A$15:$A$28,$A510,Налоги!$M$15:$M$28,$B510)</f>
        <v>0</v>
      </c>
      <c r="AG510" s="425">
        <f>SUMIFS(Налоги!AF$15:AF$28,Налоги!$A$15:$A$28,$A510,Налоги!$M$15:$M$28,$B510)</f>
        <v>0</v>
      </c>
      <c r="AH510" s="425">
        <f>SUMIFS(Налоги!AG$15:AG$28,Налоги!$A$15:$A$28,$A510,Налоги!$M$15:$M$28,$B510)</f>
        <v>0</v>
      </c>
      <c r="AI510" s="425">
        <f>SUMIFS(Налоги!AH$15:AH$28,Налоги!$A$15:$A$28,$A510,Налоги!$M$15:$M$28,$B510)</f>
        <v>0</v>
      </c>
      <c r="AJ510" s="425">
        <f>SUMIFS(Налоги!AI$15:AI$28,Налоги!$A$15:$A$28,$A510,Налоги!$M$15:$M$28,$B510)</f>
        <v>0</v>
      </c>
      <c r="AK510" s="425">
        <f>SUMIFS(Налоги!AJ$15:AJ$28,Налоги!$A$15:$A$28,$A510,Налоги!$M$15:$M$28,$B510)</f>
        <v>0</v>
      </c>
      <c r="AL510" s="425">
        <f>SUMIFS(Налоги!AK$15:AK$28,Налоги!$A$15:$A$28,$A510,Налоги!$M$15:$M$28,$B510)</f>
        <v>0</v>
      </c>
      <c r="AM510" s="425">
        <f>SUMIFS(Налоги!AL$15:AL$28,Налоги!$A$15:$A$28,$A510,Налоги!$M$15:$M$28,$B510)</f>
        <v>0</v>
      </c>
      <c r="AN510" s="413">
        <f t="shared" si="89"/>
        <v>0</v>
      </c>
      <c r="AO510" s="413">
        <f t="shared" si="94"/>
        <v>0</v>
      </c>
      <c r="AP510" s="413">
        <f t="shared" si="95"/>
        <v>0</v>
      </c>
      <c r="AQ510" s="413">
        <f t="shared" si="96"/>
        <v>0</v>
      </c>
      <c r="AR510" s="413">
        <f t="shared" si="97"/>
        <v>0</v>
      </c>
      <c r="AS510" s="413">
        <f t="shared" si="98"/>
        <v>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SUMIFS(Налоги!O$15:O$28,Налоги!$A$15:$A$28,$A511,Налоги!$M$15:$M$28,$B511)</f>
        <v>0</v>
      </c>
      <c r="P511" s="425">
        <f>SUMIFS(Налоги!P$15:P$28,Налоги!$A$15:$A$28,$A511,Налоги!$M$15:$M$28,$B511)</f>
        <v>0</v>
      </c>
      <c r="Q511" s="425">
        <f>SUMIFS(Налоги!Q$15:Q$28,Налоги!$A$15:$A$28,$A511,Налоги!$M$15:$M$28,$B511)</f>
        <v>0</v>
      </c>
      <c r="R511" s="413">
        <f t="shared" si="105"/>
        <v>0</v>
      </c>
      <c r="S511" s="425">
        <f>SUMIFS(Налоги!R$15:R$28,Налоги!$A$15:$A$28,$A511,Налоги!$M$15:$M$28,$B511)</f>
        <v>0</v>
      </c>
      <c r="T511" s="425">
        <f>SUMIFS(Налоги!S$15:S$28,Налоги!$A$15:$A$28,$A511,Налоги!$M$15:$M$28,$B511)</f>
        <v>0</v>
      </c>
      <c r="U511" s="425">
        <f>SUMIFS(Налоги!T$15:T$28,Налоги!$A$15:$A$28,$A511,Налоги!$M$15:$M$28,$B511)</f>
        <v>0</v>
      </c>
      <c r="V511" s="425">
        <f>SUMIFS(Налоги!U$15:U$28,Налоги!$A$15:$A$28,$A511,Налоги!$M$15:$M$28,$B511)</f>
        <v>0</v>
      </c>
      <c r="W511" s="425">
        <f>SUMIFS(Налоги!V$15:V$28,Налоги!$A$15:$A$28,$A511,Налоги!$M$15:$M$28,$B511)</f>
        <v>0</v>
      </c>
      <c r="X511" s="425">
        <f>SUMIFS(Налоги!W$15:W$28,Налоги!$A$15:$A$28,$A511,Налоги!$M$15:$M$28,$B511)</f>
        <v>0</v>
      </c>
      <c r="Y511" s="425">
        <f>SUMIFS(Налоги!X$15:X$28,Налоги!$A$15:$A$28,$A511,Налоги!$M$15:$M$28,$B511)</f>
        <v>0</v>
      </c>
      <c r="Z511" s="425">
        <f>SUMIFS(Налоги!Y$15:Y$28,Налоги!$A$15:$A$28,$A511,Налоги!$M$15:$M$28,$B511)</f>
        <v>0</v>
      </c>
      <c r="AA511" s="425">
        <f>SUMIFS(Налоги!Z$15:Z$28,Налоги!$A$15:$A$28,$A511,Налоги!$M$15:$M$28,$B511)</f>
        <v>0</v>
      </c>
      <c r="AB511" s="425">
        <f>SUMIFS(Налоги!AA$15:AA$28,Налоги!$A$15:$A$28,$A511,Налоги!$M$15:$M$28,$B511)</f>
        <v>0</v>
      </c>
      <c r="AC511" s="425">
        <f>SUMIFS(Налоги!AB$15:AB$28,Налоги!$A$15:$A$28,$A511,Налоги!$M$15:$M$28,$B511)</f>
        <v>0</v>
      </c>
      <c r="AD511" s="425">
        <f>SUMIFS(Налоги!AC$15:AC$28,Налоги!$A$15:$A$28,$A511,Налоги!$M$15:$M$28,$B511)</f>
        <v>0</v>
      </c>
      <c r="AE511" s="425">
        <f>SUMIFS(Налоги!AD$15:AD$28,Налоги!$A$15:$A$28,$A511,Налоги!$M$15:$M$28,$B511)</f>
        <v>0</v>
      </c>
      <c r="AF511" s="425">
        <f>SUMIFS(Налоги!AE$15:AE$28,Налоги!$A$15:$A$28,$A511,Налоги!$M$15:$M$28,$B511)</f>
        <v>0</v>
      </c>
      <c r="AG511" s="425">
        <f>SUMIFS(Налоги!AF$15:AF$28,Налоги!$A$15:$A$28,$A511,Налоги!$M$15:$M$28,$B511)</f>
        <v>0</v>
      </c>
      <c r="AH511" s="425">
        <f>SUMIFS(Налоги!AG$15:AG$28,Налоги!$A$15:$A$28,$A511,Налоги!$M$15:$M$28,$B511)</f>
        <v>0</v>
      </c>
      <c r="AI511" s="425">
        <f>SUMIFS(Налоги!AH$15:AH$28,Налоги!$A$15:$A$28,$A511,Налоги!$M$15:$M$28,$B511)</f>
        <v>0</v>
      </c>
      <c r="AJ511" s="425">
        <f>SUMIFS(Налоги!AI$15:AI$28,Налоги!$A$15:$A$28,$A511,Налоги!$M$15:$M$28,$B511)</f>
        <v>0</v>
      </c>
      <c r="AK511" s="425">
        <f>SUMIFS(Налоги!AJ$15:AJ$28,Налоги!$A$15:$A$28,$A511,Налоги!$M$15:$M$28,$B511)</f>
        <v>0</v>
      </c>
      <c r="AL511" s="425">
        <f>SUMIFS(Налоги!AK$15:AK$28,Налоги!$A$15:$A$28,$A511,Налоги!$M$15:$M$28,$B511)</f>
        <v>0</v>
      </c>
      <c r="AM511" s="425">
        <f>SUMIFS(Налоги!AL$15:AL$28,Налоги!$A$15:$A$28,$A511,Налоги!$M$15:$M$28,$B511)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SUMIFS(Налоги!O$15:O$28,Налоги!$A$15:$A$28,$A512,Налоги!$M$15:$M$28,$B512)</f>
        <v>0</v>
      </c>
      <c r="P512" s="425">
        <f>SUMIFS(Налоги!P$15:P$28,Налоги!$A$15:$A$28,$A512,Налоги!$M$15:$M$28,$B512)</f>
        <v>1</v>
      </c>
      <c r="Q512" s="425">
        <f>SUMIFS(Налоги!Q$15:Q$28,Налоги!$A$15:$A$28,$A512,Налоги!$M$15:$M$28,$B512)</f>
        <v>0</v>
      </c>
      <c r="R512" s="413">
        <f t="shared" si="105"/>
        <v>-1</v>
      </c>
      <c r="S512" s="425">
        <f>SUMIFS(Налоги!R$15:R$28,Налоги!$A$15:$A$28,$A512,Налоги!$M$15:$M$28,$B512)</f>
        <v>0</v>
      </c>
      <c r="T512" s="425">
        <f>SUMIFS(Налоги!S$15:S$28,Налоги!$A$15:$A$28,$A512,Налоги!$M$15:$M$28,$B512)</f>
        <v>0</v>
      </c>
      <c r="U512" s="425">
        <f>SUMIFS(Налоги!T$15:T$28,Налоги!$A$15:$A$28,$A512,Налоги!$M$15:$M$28,$B512)</f>
        <v>0</v>
      </c>
      <c r="V512" s="425">
        <f>SUMIFS(Налоги!U$15:U$28,Налоги!$A$15:$A$28,$A512,Налоги!$M$15:$M$28,$B512)</f>
        <v>0</v>
      </c>
      <c r="W512" s="425">
        <f>SUMIFS(Налоги!V$15:V$28,Налоги!$A$15:$A$28,$A512,Налоги!$M$15:$M$28,$B512)</f>
        <v>0</v>
      </c>
      <c r="X512" s="425">
        <f>SUMIFS(Налоги!W$15:W$28,Налоги!$A$15:$A$28,$A512,Налоги!$M$15:$M$28,$B512)</f>
        <v>0</v>
      </c>
      <c r="Y512" s="425">
        <f>SUMIFS(Налоги!X$15:X$28,Налоги!$A$15:$A$28,$A512,Налоги!$M$15:$M$28,$B512)</f>
        <v>0</v>
      </c>
      <c r="Z512" s="425">
        <f>SUMIFS(Налоги!Y$15:Y$28,Налоги!$A$15:$A$28,$A512,Налоги!$M$15:$M$28,$B512)</f>
        <v>0</v>
      </c>
      <c r="AA512" s="425">
        <f>SUMIFS(Налоги!Z$15:Z$28,Налоги!$A$15:$A$28,$A512,Налоги!$M$15:$M$28,$B512)</f>
        <v>0</v>
      </c>
      <c r="AB512" s="425">
        <f>SUMIFS(Налоги!AA$15:AA$28,Налоги!$A$15:$A$28,$A512,Налоги!$M$15:$M$28,$B512)</f>
        <v>0</v>
      </c>
      <c r="AC512" s="425">
        <f>SUMIFS(Налоги!AB$15:AB$28,Налоги!$A$15:$A$28,$A512,Налоги!$M$15:$M$28,$B512)</f>
        <v>0</v>
      </c>
      <c r="AD512" s="425">
        <f>SUMIFS(Налоги!AC$15:AC$28,Налоги!$A$15:$A$28,$A512,Налоги!$M$15:$M$28,$B512)</f>
        <v>0</v>
      </c>
      <c r="AE512" s="425">
        <f>SUMIFS(Налоги!AD$15:AD$28,Налоги!$A$15:$A$28,$A512,Налоги!$M$15:$M$28,$B512)</f>
        <v>0</v>
      </c>
      <c r="AF512" s="425">
        <f>SUMIFS(Налоги!AE$15:AE$28,Налоги!$A$15:$A$28,$A512,Налоги!$M$15:$M$28,$B512)</f>
        <v>0</v>
      </c>
      <c r="AG512" s="425">
        <f>SUMIFS(Налоги!AF$15:AF$28,Налоги!$A$15:$A$28,$A512,Налоги!$M$15:$M$28,$B512)</f>
        <v>0</v>
      </c>
      <c r="AH512" s="425">
        <f>SUMIFS(Налоги!AG$15:AG$28,Налоги!$A$15:$A$28,$A512,Налоги!$M$15:$M$28,$B512)</f>
        <v>0</v>
      </c>
      <c r="AI512" s="425">
        <f>SUMIFS(Налоги!AH$15:AH$28,Налоги!$A$15:$A$28,$A512,Налоги!$M$15:$M$28,$B512)</f>
        <v>0</v>
      </c>
      <c r="AJ512" s="425">
        <f>SUMIFS(Налоги!AI$15:AI$28,Налоги!$A$15:$A$28,$A512,Налоги!$M$15:$M$28,$B512)</f>
        <v>0</v>
      </c>
      <c r="AK512" s="425">
        <f>SUMIFS(Налоги!AJ$15:AJ$28,Налоги!$A$15:$A$28,$A512,Налоги!$M$15:$M$28,$B512)</f>
        <v>0</v>
      </c>
      <c r="AL512" s="425">
        <f>SUMIFS(Налоги!AK$15:AK$28,Налоги!$A$15:$A$28,$A512,Налоги!$M$15:$M$28,$B512)</f>
        <v>0</v>
      </c>
      <c r="AM512" s="425">
        <f>SUMIFS(Налоги!AL$15:AL$28,Налоги!$A$15:$A$28,$A512,Налоги!$M$15:$M$28,$B512)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SUMIFS(Налоги!O$15:O$28,Налоги!$A$15:$A$28,$A513,Налоги!$M$15:$M$28,$B513)</f>
        <v>0</v>
      </c>
      <c r="P513" s="412">
        <f>SUMIFS(Налоги!P$15:P$28,Налоги!$A$15:$A$28,$A513,Налоги!$M$15:$M$28,$B513)</f>
        <v>0</v>
      </c>
      <c r="Q513" s="412">
        <f>SUMIFS(Налоги!Q$15:Q$28,Налоги!$A$15:$A$28,$A513,Налоги!$M$15:$M$28,$B513)</f>
        <v>0</v>
      </c>
      <c r="R513" s="413">
        <f t="shared" si="105"/>
        <v>0</v>
      </c>
      <c r="S513" s="412">
        <f>SUMIFS(Налоги!R$15:R$28,Налоги!$A$15:$A$28,$A513,Налоги!$M$15:$M$28,$B513)</f>
        <v>0</v>
      </c>
      <c r="T513" s="412">
        <f>SUMIFS(Налоги!S$15:S$28,Налоги!$A$15:$A$28,$A513,Налоги!$M$15:$M$28,$B513)</f>
        <v>0</v>
      </c>
      <c r="U513" s="412">
        <f>SUMIFS(Налоги!T$15:T$28,Налоги!$A$15:$A$28,$A513,Налоги!$M$15:$M$28,$B513)</f>
        <v>0</v>
      </c>
      <c r="V513" s="412">
        <f>SUMIFS(Налоги!U$15:U$28,Налоги!$A$15:$A$28,$A513,Налоги!$M$15:$M$28,$B513)</f>
        <v>0</v>
      </c>
      <c r="W513" s="412">
        <f>SUMIFS(Налоги!V$15:V$28,Налоги!$A$15:$A$28,$A513,Налоги!$M$15:$M$28,$B513)</f>
        <v>0</v>
      </c>
      <c r="X513" s="412">
        <f>SUMIFS(Налоги!W$15:W$28,Налоги!$A$15:$A$28,$A513,Налоги!$M$15:$M$28,$B513)</f>
        <v>0</v>
      </c>
      <c r="Y513" s="412">
        <f>SUMIFS(Налоги!X$15:X$28,Налоги!$A$15:$A$28,$A513,Налоги!$M$15:$M$28,$B513)</f>
        <v>0</v>
      </c>
      <c r="Z513" s="412">
        <f>SUMIFS(Налоги!Y$15:Y$28,Налоги!$A$15:$A$28,$A513,Налоги!$M$15:$M$28,$B513)</f>
        <v>0</v>
      </c>
      <c r="AA513" s="412">
        <f>SUMIFS(Налоги!Z$15:Z$28,Налоги!$A$15:$A$28,$A513,Налоги!$M$15:$M$28,$B513)</f>
        <v>0</v>
      </c>
      <c r="AB513" s="412">
        <f>SUMIFS(Налоги!AA$15:AA$28,Налоги!$A$15:$A$28,$A513,Налоги!$M$15:$M$28,$B513)</f>
        <v>0</v>
      </c>
      <c r="AC513" s="412">
        <f>SUMIFS(Налоги!AB$15:AB$28,Налоги!$A$15:$A$28,$A513,Налоги!$M$15:$M$28,$B513)</f>
        <v>0</v>
      </c>
      <c r="AD513" s="412">
        <f>SUMIFS(Налоги!AC$15:AC$28,Налоги!$A$15:$A$28,$A513,Налоги!$M$15:$M$28,$B513)</f>
        <v>0</v>
      </c>
      <c r="AE513" s="412">
        <f>SUMIFS(Налоги!AD$15:AD$28,Налоги!$A$15:$A$28,$A513,Налоги!$M$15:$M$28,$B513)</f>
        <v>0</v>
      </c>
      <c r="AF513" s="412">
        <f>SUMIFS(Налоги!AE$15:AE$28,Налоги!$A$15:$A$28,$A513,Налоги!$M$15:$M$28,$B513)</f>
        <v>0</v>
      </c>
      <c r="AG513" s="412">
        <f>SUMIFS(Налоги!AF$15:AF$28,Налоги!$A$15:$A$28,$A513,Налоги!$M$15:$M$28,$B513)</f>
        <v>0</v>
      </c>
      <c r="AH513" s="412">
        <f>SUMIFS(Налоги!AG$15:AG$28,Налоги!$A$15:$A$28,$A513,Налоги!$M$15:$M$28,$B513)</f>
        <v>0</v>
      </c>
      <c r="AI513" s="412">
        <f>SUMIFS(Налоги!AH$15:AH$28,Налоги!$A$15:$A$28,$A513,Налоги!$M$15:$M$28,$B513)</f>
        <v>0</v>
      </c>
      <c r="AJ513" s="412">
        <f>SUMIFS(Налоги!AI$15:AI$28,Налоги!$A$15:$A$28,$A513,Налоги!$M$15:$M$28,$B513)</f>
        <v>0</v>
      </c>
      <c r="AK513" s="412">
        <f>SUMIFS(Налоги!AJ$15:AJ$28,Налоги!$A$15:$A$28,$A513,Налоги!$M$15:$M$28,$B513)</f>
        <v>0</v>
      </c>
      <c r="AL513" s="412">
        <f>SUMIFS(Налоги!AK$15:AK$28,Налоги!$A$15:$A$28,$A513,Налоги!$M$15:$M$28,$B513)</f>
        <v>0</v>
      </c>
      <c r="AM513" s="412">
        <f>SUMIFS(Налоги!AL$15:AL$28,Налоги!$A$15:$A$28,$A513,Налоги!$M$15:$M$28,$B513)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SUMIFS(Налоги!O$15:O$28,Налоги!$A$15:$A$28,$A514,Налоги!$M$15:$M$28,$B514)</f>
        <v>0</v>
      </c>
      <c r="P514" s="425">
        <f>SUMIFS(Налоги!P$15:P$28,Налоги!$A$15:$A$28,$A514,Налоги!$M$15:$M$28,$B514)</f>
        <v>0</v>
      </c>
      <c r="Q514" s="425">
        <f>SUMIFS(Налоги!Q$15:Q$28,Налоги!$A$15:$A$28,$A514,Налоги!$M$15:$M$28,$B514)</f>
        <v>0</v>
      </c>
      <c r="R514" s="413">
        <f>Q514-P514</f>
        <v>0</v>
      </c>
      <c r="S514" s="425">
        <f>SUMIFS(Налоги!R$15:R$28,Налоги!$A$15:$A$28,$A514,Налоги!$M$15:$M$28,$B514)</f>
        <v>0</v>
      </c>
      <c r="T514" s="425">
        <f>SUMIFS(Налоги!S$15:S$28,Налоги!$A$15:$A$28,$A514,Налоги!$M$15:$M$28,$B514)</f>
        <v>1.5</v>
      </c>
      <c r="U514" s="425">
        <f>SUMIFS(Налоги!T$15:T$28,Налоги!$A$15:$A$28,$A514,Налоги!$M$15:$M$28,$B514)</f>
        <v>1.5</v>
      </c>
      <c r="V514" s="425">
        <f>SUMIFS(Налоги!U$15:U$28,Налоги!$A$15:$A$28,$A514,Налоги!$M$15:$M$28,$B514)</f>
        <v>1.5</v>
      </c>
      <c r="W514" s="425">
        <f>SUMIFS(Налоги!V$15:V$28,Налоги!$A$15:$A$28,$A514,Налоги!$M$15:$M$28,$B514)</f>
        <v>1.5</v>
      </c>
      <c r="X514" s="425">
        <f>SUMIFS(Налоги!W$15:W$28,Налоги!$A$15:$A$28,$A514,Налоги!$M$15:$M$28,$B514)</f>
        <v>1.5</v>
      </c>
      <c r="Y514" s="425">
        <f>SUMIFS(Налоги!X$15:X$28,Налоги!$A$15:$A$28,$A514,Налоги!$M$15:$M$28,$B514)</f>
        <v>1.5</v>
      </c>
      <c r="Z514" s="425">
        <f>SUMIFS(Налоги!Y$15:Y$28,Налоги!$A$15:$A$28,$A514,Налоги!$M$15:$M$28,$B514)</f>
        <v>1.5</v>
      </c>
      <c r="AA514" s="425">
        <f>SUMIFS(Налоги!Z$15:Z$28,Налоги!$A$15:$A$28,$A514,Налоги!$M$15:$M$28,$B514)</f>
        <v>1.5</v>
      </c>
      <c r="AB514" s="425">
        <f>SUMIFS(Налоги!AA$15:AA$28,Налоги!$A$15:$A$28,$A514,Налоги!$M$15:$M$28,$B514)</f>
        <v>1.5</v>
      </c>
      <c r="AC514" s="425">
        <f>SUMIFS(Налоги!AB$15:AB$28,Налоги!$A$15:$A$28,$A514,Налоги!$M$15:$M$28,$B514)</f>
        <v>1.5</v>
      </c>
      <c r="AD514" s="425">
        <f>SUMIFS(Налоги!AC$15:AC$28,Налоги!$A$15:$A$28,$A514,Налоги!$M$15:$M$28,$B514)</f>
        <v>0</v>
      </c>
      <c r="AE514" s="425">
        <f>SUMIFS(Налоги!AD$15:AD$28,Налоги!$A$15:$A$28,$A514,Налоги!$M$15:$M$28,$B514)</f>
        <v>0</v>
      </c>
      <c r="AF514" s="425">
        <f>SUMIFS(Налоги!AE$15:AE$28,Налоги!$A$15:$A$28,$A514,Налоги!$M$15:$M$28,$B514)</f>
        <v>0</v>
      </c>
      <c r="AG514" s="425">
        <f>SUMIFS(Налоги!AF$15:AF$28,Налоги!$A$15:$A$28,$A514,Налоги!$M$15:$M$28,$B514)</f>
        <v>0</v>
      </c>
      <c r="AH514" s="425">
        <f>SUMIFS(Налоги!AG$15:AG$28,Налоги!$A$15:$A$28,$A514,Налоги!$M$15:$M$28,$B514)</f>
        <v>0</v>
      </c>
      <c r="AI514" s="425">
        <f>SUMIFS(Налоги!AH$15:AH$28,Налоги!$A$15:$A$28,$A514,Налоги!$M$15:$M$28,$B514)</f>
        <v>0</v>
      </c>
      <c r="AJ514" s="425">
        <f>SUMIFS(Налоги!AI$15:AI$28,Налоги!$A$15:$A$28,$A514,Налоги!$M$15:$M$28,$B514)</f>
        <v>0</v>
      </c>
      <c r="AK514" s="425">
        <f>SUMIFS(Налоги!AJ$15:AJ$28,Налоги!$A$15:$A$28,$A514,Налоги!$M$15:$M$28,$B514)</f>
        <v>0</v>
      </c>
      <c r="AL514" s="425">
        <f>SUMIFS(Налоги!AK$15:AK$28,Налоги!$A$15:$A$28,$A514,Налоги!$M$15:$M$28,$B514)</f>
        <v>0</v>
      </c>
      <c r="AM514" s="425">
        <f>SUMIFS(Налоги!AL$15:AL$28,Налоги!$A$15:$A$28,$A514,Налоги!$M$15:$M$28,$B514)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SUMIFS(Налоги!O$15:O$28,Налоги!$A$15:$A$28,$A515,Налоги!$M$15:$M$28,$B515)</f>
        <v>0</v>
      </c>
      <c r="P515" s="425">
        <f>SUMIFS(Налоги!P$15:P$28,Налоги!$A$15:$A$28,$A515,Налоги!$M$15:$M$28,$B515)</f>
        <v>0</v>
      </c>
      <c r="Q515" s="425">
        <f>SUMIFS(Налоги!Q$15:Q$28,Налоги!$A$15:$A$28,$A515,Налоги!$M$15:$M$28,$B515)</f>
        <v>0</v>
      </c>
      <c r="R515" s="413">
        <f t="shared" si="105"/>
        <v>0</v>
      </c>
      <c r="S515" s="425">
        <f>SUMIFS(Налоги!R$15:R$28,Налоги!$A$15:$A$28,$A515,Налоги!$M$15:$M$28,$B515)</f>
        <v>0</v>
      </c>
      <c r="T515" s="425">
        <f>SUMIFS(Налоги!S$15:S$28,Налоги!$A$15:$A$28,$A515,Налоги!$M$15:$M$28,$B515)</f>
        <v>0</v>
      </c>
      <c r="U515" s="425">
        <f>SUMIFS(Налоги!T$15:T$28,Налоги!$A$15:$A$28,$A515,Налоги!$M$15:$M$28,$B515)</f>
        <v>0</v>
      </c>
      <c r="V515" s="425">
        <f>SUMIFS(Налоги!U$15:U$28,Налоги!$A$15:$A$28,$A515,Налоги!$M$15:$M$28,$B515)</f>
        <v>0</v>
      </c>
      <c r="W515" s="425">
        <f>SUMIFS(Налоги!V$15:V$28,Налоги!$A$15:$A$28,$A515,Налоги!$M$15:$M$28,$B515)</f>
        <v>0</v>
      </c>
      <c r="X515" s="425">
        <f>SUMIFS(Налоги!W$15:W$28,Налоги!$A$15:$A$28,$A515,Налоги!$M$15:$M$28,$B515)</f>
        <v>0</v>
      </c>
      <c r="Y515" s="425">
        <f>SUMIFS(Налоги!X$15:X$28,Налоги!$A$15:$A$28,$A515,Налоги!$M$15:$M$28,$B515)</f>
        <v>0</v>
      </c>
      <c r="Z515" s="425">
        <f>SUMIFS(Налоги!Y$15:Y$28,Налоги!$A$15:$A$28,$A515,Налоги!$M$15:$M$28,$B515)</f>
        <v>0</v>
      </c>
      <c r="AA515" s="425">
        <f>SUMIFS(Налоги!Z$15:Z$28,Налоги!$A$15:$A$28,$A515,Налоги!$M$15:$M$28,$B515)</f>
        <v>0</v>
      </c>
      <c r="AB515" s="425">
        <f>SUMIFS(Налоги!AA$15:AA$28,Налоги!$A$15:$A$28,$A515,Налоги!$M$15:$M$28,$B515)</f>
        <v>0</v>
      </c>
      <c r="AC515" s="425">
        <f>SUMIFS(Налоги!AB$15:AB$28,Налоги!$A$15:$A$28,$A515,Налоги!$M$15:$M$28,$B515)</f>
        <v>0</v>
      </c>
      <c r="AD515" s="425">
        <f>SUMIFS(Налоги!AC$15:AC$28,Налоги!$A$15:$A$28,$A515,Налоги!$M$15:$M$28,$B515)</f>
        <v>0</v>
      </c>
      <c r="AE515" s="425">
        <f>SUMIFS(Налоги!AD$15:AD$28,Налоги!$A$15:$A$28,$A515,Налоги!$M$15:$M$28,$B515)</f>
        <v>0</v>
      </c>
      <c r="AF515" s="425">
        <f>SUMIFS(Налоги!AE$15:AE$28,Налоги!$A$15:$A$28,$A515,Налоги!$M$15:$M$28,$B515)</f>
        <v>0</v>
      </c>
      <c r="AG515" s="425">
        <f>SUMIFS(Налоги!AF$15:AF$28,Налоги!$A$15:$A$28,$A515,Налоги!$M$15:$M$28,$B515)</f>
        <v>0</v>
      </c>
      <c r="AH515" s="425">
        <f>SUMIFS(Налоги!AG$15:AG$28,Налоги!$A$15:$A$28,$A515,Налоги!$M$15:$M$28,$B515)</f>
        <v>0</v>
      </c>
      <c r="AI515" s="425">
        <f>SUMIFS(Налоги!AH$15:AH$28,Налоги!$A$15:$A$28,$A515,Налоги!$M$15:$M$28,$B515)</f>
        <v>0</v>
      </c>
      <c r="AJ515" s="425">
        <f>SUMIFS(Налоги!AI$15:AI$28,Налоги!$A$15:$A$28,$A515,Налоги!$M$15:$M$28,$B515)</f>
        <v>0</v>
      </c>
      <c r="AK515" s="425">
        <f>SUMIFS(Налоги!AJ$15:AJ$28,Налоги!$A$15:$A$28,$A515,Налоги!$M$15:$M$28,$B515)</f>
        <v>0</v>
      </c>
      <c r="AL515" s="425">
        <f>SUMIFS(Налоги!AK$15:AK$28,Налоги!$A$15:$A$28,$A515,Налоги!$M$15:$M$28,$B515)</f>
        <v>0</v>
      </c>
      <c r="AM515" s="425">
        <f>SUMIFS(Налоги!AL$15:AL$28,Налоги!$A$15:$A$28,$A515,Налоги!$M$15:$M$28,$B515)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9.8"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SUMIFS(Аренда!O$15:O$24,Аренда!$A$15:$A$24,$A517,Аренда!$M$15:$M$24,"Арендная и концессионная плата. Лизинговые платежи")</f>
        <v>0</v>
      </c>
      <c r="P517" s="425">
        <f>SUMIFS(Аренда!P$15:P$24,Аренда!$A$15:$A$24,$A517,Аренда!$M$15:$M$24,"Арендная и концессионная плата. Лизинговые платежи")</f>
        <v>0</v>
      </c>
      <c r="Q517" s="425">
        <f>SUMIFS(Аренда!Q$15:Q$24,Аренда!$A$15:$A$24,$A517,Аренда!$M$15:$M$24,"Арендная и концессионная плата. Лизинговые платежи")</f>
        <v>0</v>
      </c>
      <c r="R517" s="413">
        <f t="shared" si="105"/>
        <v>0</v>
      </c>
      <c r="S517" s="425">
        <f>SUMIFS(Аренда!R$15:R$24,Аренда!$A$15:$A$24,$A517,Аренда!$M$15:$M$24,"Арендная и концессионная плата. Лизинговые платежи")</f>
        <v>0</v>
      </c>
      <c r="T517" s="425">
        <f>SUMIFS(Аренда!S$15:S$24,Аренда!$A$15:$A$24,$A517,Аренда!$M$15:$M$24,"Арендная и концессионная плата. Лизинговые платежи")</f>
        <v>0</v>
      </c>
      <c r="U517" s="425">
        <f>SUMIFS(Аренда!T$15:T$24,Аренда!$A$15:$A$24,$A517,Аренда!$M$15:$M$24,"Арендная и концессионная плата. Лизинговые платежи")</f>
        <v>0</v>
      </c>
      <c r="V517" s="425">
        <f>SUMIFS(Аренда!U$15:U$24,Аренда!$A$15:$A$24,$A517,Аренда!$M$15:$M$24,"Арендная и концессионная плата. Лизинговые платежи")</f>
        <v>0</v>
      </c>
      <c r="W517" s="425">
        <f>SUMIFS(Аренда!V$15:V$24,Аренда!$A$15:$A$24,$A517,Аренда!$M$15:$M$24,"Арендная и концессионная плата. Лизинговые платежи")</f>
        <v>0</v>
      </c>
      <c r="X517" s="425">
        <f>SUMIFS(Аренда!W$15:W$24,Аренда!$A$15:$A$24,$A517,Аренда!$M$15:$M$24,"Арендная и концессионная плата. Лизинговые платежи")</f>
        <v>0</v>
      </c>
      <c r="Y517" s="425">
        <f>SUMIFS(Аренда!X$15:X$24,Аренда!$A$15:$A$24,$A517,Аренда!$M$15:$M$24,"Арендная и концессионная плата. Лизинговые платежи")</f>
        <v>0</v>
      </c>
      <c r="Z517" s="425">
        <f>SUMIFS(Аренда!Y$15:Y$24,Аренда!$A$15:$A$24,$A517,Аренда!$M$15:$M$24,"Арендная и концессионная плата. Лизинговые платежи")</f>
        <v>0</v>
      </c>
      <c r="AA517" s="425">
        <f>SUMIFS(Аренда!Z$15:Z$24,Аренда!$A$15:$A$24,$A517,Аренда!$M$15:$M$24,"Арендная и концессионная плата. Лизинговые платежи")</f>
        <v>0</v>
      </c>
      <c r="AB517" s="425">
        <f>SUMIFS(Аренда!AA$15:AA$24,Аренда!$A$15:$A$24,$A517,Аренда!$M$15:$M$24,"Арендная и концессионная плата. Лизинговые платежи")</f>
        <v>0</v>
      </c>
      <c r="AC517" s="425">
        <f>SUMIFS(Аренда!AB$15:AB$24,Аренда!$A$15:$A$24,$A517,Аренда!$M$15:$M$24,"Арендная и концессионная плата. Лизинговые платежи")</f>
        <v>0</v>
      </c>
      <c r="AD517" s="425">
        <f>SUMIFS(Аренда!AC$15:AC$24,Аренда!$A$15:$A$24,$A517,Аренда!$M$15:$M$24,"Арендная и концессионная плата. Лизинговые платежи")</f>
        <v>0</v>
      </c>
      <c r="AE517" s="425">
        <f>SUMIFS(Аренда!AD$15:AD$24,Аренда!$A$15:$A$24,$A517,Аренда!$M$15:$M$24,"Арендная и концессионная плата. Лизинговые платежи")</f>
        <v>0</v>
      </c>
      <c r="AF517" s="425">
        <f>SUMIFS(Аренда!AE$15:AE$24,Аренда!$A$15:$A$24,$A517,Аренда!$M$15:$M$24,"Арендная и концессионная плата. Лизинговые платежи")</f>
        <v>0</v>
      </c>
      <c r="AG517" s="425">
        <f>SUMIFS(Аренда!AF$15:AF$24,Аренда!$A$15:$A$24,$A517,Аренда!$M$15:$M$24,"Арендная и концессионная плата. Лизинговые платежи")</f>
        <v>0</v>
      </c>
      <c r="AH517" s="425">
        <f>SUMIFS(Аренда!AG$15:AG$24,Аренда!$A$15:$A$24,$A517,Аренда!$M$15:$M$24,"Арендная и концессионная плата. Лизинговые платежи")</f>
        <v>0</v>
      </c>
      <c r="AI517" s="425">
        <f>SUMIFS(Аренда!AH$15:AH$24,Аренда!$A$15:$A$24,$A517,Аренда!$M$15:$M$24,"Арендная и концессионная плата. Лизинговые платежи")</f>
        <v>0</v>
      </c>
      <c r="AJ517" s="425">
        <f>SUMIFS(Аренда!AI$15:AI$24,Аренда!$A$15:$A$24,$A517,Аренда!$M$15:$M$24,"Арендная и концессионная плата. Лизинговые платежи")</f>
        <v>0</v>
      </c>
      <c r="AK517" s="425">
        <f>SUMIFS(Аренда!AJ$15:AJ$24,Аренда!$A$15:$A$24,$A517,Аренда!$M$15:$M$24,"Арендная и концессионная плата. Лизинговые платежи")</f>
        <v>0</v>
      </c>
      <c r="AL517" s="425">
        <f>SUMIFS(Аренда!AK$15:AK$24,Аренда!$A$15:$A$24,$A517,Аренда!$M$15:$M$24,"Арендная и концессионная плата. Лизинговые платежи")</f>
        <v>0</v>
      </c>
      <c r="AM517" s="425">
        <f>SUMIFS(Аренда!AL$15:AL$24,Аренда!$A$15:$A$24,$A517,Аренда!$M$15:$M$24,"Арендная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ht="22.8"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SUMIFS(Экономия_корр!O$15:O$24,Экономия_корр!$A$15:$A$24,$A520,Экономия_корр!$M$15:$M$24,"Экономия расходов с учетом ИПЦ")</f>
        <v>0</v>
      </c>
      <c r="U520" s="412">
        <f>SUMIFS(Экономия_корр!P$15:P$24,Экономия_корр!$A$15:$A$24,$A520,Экономия_корр!$M$15:$M$24,"Экономия расходов с учетом ИПЦ")</f>
        <v>0</v>
      </c>
      <c r="V520" s="412">
        <f>SUMIFS(Экономия_корр!Q$15:Q$24,Экономия_корр!$A$15:$A$24,$A520,Экономия_корр!$M$15:$M$24,"Экономия расходов с учетом ИПЦ")</f>
        <v>0</v>
      </c>
      <c r="W520" s="412">
        <f>SUMIFS(Экономия_корр!R$15:R$24,Экономия_корр!$A$15:$A$24,$A520,Экономия_корр!$M$15:$M$24,"Экономия расходов с учетом ИПЦ")</f>
        <v>0</v>
      </c>
      <c r="X520" s="412">
        <f>SUMIFS(Экономия_корр!S$15:S$24,Экономия_корр!$A$15:$A$24,$A520,Экономия_корр!$M$15:$M$24,"Экономия расходов с учетом ИПЦ")</f>
        <v>0</v>
      </c>
      <c r="Y520" s="412">
        <f>SUMIFS(Экономия_корр!T$15:T$24,Экономия_корр!$A$15:$A$24,$A520,Экономия_корр!$M$15:$M$24,"Экономия расходов с учетом ИПЦ")</f>
        <v>0</v>
      </c>
      <c r="Z520" s="412">
        <f>SUMIFS(Экономия_корр!U$15:U$24,Экономия_корр!$A$15:$A$24,$A520,Экономия_корр!$M$15:$M$24,"Экономия расходов с учетом ИПЦ")</f>
        <v>0</v>
      </c>
      <c r="AA520" s="412">
        <f>SUMIFS(Экономия_корр!V$15:V$24,Экономия_корр!$A$15:$A$24,$A520,Экономия_корр!$M$15:$M$24,"Экономия расходов с учетом ИПЦ")</f>
        <v>0</v>
      </c>
      <c r="AB520" s="412">
        <f>SUMIFS(Экономия_корр!W$15:W$24,Экономия_корр!$A$15:$A$24,$A520,Экономия_корр!$M$15:$M$24,"Экономия расходов с учетом ИПЦ")</f>
        <v>0</v>
      </c>
      <c r="AC520" s="412">
        <f>SUMIFS(Экономия_корр!X$15:X$24,Экономия_корр!$A$15:$A$24,$A520,Экономия_корр!$M$15:$M$24,"Экономия расходов с учетом ИПЦ")</f>
        <v>0</v>
      </c>
      <c r="AD520" s="412">
        <f>SUMIFS(Экономия_корр!Y$15:Y$24,Экономия_корр!$A$15:$A$24,$A520,Экономия_корр!$M$15:$M$24,"Экономия расходов с учетом ИПЦ")</f>
        <v>0</v>
      </c>
      <c r="AE520" s="412">
        <f>SUMIFS(Экономия_корр!Z$15:Z$24,Экономия_корр!$A$15:$A$24,$A520,Экономия_корр!$M$15:$M$24,"Экономия расходов с учетом ИПЦ")</f>
        <v>0</v>
      </c>
      <c r="AF520" s="412">
        <f>SUMIFS(Экономия_корр!AA$15:AA$24,Экономия_корр!$A$15:$A$24,$A520,Экономия_корр!$M$15:$M$24,"Экономия расходов с учетом ИПЦ")</f>
        <v>0</v>
      </c>
      <c r="AG520" s="412">
        <f>SUMIFS(Экономия_корр!AB$15:AB$24,Экономия_корр!$A$15:$A$24,$A520,Экономия_корр!$M$15:$M$24,"Экономия расходов с учетом ИПЦ")</f>
        <v>0</v>
      </c>
      <c r="AH520" s="412">
        <f>SUMIFS(Экономия_корр!AC$15:AC$24,Экономия_корр!$A$15:$A$24,$A520,Экономия_корр!$M$15:$M$24,"Экономия расходов с учетом ИПЦ")</f>
        <v>0</v>
      </c>
      <c r="AI520" s="412">
        <f>SUMIFS(Экономия_корр!AD$15:AD$24,Экономия_корр!$A$15:$A$24,$A520,Экономия_корр!$M$15:$M$24,"Экономия расходов с учетом ИПЦ")</f>
        <v>0</v>
      </c>
      <c r="AJ520" s="412">
        <f>SUMIFS(Экономия_корр!AE$15:AE$24,Экономия_корр!$A$15:$A$24,$A520,Экономия_корр!$M$15:$M$24,"Экономия расходов с учетом ИПЦ")</f>
        <v>0</v>
      </c>
      <c r="AK520" s="412">
        <f>SUMIFS(Экономия_корр!AF$15:AF$24,Экономия_корр!$A$15:$A$24,$A520,Экономия_корр!$M$15:$M$24,"Экономия расходов с учетом ИПЦ")</f>
        <v>0</v>
      </c>
      <c r="AL520" s="412">
        <f>SUMIFS(Экономия_корр!AG$15:AG$24,Экономия_корр!$A$15:$A$24,$A520,Экономия_корр!$M$15:$M$24,"Экономия расходов с учетом ИПЦ")</f>
        <v>0</v>
      </c>
      <c r="AM520" s="412">
        <f>SUMIFS(Экономия_корр!AH$15:AH$24,Экономия_корр!$A$15:$A$24,$A520,Экономия_корр!$M$15:$M$24,"Экономия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ht="22.8"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4.200000000000003"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SUMIFS(ЭЭ!O$15:O$27,ЭЭ!$A$15:$A$27,$A527,ЭЭ!$M$15:$M$27,"Всего по тарифу")</f>
        <v>0</v>
      </c>
      <c r="P527" s="431">
        <f>SUMIFS(ЭЭ!P$15:P$27,ЭЭ!$A$15:$A$27,$A527,ЭЭ!$M$15:$M$27,"Всего по тарифу")</f>
        <v>164.22</v>
      </c>
      <c r="Q527" s="431">
        <f>SUMIFS(ЭЭ!Q$15:Q$27,ЭЭ!$A$15:$A$27,$A527,ЭЭ!$M$15:$M$27,"Всего по тарифу")</f>
        <v>237.119</v>
      </c>
      <c r="R527" s="407">
        <f t="shared" si="105"/>
        <v>72.899000000000001</v>
      </c>
      <c r="S527" s="431">
        <f>SUMIFS(ЭЭ!R$15:R$27,ЭЭ!$A$15:$A$27,$A527,ЭЭ!$M$15:$M$27,"Всего по тарифу")</f>
        <v>0</v>
      </c>
      <c r="T527" s="431">
        <f>SUMIFS(ЭЭ!S$15:S$27,ЭЭ!$A$15:$A$27,$A527,ЭЭ!$M$15:$M$27,"Всего по тарифу")</f>
        <v>225</v>
      </c>
      <c r="U527" s="431">
        <f>SUMIFS(ЭЭ!T$15:T$27,ЭЭ!$A$15:$A$27,$A527,ЭЭ!$M$15:$M$27,"Всего по тарифу")</f>
        <v>243.2</v>
      </c>
      <c r="V527" s="431">
        <f>SUMIFS(ЭЭ!U$15:U$27,ЭЭ!$A$15:$A$27,$A527,ЭЭ!$M$15:$M$27,"Всего по тарифу")</f>
        <v>246.4</v>
      </c>
      <c r="W527" s="431">
        <f>SUMIFS(ЭЭ!V$15:V$27,ЭЭ!$A$15:$A$27,$A527,ЭЭ!$M$15:$M$27,"Всего по тарифу")</f>
        <v>249.6</v>
      </c>
      <c r="X527" s="431">
        <f>SUMIFS(ЭЭ!W$15:W$27,ЭЭ!$A$15:$A$27,$A527,ЭЭ!$M$15:$M$27,"Всего по тарифу")</f>
        <v>256</v>
      </c>
      <c r="Y527" s="431">
        <f>SUMIFS(ЭЭ!X$15:X$27,ЭЭ!$A$15:$A$27,$A527,ЭЭ!$M$15:$M$27,"Всего по тарифу")</f>
        <v>0</v>
      </c>
      <c r="Z527" s="431">
        <f>SUMIFS(ЭЭ!Y$15:Y$27,ЭЭ!$A$15:$A$27,$A527,ЭЭ!$M$15:$M$27,"Всего по тарифу")</f>
        <v>0</v>
      </c>
      <c r="AA527" s="431">
        <f>SUMIFS(ЭЭ!Z$15:Z$27,ЭЭ!$A$15:$A$27,$A527,ЭЭ!$M$15:$M$27,"Всего по тарифу")</f>
        <v>0</v>
      </c>
      <c r="AB527" s="431">
        <f>SUMIFS(ЭЭ!AA$15:AA$27,ЭЭ!$A$15:$A$27,$A527,ЭЭ!$M$15:$M$27,"Всего по тарифу")</f>
        <v>0</v>
      </c>
      <c r="AC527" s="431">
        <f>SUMIFS(ЭЭ!AB$15:AB$27,ЭЭ!$A$15:$A$27,$A527,ЭЭ!$M$15:$M$27,"Всего по тарифу")</f>
        <v>0</v>
      </c>
      <c r="AD527" s="431">
        <f>SUMIFS(ЭЭ!AC$15:AC$27,ЭЭ!$A$15:$A$27,$A527,ЭЭ!$M$15:$M$27,"Всего по тарифу")</f>
        <v>225</v>
      </c>
      <c r="AE527" s="431">
        <f>SUMIFS(ЭЭ!AD$15:AD$27,ЭЭ!$A$15:$A$27,$A527,ЭЭ!$M$15:$M$27,"Всего по тарифу")</f>
        <v>236.03</v>
      </c>
      <c r="AF527" s="431">
        <f>SUMIFS(ЭЭ!AE$15:AE$27,ЭЭ!$A$15:$A$27,$A527,ЭЭ!$M$15:$M$27,"Всего по тарифу")</f>
        <v>238.39</v>
      </c>
      <c r="AG527" s="431">
        <f>SUMIFS(ЭЭ!AF$15:AF$27,ЭЭ!$A$15:$A$27,$A527,ЭЭ!$M$15:$M$27,"Всего по тарифу")</f>
        <v>245.54</v>
      </c>
      <c r="AH527" s="431">
        <f>SUMIFS(ЭЭ!AG$15:AG$27,ЭЭ!$A$15:$A$27,$A527,ЭЭ!$M$15:$M$27,"Всего по тарифу")</f>
        <v>252.9</v>
      </c>
      <c r="AI527" s="431">
        <f>SUMIFS(ЭЭ!AH$15:AH$27,ЭЭ!$A$15:$A$27,$A527,ЭЭ!$M$15:$M$27,"Всего по тарифу")</f>
        <v>0</v>
      </c>
      <c r="AJ527" s="431">
        <f>SUMIFS(ЭЭ!AI$15:AI$27,ЭЭ!$A$15:$A$27,$A527,ЭЭ!$M$15:$M$27,"Всего по тарифу")</f>
        <v>0</v>
      </c>
      <c r="AK527" s="431">
        <f>SUMIFS(ЭЭ!AJ$15:AJ$27,ЭЭ!$A$15:$A$27,$A527,ЭЭ!$M$15:$M$27,"Всего по тарифу")</f>
        <v>0</v>
      </c>
      <c r="AL527" s="431">
        <f>SUMIFS(ЭЭ!AK$15:AK$27,ЭЭ!$A$15:$A$27,$A527,ЭЭ!$M$15:$M$27,"Всего по тарифу")</f>
        <v>0</v>
      </c>
      <c r="AM527" s="431">
        <f>SUMIFS(ЭЭ!AL$15:AL$27,ЭЭ!$A$15:$A$27,$A527,ЭЭ!$M$15:$M$27,"Всего по тарифу")</f>
        <v>0</v>
      </c>
      <c r="AN527" s="407">
        <f t="shared" si="107"/>
        <v>0</v>
      </c>
      <c r="AO527" s="407">
        <f t="shared" si="94"/>
        <v>4.902222222222222</v>
      </c>
      <c r="AP527" s="407">
        <f t="shared" si="95"/>
        <v>0.99987289751302177</v>
      </c>
      <c r="AQ527" s="407">
        <f t="shared" si="96"/>
        <v>2.9992868828390478</v>
      </c>
      <c r="AR527" s="407">
        <f t="shared" si="97"/>
        <v>2.9974749531644593</v>
      </c>
      <c r="AS527" s="407">
        <f t="shared" si="98"/>
        <v>-100</v>
      </c>
      <c r="AT527" s="407">
        <f t="shared" si="99"/>
        <v>0</v>
      </c>
      <c r="AU527" s="407">
        <f t="shared" si="100"/>
        <v>0</v>
      </c>
      <c r="AV527" s="407">
        <f t="shared" si="101"/>
        <v>0</v>
      </c>
      <c r="AW527" s="407">
        <f t="shared" si="102"/>
        <v>0</v>
      </c>
      <c r="AX527" s="195"/>
      <c r="AY527" s="195"/>
      <c r="AZ527" s="195"/>
    </row>
    <row r="528" spans="1:52" s="113" customFormat="1" ht="34.200000000000003" outlineLevel="1">
      <c r="A528" s="642" t="str">
        <f t="shared" si="106"/>
        <v>1</v>
      </c>
      <c r="B528" s="108" t="s">
        <v>1103</v>
      </c>
      <c r="L528" s="429" t="s">
        <v>104</v>
      </c>
      <c r="M528" s="405" t="s">
        <v>658</v>
      </c>
      <c r="N528" s="430" t="s">
        <v>369</v>
      </c>
      <c r="O528" s="431">
        <f>SUMIFS(Амортизация!O$15:O$65,Амортизация!$A$15:$A$65,$A528,Амортизация!$M$15:$M$65,"Сумма амортизационных отчислений")</f>
        <v>0</v>
      </c>
      <c r="P528" s="431">
        <f>SUMIFS(Амортизация!P$15:P$65,Амортизация!$A$15:$A$65,$A528,Амортизация!$M$15:$M$65,"Сумма амортизационных отчислений")</f>
        <v>0</v>
      </c>
      <c r="Q528" s="431">
        <f>SUMIFS(Амортизация!Q$15:Q$65,Амортизация!$A$15:$A$65,$A528,Амортизация!$M$15:$M$65,"Сумма амортизационных отчислений")</f>
        <v>0</v>
      </c>
      <c r="R528" s="407">
        <f t="shared" si="105"/>
        <v>0</v>
      </c>
      <c r="S528" s="431">
        <f>SUMIFS(Амортизация!R$15:R$65,Амортизация!$A$15:$A$65,$A528,Амортизация!$M$15:$M$65,"Сумма амортизационных отчислений")</f>
        <v>0</v>
      </c>
      <c r="T528" s="431">
        <f>SUMIFS(Амортизация!S$15:S$65,Амортизация!$A$15:$A$65,$A528,Амортизация!$M$15:$M$65,"Сумма амортизационных отчислений")</f>
        <v>0</v>
      </c>
      <c r="U528" s="431">
        <f>SUMIFS(Амортизация!T$15:T$65,Амортизация!$A$15:$A$65,$A528,Амортизация!$M$15:$M$65,"Сумма амортизационных отчислений")</f>
        <v>0</v>
      </c>
      <c r="V528" s="431">
        <f>SUMIFS(Амортизация!U$15:U$65,Амортизация!$A$15:$A$65,$A528,Амортизация!$M$15:$M$65,"Сумма амортизационных отчислений")</f>
        <v>0</v>
      </c>
      <c r="W528" s="431">
        <f>SUMIFS(Амортизация!V$15:V$65,Амортизация!$A$15:$A$65,$A528,Амортизация!$M$15:$M$65,"Сумма амортизационных отчислений")</f>
        <v>0</v>
      </c>
      <c r="X528" s="431">
        <f>SUMIFS(Амортизация!W$15:W$65,Амортизация!$A$15:$A$65,$A528,Амортизация!$M$15:$M$65,"Сумма амортизационных отчислений")</f>
        <v>0</v>
      </c>
      <c r="Y528" s="431">
        <f>SUMIFS(Амортизация!X$15:X$65,Амортизация!$A$15:$A$65,$A528,Амортизация!$M$15:$M$65,"Сумма амортизационных отчислений")</f>
        <v>0</v>
      </c>
      <c r="Z528" s="431">
        <f>SUMIFS(Амортизация!Y$15:Y$65,Амортизация!$A$15:$A$65,$A528,Амортизация!$M$15:$M$65,"Сумма амортизационных отчислений")</f>
        <v>0</v>
      </c>
      <c r="AA528" s="431">
        <f>SUMIFS(Амортизация!Z$15:Z$65,Амортизация!$A$15:$A$65,$A528,Амортизация!$M$15:$M$65,"Сумма амортизационных отчислений")</f>
        <v>0</v>
      </c>
      <c r="AB528" s="431">
        <f>SUMIFS(Амортизация!AA$15:AA$65,Амортизация!$A$15:$A$65,$A528,Амортизация!$M$15:$M$65,"Сумма амортизационных отчислений")</f>
        <v>0</v>
      </c>
      <c r="AC528" s="431">
        <f>SUMIFS(Амортизация!AB$15:AB$65,Амортизация!$A$15:$A$65,$A528,Амортизация!$M$15:$M$65,"Сумма амортизационных отчислений")</f>
        <v>0</v>
      </c>
      <c r="AD528" s="431">
        <f>SUMIFS(Амортизация!AC$15:AC$65,Амортизация!$A$15:$A$65,$A528,Амортизация!$M$15:$M$65,"Сумма амортизационных отчислений")</f>
        <v>0</v>
      </c>
      <c r="AE528" s="431">
        <f>SUMIFS(Амортизация!AD$15:AD$65,Амортизация!$A$15:$A$65,$A528,Амортизация!$M$15:$M$65,"Сумма амортизационных отчислений")</f>
        <v>0</v>
      </c>
      <c r="AF528" s="431">
        <f>SUMIFS(Амортизация!AE$15:AE$65,Амортизация!$A$15:$A$65,$A528,Амортизация!$M$15:$M$65,"Сумма амортизационных отчислений")</f>
        <v>0</v>
      </c>
      <c r="AG528" s="431">
        <f>SUMIFS(Амортизация!AF$15:AF$65,Амортизация!$A$15:$A$65,$A528,Амортизация!$M$15:$M$65,"Сумма амортизационных отчислений")</f>
        <v>0</v>
      </c>
      <c r="AH528" s="431">
        <f>SUMIFS(Амортизация!AG$15:AG$65,Амортизация!$A$15:$A$65,$A528,Амортизация!$M$15:$M$65,"Сумма амортизационных отчислений")</f>
        <v>0</v>
      </c>
      <c r="AI528" s="431">
        <f>SUMIFS(Амортизация!AH$15:AH$65,Амортизация!$A$15:$A$65,$A528,Амортизация!$M$15:$M$65,"Сумма амортизационных отчислений")</f>
        <v>0</v>
      </c>
      <c r="AJ528" s="431">
        <f>SUMIFS(Амортизация!AI$15:AI$65,Амортизация!$A$15:$A$65,$A528,Амортизация!$M$15:$M$65,"Сумма амортизационных отчислений")</f>
        <v>0</v>
      </c>
      <c r="AK528" s="431">
        <f>SUMIFS(Амортизация!AJ$15:AJ$65,Амортизация!$A$15:$A$65,$A528,Амортизация!$M$15:$M$65,"Сумма амортизационных отчислений")</f>
        <v>0</v>
      </c>
      <c r="AL528" s="431">
        <f>SUMIFS(Амортизация!AK$15:AK$65,Амортизация!$A$15:$A$65,$A528,Амортизация!$M$15:$M$65,"Сумма амортизационных отчислений")</f>
        <v>0</v>
      </c>
      <c r="AM528" s="431">
        <f>SUMIFS(Амортизация!AL$15:AL$65,Амортизация!$A$15:$A$65,$A528,Амортизация!$M$15:$M$65,"Сумма амортизационных отчислений")</f>
        <v>0</v>
      </c>
      <c r="AN528" s="407">
        <f t="shared" si="107"/>
        <v>0</v>
      </c>
      <c r="AO528" s="407">
        <f t="shared" si="94"/>
        <v>0</v>
      </c>
      <c r="AP528" s="407">
        <f t="shared" si="95"/>
        <v>0</v>
      </c>
      <c r="AQ528" s="407">
        <f t="shared" si="96"/>
        <v>0</v>
      </c>
      <c r="AR528" s="407">
        <f t="shared" si="97"/>
        <v>0</v>
      </c>
      <c r="AS528" s="407">
        <f t="shared" si="98"/>
        <v>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412">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412">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413">
        <f t="shared" si="105"/>
        <v>0</v>
      </c>
      <c r="S529" s="412">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412">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412">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412">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412">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412">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412">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412">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412">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412">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412">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412">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412">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412">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412">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412">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412">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412">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412">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412">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412">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источники'!P$15:P$65,'ИП + источники'!$A$15:$A$65,$A531,'ИП + источники'!$M$15:$M$65,"погашение займов и кредитов из нормативной прибыли")</f>
        <v>0</v>
      </c>
      <c r="P531" s="579">
        <f>SUMIFS('ИП + источники'!Q$15:Q$65,'ИП + источники'!$A$15:$A$65,$A531,'ИП + источники'!$M$15:$M$65,"погашение займов и кредитов из нормативной прибыли")</f>
        <v>0</v>
      </c>
      <c r="Q531" s="579">
        <f>SUMIFS('ИП + источники'!R$15:R$65,'ИП + источники'!$A$15:$A$65,$A531,'ИП + источники'!$M$15:$M$65,"погашение займов и кредитов из нормативной прибыли")</f>
        <v>0</v>
      </c>
      <c r="R531" s="413">
        <f t="shared" si="105"/>
        <v>0</v>
      </c>
      <c r="S531" s="579">
        <f>SUMIFS('ИП + источники'!T$15:T$65,'ИП + источники'!$A$15:$A$65,$A531,'ИП + источники'!$M$15:$M$65,"погашение займов и кредитов из нормативной прибыли")</f>
        <v>0</v>
      </c>
      <c r="T531" s="579">
        <f>SUMIFS('ИП + источники'!U$15:U$65,'ИП + источники'!$A$15:$A$65,$A531,'ИП + источники'!$M$15:$M$65,"погашение займов и кредитов из нормативной прибыли")</f>
        <v>0</v>
      </c>
      <c r="U531" s="579">
        <f>SUMIFS('ИП + источники'!V$15:V$65,'ИП + источники'!$A$15:$A$65,$A531,'ИП + источники'!$M$15:$M$65,"погашение займов и кредитов из нормативной прибыли")</f>
        <v>0</v>
      </c>
      <c r="V531" s="579">
        <f>SUMIFS('ИП + источники'!W$15:W$65,'ИП + источники'!$A$15:$A$65,$A531,'ИП + источники'!$M$15:$M$65,"погашение займов и кредитов из нормативной прибыли")</f>
        <v>0</v>
      </c>
      <c r="W531" s="579">
        <f>SUMIFS('ИП + источники'!X$15:X$65,'ИП + источники'!$A$15:$A$65,$A531,'ИП + источники'!$M$15:$M$65,"погашение займов и кредитов из нормативной прибыли")</f>
        <v>0</v>
      </c>
      <c r="X531" s="579">
        <f>SUMIFS('ИП + источники'!Y$15:Y$65,'ИП + источники'!$A$15:$A$65,$A531,'ИП + источники'!$M$15:$M$65,"погашение займов и кредитов из нормативной прибыли")</f>
        <v>0</v>
      </c>
      <c r="Y531" s="579">
        <f>SUMIFS('ИП + источники'!Z$15:Z$65,'ИП + источники'!$A$15:$A$65,$A531,'ИП + источники'!$M$15:$M$65,"погашение займов и кредитов из нормативной прибыли")</f>
        <v>0</v>
      </c>
      <c r="Z531" s="579">
        <f>SUMIFS('ИП + источники'!AA$15:AA$65,'ИП + источники'!$A$15:$A$65,$A531,'ИП + источники'!$M$15:$M$65,"погашение займов и кредитов из нормативной прибыли")</f>
        <v>0</v>
      </c>
      <c r="AA531" s="579">
        <f>SUMIFS('ИП + источники'!AB$15:AB$65,'ИП + источники'!$A$15:$A$65,$A531,'ИП + источники'!$M$15:$M$65,"погашение займов и кредитов из нормативной прибыли")</f>
        <v>0</v>
      </c>
      <c r="AB531" s="579">
        <f>SUMIFS('ИП + источники'!AC$15:AC$65,'ИП + источники'!$A$15:$A$65,$A531,'ИП + источники'!$M$15:$M$65,"погашение займов и кредитов из нормативной прибыли")</f>
        <v>0</v>
      </c>
      <c r="AC531" s="579">
        <f>SUMIFS('ИП + источники'!AD$15:AD$65,'ИП + источники'!$A$15:$A$65,$A531,'ИП + источники'!$M$15:$M$65,"погашение займов и кредитов из нормативной прибыли")</f>
        <v>0</v>
      </c>
      <c r="AD531" s="579">
        <f>SUMIFS('ИП + источники'!AE$15:AE$65,'ИП + источники'!$A$15:$A$65,$A531,'ИП + источники'!$M$15:$M$65,"погашение займов и кредитов из нормативной прибыли")</f>
        <v>0</v>
      </c>
      <c r="AE531" s="579">
        <f>SUMIFS('ИП + источники'!AF$15:AF$65,'ИП + источники'!$A$15:$A$65,$A531,'ИП + источники'!$M$15:$M$65,"погашение займов и кредитов из нормативной прибыли")</f>
        <v>0</v>
      </c>
      <c r="AF531" s="579">
        <f>SUMIFS('ИП + источники'!AG$15:AG$65,'ИП + источники'!$A$15:$A$65,$A531,'ИП + источники'!$M$15:$M$65,"погашение займов и кредитов из нормативной прибыли")</f>
        <v>0</v>
      </c>
      <c r="AG531" s="579">
        <f>SUMIFS('ИП + источники'!AH$15:AH$65,'ИП + источники'!$A$15:$A$65,$A531,'ИП + источники'!$M$15:$M$65,"погашение займов и кредитов из нормативной прибыли")</f>
        <v>0</v>
      </c>
      <c r="AH531" s="579">
        <f>SUMIFS('ИП + источники'!AI$15:AI$65,'ИП + источники'!$A$15:$A$65,$A531,'ИП + источники'!$M$15:$M$65,"погашение займов и кредитов из нормативной прибыли")</f>
        <v>0</v>
      </c>
      <c r="AI531" s="579">
        <f>SUMIFS('ИП + источники'!AJ$15:AJ$65,'ИП + источники'!$A$15:$A$65,$A531,'ИП + источники'!$M$15:$M$65,"погашение займов и кредитов из нормативной прибыли")</f>
        <v>0</v>
      </c>
      <c r="AJ531" s="579">
        <f>SUMIFS('ИП + источники'!AK$15:AK$65,'ИП + источники'!$A$15:$A$65,$A531,'ИП + источники'!$M$15:$M$65,"погашение займов и кредитов из нормативной прибыли")</f>
        <v>0</v>
      </c>
      <c r="AK531" s="579">
        <f>SUMIFS('ИП + источники'!AL$15:AL$65,'ИП + источники'!$A$15:$A$65,$A531,'ИП + источники'!$M$15:$M$65,"погашение займов и кредитов из нормативной прибыли")</f>
        <v>0</v>
      </c>
      <c r="AL531" s="579">
        <f>SUMIFS('ИП + источники'!AM$15:AM$65,'ИП + источники'!$A$15:$A$65,$A531,'ИП + источники'!$M$15:$M$65,"погашение займов и кредитов из нормативной прибыли")</f>
        <v>0</v>
      </c>
      <c r="AM531" s="579">
        <f>SUMIFS('ИП + источники'!AN$15:AN$65,'ИП + источники'!$A$15:$A$65,$A531,'ИП + источники'!$M$15:$M$65,"погашение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источники'!P$15:P$65,'ИП + источники'!$A$15:$A$65,$A532,'ИП + источники'!$M$15:$M$65,"уплата процентов по кредитам из нормативной прибыли")</f>
        <v>0</v>
      </c>
      <c r="P532" s="579">
        <f>SUMIFS('ИП + источники'!Q$15:Q$65,'ИП + источники'!$A$15:$A$65,$A532,'ИП + источники'!$M$15:$M$65,"уплата процентов по кредитам из нормативной прибыли")</f>
        <v>0</v>
      </c>
      <c r="Q532" s="579">
        <f>SUMIFS('ИП + источники'!R$15:R$65,'ИП + источники'!$A$15:$A$65,$A532,'ИП + источники'!$M$15:$M$65,"уплата процентов по кредитам из нормативной прибыли")</f>
        <v>0</v>
      </c>
      <c r="R532" s="413">
        <f t="shared" si="105"/>
        <v>0</v>
      </c>
      <c r="S532" s="579">
        <f>SUMIFS('ИП + источники'!T$15:T$65,'ИП + источники'!$A$15:$A$65,$A532,'ИП + источники'!$M$15:$M$65,"уплата процентов по кредитам из нормативной прибыли")</f>
        <v>0</v>
      </c>
      <c r="T532" s="579">
        <f>SUMIFS('ИП + источники'!U$15:U$65,'ИП + источники'!$A$15:$A$65,$A532,'ИП + источники'!$M$15:$M$65,"уплата процентов по кредитам из нормативной прибыли")</f>
        <v>0</v>
      </c>
      <c r="U532" s="579">
        <f>SUMIFS('ИП + источники'!V$15:V$65,'ИП + источники'!$A$15:$A$65,$A532,'ИП + источники'!$M$15:$M$65,"уплата процентов по кредитам из нормативной прибыли")</f>
        <v>0</v>
      </c>
      <c r="V532" s="579">
        <f>SUMIFS('ИП + источники'!W$15:W$65,'ИП + источники'!$A$15:$A$65,$A532,'ИП + источники'!$M$15:$M$65,"уплата процентов по кредитам из нормативной прибыли")</f>
        <v>0</v>
      </c>
      <c r="W532" s="579">
        <f>SUMIFS('ИП + источники'!X$15:X$65,'ИП + источники'!$A$15:$A$65,$A532,'ИП + источники'!$M$15:$M$65,"уплата процентов по кредитам из нормативной прибыли")</f>
        <v>0</v>
      </c>
      <c r="X532" s="579">
        <f>SUMIFS('ИП + источники'!Y$15:Y$65,'ИП + источники'!$A$15:$A$65,$A532,'ИП + источники'!$M$15:$M$65,"уплата процентов по кредитам из нормативной прибыли")</f>
        <v>0</v>
      </c>
      <c r="Y532" s="579">
        <f>SUMIFS('ИП + источники'!Z$15:Z$65,'ИП + источники'!$A$15:$A$65,$A532,'ИП + источники'!$M$15:$M$65,"уплата процентов по кредитам из нормативной прибыли")</f>
        <v>0</v>
      </c>
      <c r="Z532" s="579">
        <f>SUMIFS('ИП + источники'!AA$15:AA$65,'ИП + источники'!$A$15:$A$65,$A532,'ИП + источники'!$M$15:$M$65,"уплата процентов по кредитам из нормативной прибыли")</f>
        <v>0</v>
      </c>
      <c r="AA532" s="579">
        <f>SUMIFS('ИП + источники'!AB$15:AB$65,'ИП + источники'!$A$15:$A$65,$A532,'ИП + источники'!$M$15:$M$65,"уплата процентов по кредитам из нормативной прибыли")</f>
        <v>0</v>
      </c>
      <c r="AB532" s="579">
        <f>SUMIFS('ИП + источники'!AC$15:AC$65,'ИП + источники'!$A$15:$A$65,$A532,'ИП + источники'!$M$15:$M$65,"уплата процентов по кредитам из нормативной прибыли")</f>
        <v>0</v>
      </c>
      <c r="AC532" s="579">
        <f>SUMIFS('ИП + источники'!AD$15:AD$65,'ИП + источники'!$A$15:$A$65,$A532,'ИП + источники'!$M$15:$M$65,"уплата процентов по кредитам из нормативной прибыли")</f>
        <v>0</v>
      </c>
      <c r="AD532" s="579">
        <f>SUMIFS('ИП + источники'!AE$15:AE$65,'ИП + источники'!$A$15:$A$65,$A532,'ИП + источники'!$M$15:$M$65,"уплата процентов по кредитам из нормативной прибыли")</f>
        <v>0</v>
      </c>
      <c r="AE532" s="579">
        <f>SUMIFS('ИП + источники'!AF$15:AF$65,'ИП + источники'!$A$15:$A$65,$A532,'ИП + источники'!$M$15:$M$65,"уплата процентов по кредитам из нормативной прибыли")</f>
        <v>0</v>
      </c>
      <c r="AF532" s="579">
        <f>SUMIFS('ИП + источники'!AG$15:AG$65,'ИП + источники'!$A$15:$A$65,$A532,'ИП + источники'!$M$15:$M$65,"уплата процентов по кредитам из нормативной прибыли")</f>
        <v>0</v>
      </c>
      <c r="AG532" s="579">
        <f>SUMIFS('ИП + источники'!AH$15:AH$65,'ИП + источники'!$A$15:$A$65,$A532,'ИП + источники'!$M$15:$M$65,"уплата процентов по кредитам из нормативной прибыли")</f>
        <v>0</v>
      </c>
      <c r="AH532" s="579">
        <f>SUMIFS('ИП + источники'!AI$15:AI$65,'ИП + источники'!$A$15:$A$65,$A532,'ИП + источники'!$M$15:$M$65,"уплата процентов по кредитам из нормативной прибыли")</f>
        <v>0</v>
      </c>
      <c r="AI532" s="579">
        <f>SUMIFS('ИП + источники'!AJ$15:AJ$65,'ИП + источники'!$A$15:$A$65,$A532,'ИП + источники'!$M$15:$M$65,"уплата процентов по кредитам из нормативной прибыли")</f>
        <v>0</v>
      </c>
      <c r="AJ532" s="579">
        <f>SUMIFS('ИП + источники'!AK$15:AK$65,'ИП + источники'!$A$15:$A$65,$A532,'ИП + источники'!$M$15:$M$65,"уплата процентов по кредитам из нормативной прибыли")</f>
        <v>0</v>
      </c>
      <c r="AK532" s="579">
        <f>SUMIFS('ИП + источники'!AL$15:AL$65,'ИП + источники'!$A$15:$A$65,$A532,'ИП + источники'!$M$15:$M$65,"уплата процентов по кредитам из нормативной прибыли")</f>
        <v>0</v>
      </c>
      <c r="AL532" s="579">
        <f>SUMIFS('ИП + источники'!AM$15:AM$65,'ИП + источники'!$A$15:$A$65,$A532,'ИП + источники'!$M$15:$M$65,"уплата процентов по кредитам из нормативной прибыли")</f>
        <v>0</v>
      </c>
      <c r="AM532" s="579">
        <f>SUMIFS('ИП + источники'!AN$15:AN$65,'ИП + источники'!$A$15:$A$65,$A532,'ИП + источники'!$M$15:$M$65,"уплата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источники'!P$15:P$65,'ИП + источники'!$A$15:$A$65,$A533,'ИП + источники'!$M$15:$M$65,"Прибыль на капвложения")</f>
        <v>0</v>
      </c>
      <c r="P533" s="579">
        <f>SUMIFS('ИП + источники'!Q$15:Q$65,'ИП + источники'!$A$15:$A$65,$A533,'ИП + источники'!$M$15:$M$65,"Прибыль на капвложения")</f>
        <v>0</v>
      </c>
      <c r="Q533" s="579">
        <f>SUMIFS('ИП + источники'!R$15:R$65,'ИП + источники'!$A$15:$A$65,$A533,'ИП + источники'!$M$15:$M$65,"Прибыль на капвложения")</f>
        <v>0</v>
      </c>
      <c r="R533" s="413">
        <f t="shared" si="105"/>
        <v>0</v>
      </c>
      <c r="S533" s="579">
        <f>SUMIFS('ИП + источники'!T$15:T$65,'ИП + источники'!$A$15:$A$65,$A533,'ИП + источники'!$M$15:$M$65,"Прибыль на капвложения")</f>
        <v>0</v>
      </c>
      <c r="T533" s="579">
        <f>SUMIFS('ИП + источники'!U$15:U$65,'ИП + источники'!$A$15:$A$65,$A533,'ИП + источники'!$M$15:$M$65,"Прибыль на капвложения")</f>
        <v>0</v>
      </c>
      <c r="U533" s="579">
        <f>SUMIFS('ИП + источники'!V$15:V$65,'ИП + источники'!$A$15:$A$65,$A533,'ИП + источники'!$M$15:$M$65,"Прибыль на капвложения")</f>
        <v>0</v>
      </c>
      <c r="V533" s="579">
        <f>SUMIFS('ИП + источники'!W$15:W$65,'ИП + источники'!$A$15:$A$65,$A533,'ИП + источники'!$M$15:$M$65,"Прибыль на капвложения")</f>
        <v>0</v>
      </c>
      <c r="W533" s="579">
        <f>SUMIFS('ИП + источники'!X$15:X$65,'ИП + источники'!$A$15:$A$65,$A533,'ИП + источники'!$M$15:$M$65,"Прибыль на капвложения")</f>
        <v>0</v>
      </c>
      <c r="X533" s="579">
        <f>SUMIFS('ИП + источники'!Y$15:Y$65,'ИП + источники'!$A$15:$A$65,$A533,'ИП + источники'!$M$15:$M$65,"Прибыль на капвложения")</f>
        <v>0</v>
      </c>
      <c r="Y533" s="579">
        <f>SUMIFS('ИП + источники'!Z$15:Z$65,'ИП + источники'!$A$15:$A$65,$A533,'ИП + источники'!$M$15:$M$65,"Прибыль на капвложения")</f>
        <v>0</v>
      </c>
      <c r="Z533" s="579">
        <f>SUMIFS('ИП + источники'!AA$15:AA$65,'ИП + источники'!$A$15:$A$65,$A533,'ИП + источники'!$M$15:$M$65,"Прибыль на капвложения")</f>
        <v>0</v>
      </c>
      <c r="AA533" s="579">
        <f>SUMIFS('ИП + источники'!AB$15:AB$65,'ИП + источники'!$A$15:$A$65,$A533,'ИП + источники'!$M$15:$M$65,"Прибыль на капвложения")</f>
        <v>0</v>
      </c>
      <c r="AB533" s="579">
        <f>SUMIFS('ИП + источники'!AC$15:AC$65,'ИП + источники'!$A$15:$A$65,$A533,'ИП + источники'!$M$15:$M$65,"Прибыль на капвложения")</f>
        <v>0</v>
      </c>
      <c r="AC533" s="579">
        <f>SUMIFS('ИП + источники'!AD$15:AD$65,'ИП + источники'!$A$15:$A$65,$A533,'ИП + источники'!$M$15:$M$65,"Прибыль на капвложения")</f>
        <v>0</v>
      </c>
      <c r="AD533" s="579">
        <f>SUMIFS('ИП + источники'!AE$15:AE$65,'ИП + источники'!$A$15:$A$65,$A533,'ИП + источники'!$M$15:$M$65,"Прибыль на капвложения")</f>
        <v>0</v>
      </c>
      <c r="AE533" s="579">
        <f>SUMIFS('ИП + источники'!AF$15:AF$65,'ИП + источники'!$A$15:$A$65,$A533,'ИП + источники'!$M$15:$M$65,"Прибыль на капвложения")</f>
        <v>0</v>
      </c>
      <c r="AF533" s="579">
        <f>SUMIFS('ИП + источники'!AG$15:AG$65,'ИП + источники'!$A$15:$A$65,$A533,'ИП + источники'!$M$15:$M$65,"Прибыль на капвложения")</f>
        <v>0</v>
      </c>
      <c r="AG533" s="579">
        <f>SUMIFS('ИП + источники'!AH$15:AH$65,'ИП + источники'!$A$15:$A$65,$A533,'ИП + источники'!$M$15:$M$65,"Прибыль на капвложения")</f>
        <v>0</v>
      </c>
      <c r="AH533" s="579">
        <f>SUMIFS('ИП + источники'!AI$15:AI$65,'ИП + источники'!$A$15:$A$65,$A533,'ИП + источники'!$M$15:$M$65,"Прибыль на капвложения")</f>
        <v>0</v>
      </c>
      <c r="AI533" s="579">
        <f>SUMIFS('ИП + источники'!AJ$15:AJ$65,'ИП + источники'!$A$15:$A$65,$A533,'ИП + источники'!$M$15:$M$65,"Прибыль на капвложения")</f>
        <v>0</v>
      </c>
      <c r="AJ533" s="579">
        <f>SUMIFS('ИП + источники'!AK$15:AK$65,'ИП + источники'!$A$15:$A$65,$A533,'ИП + источники'!$M$15:$M$65,"Прибыль на капвложения")</f>
        <v>0</v>
      </c>
      <c r="AK533" s="579">
        <f>SUMIFS('ИП + источники'!AL$15:AL$65,'ИП + источники'!$A$15:$A$65,$A533,'ИП + источники'!$M$15:$M$65,"Прибыль на капвложения")</f>
        <v>0</v>
      </c>
      <c r="AL533" s="579">
        <f>SUMIFS('ИП + источники'!AM$15:AM$65,'ИП + источники'!$A$15:$A$65,$A533,'ИП + источники'!$M$15:$M$65,"Прибыль на капвложения")</f>
        <v>0</v>
      </c>
      <c r="AM533" s="579">
        <f>SUMIFS('ИП + источники'!AN$15:AN$65,'ИП + источники'!$A$15:$A$65,$A533,'ИП + источники'!$M$15:$M$65,"Прибыль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34.200000000000003"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8"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4.200000000000003" outlineLevel="1">
      <c r="A536" s="642" t="str">
        <f t="shared" si="106"/>
        <v>1</v>
      </c>
      <c r="L536" s="409" t="s">
        <v>125</v>
      </c>
      <c r="M536" s="330" t="s">
        <v>665</v>
      </c>
      <c r="N536" s="411" t="s">
        <v>369</v>
      </c>
      <c r="O536" s="412"/>
      <c r="P536" s="412"/>
      <c r="Q536" s="412"/>
      <c r="R536" s="413">
        <f t="shared" si="105"/>
        <v>0</v>
      </c>
      <c r="S536" s="412"/>
      <c r="T536" s="412">
        <f>SUMIFS('Корректировка НВВ'!$P$15:$P$50,'Корректировка НВВ'!$A$15:$A$50,$A536,'Корректировка НВВ'!$L$15:$L$50,"III")</f>
        <v>0</v>
      </c>
      <c r="U536" s="412"/>
      <c r="V536" s="412"/>
      <c r="W536" s="412"/>
      <c r="X536" s="412"/>
      <c r="Y536" s="412"/>
      <c r="Z536" s="412"/>
      <c r="AA536" s="412"/>
      <c r="AB536" s="412"/>
      <c r="AC536" s="412"/>
      <c r="AD536" s="412">
        <f>SUMIFS('Корректировка НВВ'!$Q$15:$Q$50,'Корректировка НВВ'!$A$15:$A$50,$A536,'Корректировка НВВ'!$L$15:$L$50,"III")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36.80000000000001" outlineLevel="1">
      <c r="A537" s="642" t="str">
        <f t="shared" si="106"/>
        <v>1</v>
      </c>
      <c r="L537" s="409" t="s">
        <v>126</v>
      </c>
      <c r="M537" s="330" t="s">
        <v>666</v>
      </c>
      <c r="N537" s="411" t="s">
        <v>369</v>
      </c>
      <c r="O537" s="412"/>
      <c r="P537" s="412"/>
      <c r="Q537" s="412"/>
      <c r="R537" s="413">
        <f t="shared" si="105"/>
        <v>0</v>
      </c>
      <c r="S537" s="412"/>
      <c r="T537" s="412">
        <f>SUMIFS('Корректировка НВВ'!$P$15:$P$50,'Корректировка НВВ'!$A$15:$A$50,$A537,'Корректировка НВВ'!$L$15:$L$50,"IV")</f>
        <v>0</v>
      </c>
      <c r="U537" s="412"/>
      <c r="V537" s="412"/>
      <c r="W537" s="412"/>
      <c r="X537" s="412"/>
      <c r="Y537" s="412"/>
      <c r="Z537" s="412"/>
      <c r="AA537" s="412"/>
      <c r="AB537" s="412"/>
      <c r="AC537" s="412"/>
      <c r="AD537" s="412">
        <f>SUMIFS('Корректировка НВВ'!$Q$15:$Q$50,'Корректировка НВВ'!$A$15:$A$50,$A537,'Корректировка НВВ'!$L$15:$L$50,"IV")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57" outlineLevel="1">
      <c r="A538" s="642" t="str">
        <f t="shared" si="106"/>
        <v>1</v>
      </c>
      <c r="L538" s="409" t="s">
        <v>127</v>
      </c>
      <c r="M538" s="330" t="s">
        <v>1223</v>
      </c>
      <c r="N538" s="411" t="s">
        <v>369</v>
      </c>
      <c r="O538" s="412"/>
      <c r="P538" s="412"/>
      <c r="Q538" s="412"/>
      <c r="R538" s="413">
        <f t="shared" si="105"/>
        <v>0</v>
      </c>
      <c r="S538" s="412"/>
      <c r="T538" s="412">
        <f>SUMIFS('Корректировка НВВ'!$P$15:$P$50,'Корректировка НВВ'!$A$15:$A$50,$A538,'Корректировка НВВ'!$L$15:$L$50,"I")+SUMIFS('Корректировка НВВ'!$P$15:$P$50,'Корректировка НВВ'!$A$15:$A$50,$A538,'Корректировка НВВ'!$L$15:$L$50,"II")</f>
        <v>0</v>
      </c>
      <c r="U538" s="412"/>
      <c r="V538" s="412"/>
      <c r="W538" s="412"/>
      <c r="X538" s="412"/>
      <c r="Y538" s="412"/>
      <c r="Z538" s="412"/>
      <c r="AA538" s="412"/>
      <c r="AB538" s="412"/>
      <c r="AC538" s="412"/>
      <c r="AD538" s="412">
        <f>SUMIFS('Корректировка НВВ'!$Q$15:$Q$50,'Корректировка НВВ'!$A$15:$A$50,$A538,'Корректировка НВВ'!$L$15:$L$50,"I")+SUMIFS('Корректировка НВВ'!$Q$15:$Q$50,'Корректировка НВВ'!$A$15:$A$50,$A538,'Корректировка НВВ'!$L$15:$L$50,"II")</f>
        <v>90.777999999999963</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0</v>
      </c>
      <c r="P541" s="408">
        <f>P443+P493+P527+P528+P530+P535+P536-P537+P538+P539</f>
        <v>364.69</v>
      </c>
      <c r="Q541" s="408">
        <f>Q443+Q493+Q527+Q528+Q530+Q535+Q536-Q537+Q538+Q539</f>
        <v>237.119</v>
      </c>
      <c r="R541" s="407">
        <f t="shared" si="105"/>
        <v>-127.571</v>
      </c>
      <c r="S541" s="408">
        <f t="shared" ref="S541:AM541" si="111">S443+S493+S527+S528+S530+S535+S536-S537+S538+S539</f>
        <v>0</v>
      </c>
      <c r="T541" s="408">
        <f t="shared" si="111"/>
        <v>376.40170000000001</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456.17799999999994</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0</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102.6"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возд'!$V$14:$V$15,'Плата за негативное возд'!$A$14:$A$15,A542,'Плата за негативное возд'!$L$14:$L$15,"1"),0)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8.400000000000006"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возд'!$V$14:$V$15,'Плата за негативное возд'!$A$14:$A$15,A543,'Плата за негативное возд'!$L$14:$L$15,"2"),0)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8"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8"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8"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8"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ht="22.8"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0</v>
      </c>
      <c r="P550" s="408">
        <f t="shared" ref="P550:AM550" si="115">P541-P542-P543+P544-P545+P548+P549</f>
        <v>364.69</v>
      </c>
      <c r="Q550" s="408">
        <f t="shared" si="115"/>
        <v>237.119</v>
      </c>
      <c r="R550" s="408">
        <f t="shared" si="115"/>
        <v>-127.571</v>
      </c>
      <c r="S550" s="408">
        <f t="shared" si="115"/>
        <v>0</v>
      </c>
      <c r="T550" s="408">
        <f t="shared" si="115"/>
        <v>376.40170000000001</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456.17799999999994</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0</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4.4"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4.4"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SUMIFS(Баланс!O$16:O$67,Баланс!$A$16:$A$67,$A553,Баланс!$B$16:$B$67,"ПО")</f>
        <v>0</v>
      </c>
      <c r="P553" s="520">
        <f>SUMIFS(Баланс!P$16:P$67,Баланс!$A$16:$A$67,$A553,Баланс!$B$16:$B$67,"ПО")</f>
        <v>18</v>
      </c>
      <c r="Q553" s="520">
        <f>SUMIFS(Баланс!Q$16:Q$67,Баланс!$A$16:$A$67,$A553,Баланс!$B$16:$B$67,"ПО")</f>
        <v>18</v>
      </c>
      <c r="R553" s="520">
        <f>Q553-P553</f>
        <v>0</v>
      </c>
      <c r="S553" s="520">
        <f>SUMIFS(Баланс!R$16:R$67,Баланс!$A$16:$A$67,$A553,Баланс!$B$16:$B$67,"ПО")</f>
        <v>0</v>
      </c>
      <c r="T553" s="520">
        <f>SUMIFS(Баланс!S$16:S$67,Баланс!$A$16:$A$67,$A553,Баланс!$B$16:$B$67,"ПО")</f>
        <v>15</v>
      </c>
      <c r="U553" s="520">
        <f>SUMIFS(Баланс!T$16:T$67,Баланс!$A$16:$A$67,$A553,Баланс!$B$16:$B$67,"ПО")</f>
        <v>15</v>
      </c>
      <c r="V553" s="520">
        <f>SUMIFS(Баланс!U$16:U$67,Баланс!$A$16:$A$67,$A553,Баланс!$B$16:$B$67,"ПО")</f>
        <v>15</v>
      </c>
      <c r="W553" s="520">
        <f>SUMIFS(Баланс!V$16:V$67,Баланс!$A$16:$A$67,$A553,Баланс!$B$16:$B$67,"ПО")</f>
        <v>15</v>
      </c>
      <c r="X553" s="520">
        <f>SUMIFS(Баланс!W$16:W$67,Баланс!$A$16:$A$67,$A553,Баланс!$B$16:$B$67,"ПО")</f>
        <v>15</v>
      </c>
      <c r="Y553" s="520">
        <f>SUMIFS(Баланс!X$16:X$67,Баланс!$A$16:$A$67,$A553,Баланс!$B$16:$B$67,"ПО")</f>
        <v>0</v>
      </c>
      <c r="Z553" s="520">
        <f>SUMIFS(Баланс!Y$16:Y$67,Баланс!$A$16:$A$67,$A553,Баланс!$B$16:$B$67,"ПО")</f>
        <v>0</v>
      </c>
      <c r="AA553" s="520">
        <f>SUMIFS(Баланс!Z$16:Z$67,Баланс!$A$16:$A$67,$A553,Баланс!$B$16:$B$67,"ПО")</f>
        <v>0</v>
      </c>
      <c r="AB553" s="520">
        <f>SUMIFS(Баланс!AA$16:AA$67,Баланс!$A$16:$A$67,$A553,Баланс!$B$16:$B$67,"ПО")</f>
        <v>0</v>
      </c>
      <c r="AC553" s="520">
        <f>SUMIFS(Баланс!AB$16:AB$67,Баланс!$A$16:$A$67,$A553,Баланс!$B$16:$B$67,"ПО")</f>
        <v>0</v>
      </c>
      <c r="AD553" s="520">
        <f>SUMIFS(Баланс!AC$16:AC$67,Баланс!$A$16:$A$67,$A553,Баланс!$B$16:$B$67,"ПО")</f>
        <v>15</v>
      </c>
      <c r="AE553" s="520">
        <f>SUMIFS(Баланс!AD$16:AD$67,Баланс!$A$16:$A$67,$A553,Баланс!$B$16:$B$67,"ПО")</f>
        <v>15</v>
      </c>
      <c r="AF553" s="520">
        <f>SUMIFS(Баланс!AE$16:AE$67,Баланс!$A$16:$A$67,$A553,Баланс!$B$16:$B$67,"ПО")</f>
        <v>15</v>
      </c>
      <c r="AG553" s="520">
        <f>SUMIFS(Баланс!AF$16:AF$67,Баланс!$A$16:$A$67,$A553,Баланс!$B$16:$B$67,"ПО")</f>
        <v>15</v>
      </c>
      <c r="AH553" s="520">
        <f>SUMIFS(Баланс!AG$16:AG$67,Баланс!$A$16:$A$67,$A553,Баланс!$B$16:$B$67,"ПО")</f>
        <v>15</v>
      </c>
      <c r="AI553" s="520">
        <f>SUMIFS(Баланс!AH$16:AH$67,Баланс!$A$16:$A$67,$A553,Баланс!$B$16:$B$67,"ПО")</f>
        <v>0</v>
      </c>
      <c r="AJ553" s="520">
        <f>SUMIFS(Баланс!AI$16:AI$67,Баланс!$A$16:$A$67,$A553,Баланс!$B$16:$B$67,"ПО")</f>
        <v>0</v>
      </c>
      <c r="AK553" s="520">
        <f>SUMIFS(Баланс!AJ$16:AJ$67,Баланс!$A$16:$A$67,$A553,Баланс!$B$16:$B$67,"ПО")</f>
        <v>0</v>
      </c>
      <c r="AL553" s="520">
        <f>SUMIFS(Баланс!AK$16:AK$67,Баланс!$A$16:$A$67,$A553,Баланс!$B$16:$B$67,"ПО")</f>
        <v>0</v>
      </c>
      <c r="AM553" s="520">
        <f>SUMIFS(Баланс!AL$16:AL$67,Баланс!$A$16:$A$67,$A553,Баланс!$B$16:$B$67,"ПО")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0</v>
      </c>
      <c r="P554" s="580">
        <f>P553/2</f>
        <v>9</v>
      </c>
      <c r="Q554" s="580">
        <f>Q553/2</f>
        <v>9</v>
      </c>
      <c r="R554" s="459">
        <f t="shared" si="105"/>
        <v>0</v>
      </c>
      <c r="S554" s="580">
        <f t="shared" ref="S554:AM554" si="117">S553/2</f>
        <v>0</v>
      </c>
      <c r="T554" s="580">
        <f t="shared" si="117"/>
        <v>7.5</v>
      </c>
      <c r="U554" s="580">
        <f t="shared" si="117"/>
        <v>7.5</v>
      </c>
      <c r="V554" s="580">
        <f t="shared" si="117"/>
        <v>7.5</v>
      </c>
      <c r="W554" s="580">
        <f t="shared" si="117"/>
        <v>7.5</v>
      </c>
      <c r="X554" s="580">
        <f t="shared" si="117"/>
        <v>7.5</v>
      </c>
      <c r="Y554" s="580">
        <f t="shared" si="117"/>
        <v>0</v>
      </c>
      <c r="Z554" s="580">
        <f t="shared" si="117"/>
        <v>0</v>
      </c>
      <c r="AA554" s="580">
        <f t="shared" si="117"/>
        <v>0</v>
      </c>
      <c r="AB554" s="580">
        <f t="shared" si="117"/>
        <v>0</v>
      </c>
      <c r="AC554" s="580">
        <f t="shared" si="117"/>
        <v>0</v>
      </c>
      <c r="AD554" s="580">
        <f t="shared" si="117"/>
        <v>7.5</v>
      </c>
      <c r="AE554" s="580">
        <f t="shared" si="117"/>
        <v>7.5</v>
      </c>
      <c r="AF554" s="580">
        <f t="shared" si="117"/>
        <v>7.5</v>
      </c>
      <c r="AG554" s="580">
        <f t="shared" si="117"/>
        <v>7.5</v>
      </c>
      <c r="AH554" s="580">
        <f t="shared" si="117"/>
        <v>7.5</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0</v>
      </c>
      <c r="P556" s="581">
        <f>P553-P554</f>
        <v>9</v>
      </c>
      <c r="Q556" s="581">
        <f>Q553-Q554</f>
        <v>9</v>
      </c>
      <c r="R556" s="459">
        <f t="shared" si="105"/>
        <v>0</v>
      </c>
      <c r="S556" s="581">
        <f t="shared" ref="S556:AM556" si="118">S553-S554</f>
        <v>0</v>
      </c>
      <c r="T556" s="581">
        <f t="shared" si="118"/>
        <v>7.5</v>
      </c>
      <c r="U556" s="581">
        <f t="shared" si="118"/>
        <v>7.5</v>
      </c>
      <c r="V556" s="581">
        <f t="shared" si="118"/>
        <v>7.5</v>
      </c>
      <c r="W556" s="581">
        <f t="shared" si="118"/>
        <v>7.5</v>
      </c>
      <c r="X556" s="581">
        <f t="shared" si="118"/>
        <v>7.5</v>
      </c>
      <c r="Y556" s="581">
        <f t="shared" si="118"/>
        <v>0</v>
      </c>
      <c r="Z556" s="581">
        <f t="shared" si="118"/>
        <v>0</v>
      </c>
      <c r="AA556" s="581">
        <f t="shared" si="118"/>
        <v>0</v>
      </c>
      <c r="AB556" s="581">
        <f t="shared" si="118"/>
        <v>0</v>
      </c>
      <c r="AC556" s="581">
        <f t="shared" si="118"/>
        <v>0</v>
      </c>
      <c r="AD556" s="581">
        <f t="shared" si="118"/>
        <v>7.5</v>
      </c>
      <c r="AE556" s="581">
        <f t="shared" si="118"/>
        <v>7.5</v>
      </c>
      <c r="AF556" s="581">
        <f t="shared" si="118"/>
        <v>7.5</v>
      </c>
      <c r="AG556" s="581">
        <f t="shared" si="118"/>
        <v>7.5</v>
      </c>
      <c r="AH556" s="581">
        <f t="shared" si="118"/>
        <v>7.5</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0</v>
      </c>
      <c r="P557" s="579">
        <f>IF(P556=0,0,(P550-P554*P555)/P556)</f>
        <v>40.521111111111111</v>
      </c>
      <c r="Q557" s="579">
        <f>IF(Q556=0,0,(Q550-Q554*Q555)/Q556)</f>
        <v>26.346555555555554</v>
      </c>
      <c r="R557" s="413">
        <f t="shared" si="105"/>
        <v>-14.174555555555557</v>
      </c>
      <c r="S557" s="579">
        <f t="shared" ref="S557:AM557" si="119">IF(S556=0,0,(S550-S554*S555)/S556)</f>
        <v>0</v>
      </c>
      <c r="T557" s="579">
        <f t="shared" si="119"/>
        <v>50.186893333333337</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60.823733333333323</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0</v>
      </c>
      <c r="P559" s="579">
        <f>IF(P553=0,0,P550/P553)</f>
        <v>20.260555555555555</v>
      </c>
      <c r="Q559" s="579">
        <f>IF(Q553=0,0,Q550/Q553)</f>
        <v>13.173277777777777</v>
      </c>
      <c r="R559" s="413">
        <f t="shared" si="105"/>
        <v>-7.0872777777777785</v>
      </c>
      <c r="S559" s="579">
        <f>IF(S553=0,0,S550/S553)</f>
        <v>0</v>
      </c>
      <c r="T559" s="579">
        <f t="shared" ref="T559:AM559" si="121">IF(T553=0,0,T550/T553)</f>
        <v>25.093446666666669</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30.411866666666661</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0</v>
      </c>
      <c r="P560" s="587">
        <f>IF(P553=0,0,P550/P553*P561)</f>
        <v>364.69</v>
      </c>
      <c r="Q560" s="587">
        <f>IF(Q553=0,0,Q550/Q553*Q561)</f>
        <v>237.11899999999997</v>
      </c>
      <c r="R560" s="408">
        <f>R562*R563+R564*R565</f>
        <v>0</v>
      </c>
      <c r="S560" s="587">
        <f>IF(S553=0,0,S550/S553*S561)</f>
        <v>0</v>
      </c>
      <c r="T560" s="587">
        <f t="shared" ref="T560:AM560" si="122">IF(T553=0,0,T550/T553*T561)</f>
        <v>225.84102000000001</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273.70679999999993</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0</v>
      </c>
      <c r="AO560" s="407" t="e">
        <f t="shared" ref="AO560:AW560" si="123">IF(AD560=0,0,(AE560-AD560)/AD560*100)</f>
        <v>#N/A</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SUMIFS(Баланс!O$16:O$67,Баланс!$A$16:$A$67,$A561,Баланс!$B$16:$B$67,"население")</f>
        <v>0</v>
      </c>
      <c r="P561" s="520">
        <f>SUMIFS(Баланс!P$16:P$67,Баланс!$A$16:$A$67,$A561,Баланс!$B$16:$B$67,"население")</f>
        <v>18</v>
      </c>
      <c r="Q561" s="520">
        <f>SUMIFS(Баланс!Q$16:Q$67,Баланс!$A$16:$A$67,$A561,Баланс!$B$16:$B$67,"население")</f>
        <v>18</v>
      </c>
      <c r="R561" s="520">
        <f>Q561-P561</f>
        <v>0</v>
      </c>
      <c r="S561" s="520">
        <f>SUMIFS(Баланс!R$16:R$67,Баланс!$A$16:$A$67,$A561,Баланс!$B$16:$B$67,"население")</f>
        <v>0</v>
      </c>
      <c r="T561" s="520">
        <f>SUMIFS(Баланс!S$16:S$67,Баланс!$A$16:$A$67,$A561,Баланс!$B$16:$B$67,"население")</f>
        <v>9</v>
      </c>
      <c r="U561" s="520">
        <f>SUMIFS(Баланс!T$16:T$67,Баланс!$A$16:$A$67,$A561,Баланс!$B$16:$B$67,"население")</f>
        <v>9</v>
      </c>
      <c r="V561" s="520">
        <f>SUMIFS(Баланс!U$16:U$67,Баланс!$A$16:$A$67,$A561,Баланс!$B$16:$B$67,"население")</f>
        <v>9</v>
      </c>
      <c r="W561" s="520">
        <f>SUMIFS(Баланс!V$16:V$67,Баланс!$A$16:$A$67,$A561,Баланс!$B$16:$B$67,"население")</f>
        <v>9</v>
      </c>
      <c r="X561" s="520">
        <f>SUMIFS(Баланс!W$16:W$67,Баланс!$A$16:$A$67,$A561,Баланс!$B$16:$B$67,"население")</f>
        <v>9</v>
      </c>
      <c r="Y561" s="520">
        <f>SUMIFS(Баланс!X$16:X$67,Баланс!$A$16:$A$67,$A561,Баланс!$B$16:$B$67,"население")</f>
        <v>0</v>
      </c>
      <c r="Z561" s="520">
        <f>SUMIFS(Баланс!Y$16:Y$67,Баланс!$A$16:$A$67,$A561,Баланс!$B$16:$B$67,"население")</f>
        <v>0</v>
      </c>
      <c r="AA561" s="520">
        <f>SUMIFS(Баланс!Z$16:Z$67,Баланс!$A$16:$A$67,$A561,Баланс!$B$16:$B$67,"население")</f>
        <v>0</v>
      </c>
      <c r="AB561" s="520">
        <f>SUMIFS(Баланс!AA$16:AA$67,Баланс!$A$16:$A$67,$A561,Баланс!$B$16:$B$67,"население")</f>
        <v>0</v>
      </c>
      <c r="AC561" s="520">
        <f>SUMIFS(Баланс!AB$16:AB$67,Баланс!$A$16:$A$67,$A561,Баланс!$B$16:$B$67,"население")</f>
        <v>0</v>
      </c>
      <c r="AD561" s="520">
        <f>SUMIFS(Баланс!AC$16:AC$67,Баланс!$A$16:$A$67,$A561,Баланс!$B$16:$B$67,"население")</f>
        <v>9</v>
      </c>
      <c r="AE561" s="520">
        <f>SUMIFS(Баланс!AD$16:AD$67,Баланс!$A$16:$A$67,$A561,Баланс!$B$16:$B$67,"население")</f>
        <v>9</v>
      </c>
      <c r="AF561" s="520">
        <f>SUMIFS(Баланс!AE$16:AE$67,Баланс!$A$16:$A$67,$A561,Баланс!$B$16:$B$67,"население")</f>
        <v>9</v>
      </c>
      <c r="AG561" s="520">
        <f>SUMIFS(Баланс!AF$16:AF$67,Баланс!$A$16:$A$67,$A561,Баланс!$B$16:$B$67,"население")</f>
        <v>9</v>
      </c>
      <c r="AH561" s="520">
        <f>SUMIFS(Баланс!AG$16:AG$67,Баланс!$A$16:$A$67,$A561,Баланс!$B$16:$B$67,"население")</f>
        <v>9</v>
      </c>
      <c r="AI561" s="520">
        <f>SUMIFS(Баланс!AH$16:AH$67,Баланс!$A$16:$A$67,$A561,Баланс!$B$16:$B$67,"население")</f>
        <v>0</v>
      </c>
      <c r="AJ561" s="520">
        <f>SUMIFS(Баланс!AI$16:AI$67,Баланс!$A$16:$A$67,$A561,Баланс!$B$16:$B$67,"население")</f>
        <v>0</v>
      </c>
      <c r="AK561" s="520">
        <f>SUMIFS(Баланс!AJ$16:AJ$67,Баланс!$A$16:$A$67,$A561,Баланс!$B$16:$B$67,"население")</f>
        <v>0</v>
      </c>
      <c r="AL561" s="520">
        <f>SUMIFS(Баланс!AK$16:AK$67,Баланс!$A$16:$A$67,$A561,Баланс!$B$16:$B$67,"население")</f>
        <v>0</v>
      </c>
      <c r="AM561" s="520">
        <f>SUMIFS(Баланс!AL$16:AL$67,Баланс!$A$16:$A$67,$A561,Баланс!$B$16:$B$67,"население")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0</v>
      </c>
      <c r="P562" s="580">
        <f>P561/2</f>
        <v>9</v>
      </c>
      <c r="Q562" s="580">
        <f>Q561/2</f>
        <v>9</v>
      </c>
      <c r="R562" s="459">
        <f>Q562-P562</f>
        <v>0</v>
      </c>
      <c r="S562" s="580">
        <f>S561/2</f>
        <v>0</v>
      </c>
      <c r="T562" s="580">
        <f t="shared" ref="T562:AM562" si="124">T561/2</f>
        <v>4.5</v>
      </c>
      <c r="U562" s="580">
        <f t="shared" si="124"/>
        <v>4.5</v>
      </c>
      <c r="V562" s="580">
        <f t="shared" si="124"/>
        <v>4.5</v>
      </c>
      <c r="W562" s="580">
        <f t="shared" si="124"/>
        <v>4.5</v>
      </c>
      <c r="X562" s="580">
        <f t="shared" si="124"/>
        <v>4.5</v>
      </c>
      <c r="Y562" s="580">
        <f t="shared" si="124"/>
        <v>0</v>
      </c>
      <c r="Z562" s="580">
        <f t="shared" si="124"/>
        <v>0</v>
      </c>
      <c r="AA562" s="580">
        <f t="shared" si="124"/>
        <v>0</v>
      </c>
      <c r="AB562" s="580">
        <f t="shared" si="124"/>
        <v>0</v>
      </c>
      <c r="AC562" s="580">
        <f t="shared" si="124"/>
        <v>0</v>
      </c>
      <c r="AD562" s="580">
        <f t="shared" si="124"/>
        <v>4.5</v>
      </c>
      <c r="AE562" s="580">
        <f t="shared" si="124"/>
        <v>4.5</v>
      </c>
      <c r="AF562" s="580">
        <f t="shared" si="124"/>
        <v>4.5</v>
      </c>
      <c r="AG562" s="580">
        <f t="shared" si="124"/>
        <v>4.5</v>
      </c>
      <c r="AH562" s="580">
        <f t="shared" si="124"/>
        <v>4.5</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0</v>
      </c>
      <c r="P564" s="581">
        <f>P561-P562</f>
        <v>9</v>
      </c>
      <c r="Q564" s="581">
        <f>Q561-Q562</f>
        <v>9</v>
      </c>
      <c r="R564" s="459">
        <f>Q564-P564</f>
        <v>0</v>
      </c>
      <c r="S564" s="581">
        <f t="shared" ref="S564:AM564" si="126">S561-S562</f>
        <v>0</v>
      </c>
      <c r="T564" s="581">
        <f t="shared" si="126"/>
        <v>4.5</v>
      </c>
      <c r="U564" s="581">
        <f t="shared" si="126"/>
        <v>4.5</v>
      </c>
      <c r="V564" s="581">
        <f t="shared" si="126"/>
        <v>4.5</v>
      </c>
      <c r="W564" s="581">
        <f t="shared" si="126"/>
        <v>4.5</v>
      </c>
      <c r="X564" s="581">
        <f t="shared" si="126"/>
        <v>4.5</v>
      </c>
      <c r="Y564" s="581">
        <f t="shared" si="126"/>
        <v>0</v>
      </c>
      <c r="Z564" s="581">
        <f t="shared" si="126"/>
        <v>0</v>
      </c>
      <c r="AA564" s="581">
        <f t="shared" si="126"/>
        <v>0</v>
      </c>
      <c r="AB564" s="581">
        <f t="shared" si="126"/>
        <v>0</v>
      </c>
      <c r="AC564" s="581">
        <f t="shared" si="126"/>
        <v>0</v>
      </c>
      <c r="AD564" s="581">
        <f t="shared" si="126"/>
        <v>4.5</v>
      </c>
      <c r="AE564" s="581">
        <f t="shared" si="126"/>
        <v>4.5</v>
      </c>
      <c r="AF564" s="581">
        <f t="shared" si="126"/>
        <v>4.5</v>
      </c>
      <c r="AG564" s="581">
        <f t="shared" si="126"/>
        <v>4.5</v>
      </c>
      <c r="AH564" s="581">
        <f t="shared" si="126"/>
        <v>4.5</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0</v>
      </c>
      <c r="P565" s="579">
        <f>IF(P561=0,0,P557*IF(plat_nds="да",1.2,1) )</f>
        <v>40.521111111111111</v>
      </c>
      <c r="Q565" s="579">
        <f>IF(Q561=0,0,Q557*IF(plat_nds="да",1.2,1) )</f>
        <v>26.346555555555554</v>
      </c>
      <c r="R565" s="413">
        <f>Q565-P565</f>
        <v>-14.174555555555557</v>
      </c>
      <c r="S565" s="579">
        <f t="shared" ref="S565:AM565" si="127">IF(S561=0,0,S557*IF(plat_nds="да",1.2,1) )</f>
        <v>0</v>
      </c>
      <c r="T565" s="579">
        <f t="shared" si="127"/>
        <v>50.186893333333337</v>
      </c>
      <c r="U565" s="579" t="e">
        <f t="shared" si="127"/>
        <v>#N/A</v>
      </c>
      <c r="V565" s="579" t="e">
        <f t="shared" si="127"/>
        <v>#N/A</v>
      </c>
      <c r="W565" s="579" t="e">
        <f t="shared" si="127"/>
        <v>#N/A</v>
      </c>
      <c r="X565" s="579" t="e">
        <f t="shared" si="127"/>
        <v>#N/A</v>
      </c>
      <c r="Y565" s="579">
        <f t="shared" si="127"/>
        <v>0</v>
      </c>
      <c r="Z565" s="579">
        <f t="shared" si="127"/>
        <v>0</v>
      </c>
      <c r="AA565" s="579">
        <f t="shared" si="127"/>
        <v>0</v>
      </c>
      <c r="AB565" s="579">
        <f t="shared" si="127"/>
        <v>0</v>
      </c>
      <c r="AC565" s="579">
        <f t="shared" si="127"/>
        <v>0</v>
      </c>
      <c r="AD565" s="579">
        <f t="shared" si="127"/>
        <v>60.823733333333323</v>
      </c>
      <c r="AE565" s="579" t="e">
        <f t="shared" si="127"/>
        <v>#N/A</v>
      </c>
      <c r="AF565" s="579" t="e">
        <f t="shared" si="127"/>
        <v>#N/A</v>
      </c>
      <c r="AG565" s="579" t="e">
        <f t="shared" si="127"/>
        <v>#N/A</v>
      </c>
      <c r="AH565" s="579" t="e">
        <f t="shared" si="127"/>
        <v>#N/A</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3.8"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сведения'!$N$113:$N$126,MATCH($A571,'Общие сведения'!$D$113:$D$126,0))</f>
        <v>одноставочный</v>
      </c>
      <c r="G571" s="323"/>
      <c r="L571" s="1274" t="s">
        <v>16</v>
      </c>
      <c r="M571" s="1275"/>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1270" t="s">
        <v>684</v>
      </c>
      <c r="M572" s="1271"/>
      <c r="N572" s="379" t="str">
        <f>INDEX('Общие сведения'!$K$113:$K$126,MATCH($A572,'Общие сведения'!$D$113:$D$126,0))</f>
        <v>питьевая вода</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1270" t="s">
        <v>685</v>
      </c>
      <c r="M573" s="1271"/>
      <c r="N573" s="379" t="str">
        <f>INDEX('Общие сведения'!$L$113:$L$126,MATCH($A573,'Общие сведения'!$D$113:$D$126,0))</f>
        <v>тариф на питьевую воду</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1270" t="s">
        <v>281</v>
      </c>
      <c r="M574" s="1271"/>
      <c r="N574" s="379">
        <f>INDEX('Общие сведения'!$M$113:$M$126,MATCH($A574,'Общие сведения'!$D$113:$D$126,0))</f>
        <v>0</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SUMIFS(INDEX(Калькуляция!$T$15:$AM$139,,MATCH(N$3,Калькуляция!$T$3:$AM$3,0)),Калькуляция!$A$15:$A$139,$A576,Калькуляция!$B$15:$B$139,$B576)</f>
        <v>#N/A</v>
      </c>
      <c r="O576" s="391" t="e">
        <f>SUMIFS(INDEX(Калькуляция!$T$15:$AM$139,,MATCH(O$3,Калькуляция!$T$3:$AM$3,0)),Калькуляция!$A$15:$A$139,$A576,Калькуляция!$B$15:$B$139,$B576)</f>
        <v>#N/A</v>
      </c>
      <c r="P576" s="392" t="e">
        <f>IF(N576=0,0,(O576-N576)/N576*100)</f>
        <v>#N/A</v>
      </c>
      <c r="Q576" s="391" t="e">
        <f>SUMIFS(INDEX(Калькуляция!$T$15:$AM$139,,MATCH(Q$3,Калькуляция!$T$3:$AM$3,0)),Калькуляция!$A$15:$A$139,$A576,Калькуляция!$B$15:$B$139,$B576)</f>
        <v>#N/A</v>
      </c>
      <c r="R576" s="391" t="e">
        <f>SUMIFS(INDEX(Калькуляция!$T$15:$AM$139,,MATCH(R$3,Калькуляция!$T$3:$AM$3,0)),Калькуляция!$A$15:$A$139,$A576,Калькуляция!$B$15:$B$139,$B576)</f>
        <v>#N/A</v>
      </c>
      <c r="S576" s="392" t="e">
        <f>IF(Q576=0,0,(R576-Q576)/Q576*100)</f>
        <v>#N/A</v>
      </c>
      <c r="T576" s="391" t="e">
        <f>SUMIFS(INDEX(Калькуляция!$T$15:$AM$139,,MATCH(T$3,Калькуляция!$T$3:$AM$3,0)),Калькуляция!$A$15:$A$139,$A576,Калькуляция!$B$15:$B$139,$B576)</f>
        <v>#N/A</v>
      </c>
      <c r="U576" s="391" t="e">
        <f>SUMIFS(INDEX(Калькуляция!$T$15:$AM$139,,MATCH(U$3,Калькуляция!$T$3:$AM$3,0)),Калькуляция!$A$15:$A$139,$A576,Калькуляция!$B$15:$B$139,$B576)</f>
        <v>#N/A</v>
      </c>
      <c r="V576" s="392" t="e">
        <f>IF(T576=0,0,(U576-T576)/T576*100)</f>
        <v>#N/A</v>
      </c>
      <c r="W576" s="391" t="e">
        <f>SUMIFS(INDEX(Калькуляция!$T$15:$AM$139,,MATCH(W$3,Калькуляция!$T$3:$AM$3,0)),Калькуляция!$A$15:$A$139,$A576,Калькуляция!$B$15:$B$139,$B576)</f>
        <v>#N/A</v>
      </c>
      <c r="X576" s="391" t="e">
        <f>SUMIFS(INDEX(Калькуляция!$T$15:$AM$139,,MATCH(X$3,Калькуляция!$T$3:$AM$3,0)),Калькуляция!$A$15:$A$139,$A576,Калькуляция!$B$15:$B$139,$B576)</f>
        <v>#N/A</v>
      </c>
      <c r="Y576" s="392" t="e">
        <f>IF(W576=0,0,(X576-W576)/W576*100)</f>
        <v>#N/A</v>
      </c>
      <c r="Z576" s="391" t="e">
        <f>SUMIFS(INDEX(Калькуляция!$T$15:$AM$139,,MATCH(Z$3,Калькуляция!$T$3:$AM$3,0)),Калькуляция!$A$15:$A$139,$A576,Калькуляция!$B$15:$B$139,$B576)</f>
        <v>#N/A</v>
      </c>
      <c r="AA576" s="391" t="e">
        <f>SUMIFS(INDEX(Калькуляция!$T$15:$AM$139,,MATCH(AA$3,Калькуляция!$T$3:$AM$3,0)),Калькуляция!$A$15:$A$139,$A576,Калькуляция!$B$15:$B$139,$B576)</f>
        <v>#N/A</v>
      </c>
      <c r="AB576" s="392" t="e">
        <f>IF(Z576=0,0,(AA576-Z576)/Z576*100)</f>
        <v>#N/A</v>
      </c>
      <c r="AC576" s="391" t="e">
        <f>SUMIFS(INDEX(Калькуляция!$T$15:$AM$139,,MATCH(AC$3,Калькуляция!$T$3:$AM$3,0)),Калькуляция!$A$15:$A$139,$A576,Калькуляция!$B$15:$B$139,$B576)</f>
        <v>#N/A</v>
      </c>
      <c r="AD576" s="391" t="e">
        <f>SUMIFS(INDEX(Калькуляция!$T$15:$AM$139,,MATCH(AD$3,Калькуляция!$T$3:$AM$3,0)),Калькуляция!$A$15:$A$139,$A576,Калькуляция!$B$15:$B$139,$B576)</f>
        <v>#N/A</v>
      </c>
      <c r="AE576" s="392" t="e">
        <f>IF(AC576=0,0,(AD576-AC576)/AC576*100)</f>
        <v>#N/A</v>
      </c>
      <c r="AF576" s="391" t="e">
        <f>SUMIFS(INDEX(Калькуляция!$T$15:$AM$139,,MATCH(AF$3,Калькуляция!$T$3:$AM$3,0)),Калькуляция!$A$15:$A$139,$A576,Калькуляция!$B$15:$B$139,$B576)</f>
        <v>#N/A</v>
      </c>
      <c r="AG576" s="391" t="e">
        <f>SUMIFS(INDEX(Калькуляция!$T$15:$AM$139,,MATCH(AG$3,Калькуляция!$T$3:$AM$3,0)),Калькуляция!$A$15:$A$139,$A576,Калькуляция!$B$15:$B$139,$B576)</f>
        <v>#N/A</v>
      </c>
      <c r="AH576" s="392" t="e">
        <f>IF(AF576=0,0,(AG576-AF576)/AF576*100)</f>
        <v>#N/A</v>
      </c>
      <c r="AI576" s="391" t="e">
        <f>SUMIFS(INDEX(Калькуляция!$T$15:$AM$139,,MATCH(AI$3,Калькуляция!$T$3:$AM$3,0)),Калькуляция!$A$15:$A$139,$A576,Калькуляция!$B$15:$B$139,$B576)</f>
        <v>#N/A</v>
      </c>
      <c r="AJ576" s="391" t="e">
        <f>SUMIFS(INDEX(Калькуляция!$T$15:$AM$139,,MATCH(AJ$3,Калькуляция!$T$3:$AM$3,0)),Калькуляция!$A$15:$A$139,$A576,Калькуляция!$B$15:$B$139,$B576)</f>
        <v>#N/A</v>
      </c>
      <c r="AK576" s="392" t="e">
        <f>IF(AI576=0,0,(AJ576-AI576)/AI576*100)</f>
        <v>#N/A</v>
      </c>
      <c r="AL576" s="391" t="e">
        <f>SUMIFS(INDEX(Калькуляция!$T$15:$AM$139,,MATCH(AL$3,Калькуляция!$T$3:$AM$3,0)),Калькуляция!$A$15:$A$139,$A576,Калькуляция!$B$15:$B$139,$B576)</f>
        <v>#N/A</v>
      </c>
      <c r="AM576" s="391" t="e">
        <f>SUMIFS(INDEX(Калькуляция!$T$15:$AM$139,,MATCH(AM$3,Калькуляция!$T$3:$AM$3,0)),Калькуляция!$A$15:$A$139,$A576,Калькуляция!$B$15:$B$139,$B576)</f>
        <v>#N/A</v>
      </c>
      <c r="AN576" s="392" t="e">
        <f>IF(AL576=0,0,(AM576-AL576)/AL576*100)</f>
        <v>#N/A</v>
      </c>
      <c r="AO576" s="391" t="e">
        <f>SUMIFS(INDEX(Калькуляция!$T$15:$AM$139,,MATCH(AO$3,Калькуляция!$T$3:$AM$3,0)),Калькуляция!$A$15:$A$139,$A576,Калькуляция!$B$15:$B$139,$B576)</f>
        <v>#N/A</v>
      </c>
      <c r="AP576" s="391" t="e">
        <f>SUMIFS(INDEX(Калькуляция!$T$15:$AM$139,,MATCH(AP$3,Калькуляция!$T$3:$AM$3,0)),Калькуляция!$A$15:$A$139,$A576,Калькуляция!$B$15:$B$139,$B576)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SUMIFS(INDEX(Калькуляция!$T$15:$AM$139,,MATCH(N$3,Калькуляция!$T$3:$AM$3,0)),Калькуляция!$A$15:$A$139,$A577,Калькуляция!$B$15:$B$139,$B577)</f>
        <v>#N/A</v>
      </c>
      <c r="O577" s="391" t="e">
        <f>SUMIFS(INDEX(Калькуляция!$T$15:$AM$139,,MATCH(O$3,Калькуляция!$T$3:$AM$3,0)),Калькуляция!$A$15:$A$139,$A577,Калькуляция!$B$15:$B$139,$B577)</f>
        <v>#N/A</v>
      </c>
      <c r="P577" s="392" t="e">
        <f>IF(N577=0,0,(O577-N577)/N577*100)</f>
        <v>#N/A</v>
      </c>
      <c r="Q577" s="391" t="e">
        <f>SUMIFS(INDEX(Калькуляция!$T$15:$AM$139,,MATCH(Q$3,Калькуляция!$T$3:$AM$3,0)),Калькуляция!$A$15:$A$139,$A577,Калькуляция!$B$15:$B$139,$B577)</f>
        <v>#N/A</v>
      </c>
      <c r="R577" s="391" t="e">
        <f>SUMIFS(INDEX(Калькуляция!$T$15:$AM$139,,MATCH(R$3,Калькуляция!$T$3:$AM$3,0)),Калькуляция!$A$15:$A$139,$A577,Калькуляция!$B$15:$B$139,$B577)</f>
        <v>#N/A</v>
      </c>
      <c r="S577" s="392" t="e">
        <f>IF(Q577=0,0,(R577-Q577)/Q577*100)</f>
        <v>#N/A</v>
      </c>
      <c r="T577" s="391" t="e">
        <f>SUMIFS(INDEX(Калькуляция!$T$15:$AM$139,,MATCH(T$3,Калькуляция!$T$3:$AM$3,0)),Калькуляция!$A$15:$A$139,$A577,Калькуляция!$B$15:$B$139,$B577)</f>
        <v>#N/A</v>
      </c>
      <c r="U577" s="391" t="e">
        <f>SUMIFS(INDEX(Калькуляция!$T$15:$AM$139,,MATCH(U$3,Калькуляция!$T$3:$AM$3,0)),Калькуляция!$A$15:$A$139,$A577,Калькуляция!$B$15:$B$139,$B577)</f>
        <v>#N/A</v>
      </c>
      <c r="V577" s="392" t="e">
        <f>IF(T577=0,0,(U577-T577)/T577*100)</f>
        <v>#N/A</v>
      </c>
      <c r="W577" s="391" t="e">
        <f>SUMIFS(INDEX(Калькуляция!$T$15:$AM$139,,MATCH(W$3,Калькуляция!$T$3:$AM$3,0)),Калькуляция!$A$15:$A$139,$A577,Калькуляция!$B$15:$B$139,$B577)</f>
        <v>#N/A</v>
      </c>
      <c r="X577" s="391" t="e">
        <f>SUMIFS(INDEX(Калькуляция!$T$15:$AM$139,,MATCH(X$3,Калькуляция!$T$3:$AM$3,0)),Калькуляция!$A$15:$A$139,$A577,Калькуляция!$B$15:$B$139,$B577)</f>
        <v>#N/A</v>
      </c>
      <c r="Y577" s="392" t="e">
        <f>IF(W577=0,0,(X577-W577)/W577*100)</f>
        <v>#N/A</v>
      </c>
      <c r="Z577" s="391" t="e">
        <f>SUMIFS(INDEX(Калькуляция!$T$15:$AM$139,,MATCH(Z$3,Калькуляция!$T$3:$AM$3,0)),Калькуляция!$A$15:$A$139,$A577,Калькуляция!$B$15:$B$139,$B577)</f>
        <v>#N/A</v>
      </c>
      <c r="AA577" s="391" t="e">
        <f>SUMIFS(INDEX(Калькуляция!$T$15:$AM$139,,MATCH(AA$3,Калькуляция!$T$3:$AM$3,0)),Калькуляция!$A$15:$A$139,$A577,Калькуляция!$B$15:$B$139,$B577)</f>
        <v>#N/A</v>
      </c>
      <c r="AB577" s="392" t="e">
        <f>IF(Z577=0,0,(AA577-Z577)/Z577*100)</f>
        <v>#N/A</v>
      </c>
      <c r="AC577" s="391" t="e">
        <f>SUMIFS(INDEX(Калькуляция!$T$15:$AM$139,,MATCH(AC$3,Калькуляция!$T$3:$AM$3,0)),Калькуляция!$A$15:$A$139,$A577,Калькуляция!$B$15:$B$139,$B577)</f>
        <v>#N/A</v>
      </c>
      <c r="AD577" s="391" t="e">
        <f>SUMIFS(INDEX(Калькуляция!$T$15:$AM$139,,MATCH(AD$3,Калькуляция!$T$3:$AM$3,0)),Калькуляция!$A$15:$A$139,$A577,Калькуляция!$B$15:$B$139,$B577)</f>
        <v>#N/A</v>
      </c>
      <c r="AE577" s="392" t="e">
        <f>IF(AC577=0,0,(AD577-AC577)/AC577*100)</f>
        <v>#N/A</v>
      </c>
      <c r="AF577" s="391" t="e">
        <f>SUMIFS(INDEX(Калькуляция!$T$15:$AM$139,,MATCH(AF$3,Калькуляция!$T$3:$AM$3,0)),Калькуляция!$A$15:$A$139,$A577,Калькуляция!$B$15:$B$139,$B577)</f>
        <v>#N/A</v>
      </c>
      <c r="AG577" s="391" t="e">
        <f>SUMIFS(INDEX(Калькуляция!$T$15:$AM$139,,MATCH(AG$3,Калькуляция!$T$3:$AM$3,0)),Калькуляция!$A$15:$A$139,$A577,Калькуляция!$B$15:$B$139,$B577)</f>
        <v>#N/A</v>
      </c>
      <c r="AH577" s="392" t="e">
        <f>IF(AF577=0,0,(AG577-AF577)/AF577*100)</f>
        <v>#N/A</v>
      </c>
      <c r="AI577" s="391" t="e">
        <f>SUMIFS(INDEX(Калькуляция!$T$15:$AM$139,,MATCH(AI$3,Калькуляция!$T$3:$AM$3,0)),Калькуляция!$A$15:$A$139,$A577,Калькуляция!$B$15:$B$139,$B577)</f>
        <v>#N/A</v>
      </c>
      <c r="AJ577" s="391" t="e">
        <f>SUMIFS(INDEX(Калькуляция!$T$15:$AM$139,,MATCH(AJ$3,Калькуляция!$T$3:$AM$3,0)),Калькуляция!$A$15:$A$139,$A577,Калькуляция!$B$15:$B$139,$B577)</f>
        <v>#N/A</v>
      </c>
      <c r="AK577" s="392" t="e">
        <f>IF(AI577=0,0,(AJ577-AI577)/AI577*100)</f>
        <v>#N/A</v>
      </c>
      <c r="AL577" s="391" t="e">
        <f>SUMIFS(INDEX(Калькуляция!$T$15:$AM$139,,MATCH(AL$3,Калькуляция!$T$3:$AM$3,0)),Калькуляция!$A$15:$A$139,$A577,Калькуляция!$B$15:$B$139,$B577)</f>
        <v>#N/A</v>
      </c>
      <c r="AM577" s="391" t="e">
        <f>SUMIFS(INDEX(Калькуляция!$T$15:$AM$139,,MATCH(AM$3,Калькуляция!$T$3:$AM$3,0)),Калькуляция!$A$15:$A$139,$A577,Калькуляция!$B$15:$B$139,$B577)</f>
        <v>#N/A</v>
      </c>
      <c r="AN577" s="392" t="e">
        <f>IF(AL577=0,0,(AM577-AL577)/AL577*100)</f>
        <v>#N/A</v>
      </c>
      <c r="AO577" s="391" t="e">
        <f>SUMIFS(INDEX(Калькуляция!$T$15:$AM$139,,MATCH(AO$3,Калькуляция!$T$3:$AM$3,0)),Калькуляция!$A$15:$A$139,$A577,Калькуляция!$B$15:$B$139,$B577)</f>
        <v>#N/A</v>
      </c>
      <c r="AP577" s="391" t="e">
        <f>SUMIFS(INDEX(Калькуляция!$T$15:$AM$139,,MATCH(AP$3,Калькуляция!$T$3:$AM$3,0)),Калькуляция!$A$15:$A$139,$A577,Калькуляция!$B$15:$B$139,$B577)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SUMIFS(INDEX(Калькуляция!$T$15:$AM$139,,MATCH(N$3,Калькуляция!$T$3:$AM$3,0)),Калькуляция!$A$15:$A$139,$A579,Калькуляция!$B$15:$B$139,$B579)</f>
        <v>#N/A</v>
      </c>
      <c r="O579" s="624" t="e">
        <f>SUMIFS(INDEX(Калькуляция!$T$15:$AM$139,,MATCH(O$3,Калькуляция!$T$3:$AM$3,0)),Калькуляция!$A$15:$A$139,$A579,Калькуляция!$B$15:$B$139,$B579)</f>
        <v>#N/A</v>
      </c>
      <c r="P579" s="521" t="e">
        <f>IF(N579=0,0,(O579-N579)/N579*100)</f>
        <v>#N/A</v>
      </c>
      <c r="Q579" s="624" t="e">
        <f>SUMIFS(INDEX(Калькуляция!$T$15:$AM$139,,MATCH(Q$3,Калькуляция!$T$3:$AM$3,0)),Калькуляция!$A$15:$A$139,$A579,Калькуляция!$B$15:$B$139,$B579)</f>
        <v>#N/A</v>
      </c>
      <c r="R579" s="624" t="e">
        <f>SUMIFS(INDEX(Калькуляция!$T$15:$AM$139,,MATCH(R$3,Калькуляция!$T$3:$AM$3,0)),Калькуляция!$A$15:$A$139,$A579,Калькуляция!$B$15:$B$139,$B579)</f>
        <v>#N/A</v>
      </c>
      <c r="S579" s="521" t="e">
        <f>IF(Q579=0,0,(R579-Q579)/Q579*100)</f>
        <v>#N/A</v>
      </c>
      <c r="T579" s="624" t="e">
        <f>SUMIFS(INDEX(Калькуляция!$T$15:$AM$139,,MATCH(T$3,Калькуляция!$T$3:$AM$3,0)),Калькуляция!$A$15:$A$139,$A579,Калькуляция!$B$15:$B$139,$B579)</f>
        <v>#N/A</v>
      </c>
      <c r="U579" s="624" t="e">
        <f>SUMIFS(INDEX(Калькуляция!$T$15:$AM$139,,MATCH(U$3,Калькуляция!$T$3:$AM$3,0)),Калькуляция!$A$15:$A$139,$A579,Калькуляция!$B$15:$B$139,$B579)</f>
        <v>#N/A</v>
      </c>
      <c r="V579" s="521" t="e">
        <f>IF(T579=0,0,(U579-T579)/T579*100)</f>
        <v>#N/A</v>
      </c>
      <c r="W579" s="624" t="e">
        <f>SUMIFS(INDEX(Калькуляция!$T$15:$AM$139,,MATCH(W$3,Калькуляция!$T$3:$AM$3,0)),Калькуляция!$A$15:$A$139,$A579,Калькуляция!$B$15:$B$139,$B579)</f>
        <v>#N/A</v>
      </c>
      <c r="X579" s="624" t="e">
        <f>SUMIFS(INDEX(Калькуляция!$T$15:$AM$139,,MATCH(X$3,Калькуляция!$T$3:$AM$3,0)),Калькуляция!$A$15:$A$139,$A579,Калькуляция!$B$15:$B$139,$B579)</f>
        <v>#N/A</v>
      </c>
      <c r="Y579" s="521" t="e">
        <f>IF(W579=0,0,(X579-W579)/W579*100)</f>
        <v>#N/A</v>
      </c>
      <c r="Z579" s="624" t="e">
        <f>SUMIFS(INDEX(Калькуляция!$T$15:$AM$139,,MATCH(Z$3,Калькуляция!$T$3:$AM$3,0)),Калькуляция!$A$15:$A$139,$A579,Калькуляция!$B$15:$B$139,$B579)</f>
        <v>#N/A</v>
      </c>
      <c r="AA579" s="624" t="e">
        <f>SUMIFS(INDEX(Калькуляция!$T$15:$AM$139,,MATCH(AA$3,Калькуляция!$T$3:$AM$3,0)),Калькуляция!$A$15:$A$139,$A579,Калькуляция!$B$15:$B$139,$B579)</f>
        <v>#N/A</v>
      </c>
      <c r="AB579" s="521" t="e">
        <f>IF(Z579=0,0,(AA579-Z579)/Z579*100)</f>
        <v>#N/A</v>
      </c>
      <c r="AC579" s="624" t="e">
        <f>SUMIFS(INDEX(Калькуляция!$T$15:$AM$139,,MATCH(AC$3,Калькуляция!$T$3:$AM$3,0)),Калькуляция!$A$15:$A$139,$A579,Калькуляция!$B$15:$B$139,$B579)</f>
        <v>#N/A</v>
      </c>
      <c r="AD579" s="624" t="e">
        <f>SUMIFS(INDEX(Калькуляция!$T$15:$AM$139,,MATCH(AD$3,Калькуляция!$T$3:$AM$3,0)),Калькуляция!$A$15:$A$139,$A579,Калькуляция!$B$15:$B$139,$B579)</f>
        <v>#N/A</v>
      </c>
      <c r="AE579" s="521" t="e">
        <f>IF(AC579=0,0,(AD579-AC579)/AC579*100)</f>
        <v>#N/A</v>
      </c>
      <c r="AF579" s="624" t="e">
        <f>SUMIFS(INDEX(Калькуляция!$T$15:$AM$139,,MATCH(AF$3,Калькуляция!$T$3:$AM$3,0)),Калькуляция!$A$15:$A$139,$A579,Калькуляция!$B$15:$B$139,$B579)</f>
        <v>#N/A</v>
      </c>
      <c r="AG579" s="624" t="e">
        <f>SUMIFS(INDEX(Калькуляция!$T$15:$AM$139,,MATCH(AG$3,Калькуляция!$T$3:$AM$3,0)),Калькуляция!$A$15:$A$139,$A579,Калькуляция!$B$15:$B$139,$B579)</f>
        <v>#N/A</v>
      </c>
      <c r="AH579" s="521" t="e">
        <f>IF(AF579=0,0,(AG579-AF579)/AF579*100)</f>
        <v>#N/A</v>
      </c>
      <c r="AI579" s="624" t="e">
        <f>SUMIFS(INDEX(Калькуляция!$T$15:$AM$139,,MATCH(AI$3,Калькуляция!$T$3:$AM$3,0)),Калькуляция!$A$15:$A$139,$A579,Калькуляция!$B$15:$B$139,$B579)</f>
        <v>#N/A</v>
      </c>
      <c r="AJ579" s="624" t="e">
        <f>SUMIFS(INDEX(Калькуляция!$T$15:$AM$139,,MATCH(AJ$3,Калькуляция!$T$3:$AM$3,0)),Калькуляция!$A$15:$A$139,$A579,Калькуляция!$B$15:$B$139,$B579)</f>
        <v>#N/A</v>
      </c>
      <c r="AK579" s="521" t="e">
        <f>IF(AI579=0,0,(AJ579-AI579)/AI579*100)</f>
        <v>#N/A</v>
      </c>
      <c r="AL579" s="624" t="e">
        <f>SUMIFS(INDEX(Калькуляция!$T$15:$AM$139,,MATCH(AL$3,Калькуляция!$T$3:$AM$3,0)),Калькуляция!$A$15:$A$139,$A579,Калькуляция!$B$15:$B$139,$B579)</f>
        <v>#N/A</v>
      </c>
      <c r="AM579" s="624" t="e">
        <f>SUMIFS(INDEX(Калькуляция!$T$15:$AM$139,,MATCH(AM$3,Калькуляция!$T$3:$AM$3,0)),Калькуляция!$A$15:$A$139,$A579,Калькуляция!$B$15:$B$139,$B579)</f>
        <v>#N/A</v>
      </c>
      <c r="AN579" s="521" t="e">
        <f>IF(AL579=0,0,(AM579-AL579)/AL579*100)</f>
        <v>#N/A</v>
      </c>
      <c r="AO579" s="624" t="e">
        <f>SUMIFS(INDEX(Калькуляция!$T$15:$AM$139,,MATCH(AO$3,Калькуляция!$T$3:$AM$3,0)),Калькуляция!$A$15:$A$139,$A579,Калькуляция!$B$15:$B$139,$B579)</f>
        <v>#N/A</v>
      </c>
      <c r="AP579" s="624" t="e">
        <f>SUMIFS(INDEX(Калькуляция!$T$15:$AM$139,,MATCH(AP$3,Калькуляция!$T$3:$AM$3,0)),Калькуляция!$A$15:$A$139,$A579,Калькуляция!$B$15:$B$139,$B579)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SUMIFS(INDEX(Калькуляция!$T$15:$AM$139,,MATCH(N$3,Калькуляция!$T$3:$AM$3,0)),Калькуляция!$A$15:$A$139,$A580,Калькуляция!$B$15:$B$139,$B580)</f>
        <v>#N/A</v>
      </c>
      <c r="O580" s="391" t="e">
        <f>SUMIFS(INDEX(Калькуляция!$T$15:$AM$139,,MATCH(O$3,Калькуляция!$T$3:$AM$3,0)),Калькуляция!$A$15:$A$139,$A580,Калькуляция!$B$15:$B$139,$B580)</f>
        <v>#N/A</v>
      </c>
      <c r="P580" s="392" t="e">
        <f>IF(N580=0,0,(O580-N580)/N580*100)</f>
        <v>#N/A</v>
      </c>
      <c r="Q580" s="391" t="e">
        <f>SUMIFS(INDEX(Калькуляция!$T$15:$AM$139,,MATCH(Q$3,Калькуляция!$T$3:$AM$3,0)),Калькуляция!$A$15:$A$139,$A580,Калькуляция!$B$15:$B$139,$B580)</f>
        <v>#N/A</v>
      </c>
      <c r="R580" s="391" t="e">
        <f>SUMIFS(INDEX(Калькуляция!$T$15:$AM$139,,MATCH(R$3,Калькуляция!$T$3:$AM$3,0)),Калькуляция!$A$15:$A$139,$A580,Калькуляция!$B$15:$B$139,$B580)</f>
        <v>#N/A</v>
      </c>
      <c r="S580" s="392" t="e">
        <f>IF(Q580=0,0,(R580-Q580)/Q580*100)</f>
        <v>#N/A</v>
      </c>
      <c r="T580" s="391" t="e">
        <f>SUMIFS(INDEX(Калькуляция!$T$15:$AM$139,,MATCH(T$3,Калькуляция!$T$3:$AM$3,0)),Калькуляция!$A$15:$A$139,$A580,Калькуляция!$B$15:$B$139,$B580)</f>
        <v>#N/A</v>
      </c>
      <c r="U580" s="391" t="e">
        <f>SUMIFS(INDEX(Калькуляция!$T$15:$AM$139,,MATCH(U$3,Калькуляция!$T$3:$AM$3,0)),Калькуляция!$A$15:$A$139,$A580,Калькуляция!$B$15:$B$139,$B580)</f>
        <v>#N/A</v>
      </c>
      <c r="V580" s="392" t="e">
        <f>IF(T580=0,0,(U580-T580)/T580*100)</f>
        <v>#N/A</v>
      </c>
      <c r="W580" s="391" t="e">
        <f>SUMIFS(INDEX(Калькуляция!$T$15:$AM$139,,MATCH(W$3,Калькуляция!$T$3:$AM$3,0)),Калькуляция!$A$15:$A$139,$A580,Калькуляция!$B$15:$B$139,$B580)</f>
        <v>#N/A</v>
      </c>
      <c r="X580" s="391" t="e">
        <f>SUMIFS(INDEX(Калькуляция!$T$15:$AM$139,,MATCH(X$3,Калькуляция!$T$3:$AM$3,0)),Калькуляция!$A$15:$A$139,$A580,Калькуляция!$B$15:$B$139,$B580)</f>
        <v>#N/A</v>
      </c>
      <c r="Y580" s="392" t="e">
        <f>IF(W580=0,0,(X580-W580)/W580*100)</f>
        <v>#N/A</v>
      </c>
      <c r="Z580" s="391" t="e">
        <f>SUMIFS(INDEX(Калькуляция!$T$15:$AM$139,,MATCH(Z$3,Калькуляция!$T$3:$AM$3,0)),Калькуляция!$A$15:$A$139,$A580,Калькуляция!$B$15:$B$139,$B580)</f>
        <v>#N/A</v>
      </c>
      <c r="AA580" s="391" t="e">
        <f>SUMIFS(INDEX(Калькуляция!$T$15:$AM$139,,MATCH(AA$3,Калькуляция!$T$3:$AM$3,0)),Калькуляция!$A$15:$A$139,$A580,Калькуляция!$B$15:$B$139,$B580)</f>
        <v>#N/A</v>
      </c>
      <c r="AB580" s="392" t="e">
        <f>IF(Z580=0,0,(AA580-Z580)/Z580*100)</f>
        <v>#N/A</v>
      </c>
      <c r="AC580" s="391" t="e">
        <f>SUMIFS(INDEX(Калькуляция!$T$15:$AM$139,,MATCH(AC$3,Калькуляция!$T$3:$AM$3,0)),Калькуляция!$A$15:$A$139,$A580,Калькуляция!$B$15:$B$139,$B580)</f>
        <v>#N/A</v>
      </c>
      <c r="AD580" s="391" t="e">
        <f>SUMIFS(INDEX(Калькуляция!$T$15:$AM$139,,MATCH(AD$3,Калькуляция!$T$3:$AM$3,0)),Калькуляция!$A$15:$A$139,$A580,Калькуляция!$B$15:$B$139,$B580)</f>
        <v>#N/A</v>
      </c>
      <c r="AE580" s="392" t="e">
        <f>IF(AC580=0,0,(AD580-AC580)/AC580*100)</f>
        <v>#N/A</v>
      </c>
      <c r="AF580" s="391" t="e">
        <f>SUMIFS(INDEX(Калькуляция!$T$15:$AM$139,,MATCH(AF$3,Калькуляция!$T$3:$AM$3,0)),Калькуляция!$A$15:$A$139,$A580,Калькуляция!$B$15:$B$139,$B580)</f>
        <v>#N/A</v>
      </c>
      <c r="AG580" s="391" t="e">
        <f>SUMIFS(INDEX(Калькуляция!$T$15:$AM$139,,MATCH(AG$3,Калькуляция!$T$3:$AM$3,0)),Калькуляция!$A$15:$A$139,$A580,Калькуляция!$B$15:$B$139,$B580)</f>
        <v>#N/A</v>
      </c>
      <c r="AH580" s="392" t="e">
        <f>IF(AF580=0,0,(AG580-AF580)/AF580*100)</f>
        <v>#N/A</v>
      </c>
      <c r="AI580" s="391" t="e">
        <f>SUMIFS(INDEX(Калькуляция!$T$15:$AM$139,,MATCH(AI$3,Калькуляция!$T$3:$AM$3,0)),Калькуляция!$A$15:$A$139,$A580,Калькуляция!$B$15:$B$139,$B580)</f>
        <v>#N/A</v>
      </c>
      <c r="AJ580" s="391" t="e">
        <f>SUMIFS(INDEX(Калькуляция!$T$15:$AM$139,,MATCH(AJ$3,Калькуляция!$T$3:$AM$3,0)),Калькуляция!$A$15:$A$139,$A580,Калькуляция!$B$15:$B$139,$B580)</f>
        <v>#N/A</v>
      </c>
      <c r="AK580" s="392" t="e">
        <f>IF(AI580=0,0,(AJ580-AI580)/AI580*100)</f>
        <v>#N/A</v>
      </c>
      <c r="AL580" s="391" t="e">
        <f>SUMIFS(INDEX(Калькуляция!$T$15:$AM$139,,MATCH(AL$3,Калькуляция!$T$3:$AM$3,0)),Калькуляция!$A$15:$A$139,$A580,Калькуляция!$B$15:$B$139,$B580)</f>
        <v>#N/A</v>
      </c>
      <c r="AM580" s="391" t="e">
        <f>SUMIFS(INDEX(Калькуляция!$T$15:$AM$139,,MATCH(AM$3,Калькуляция!$T$3:$AM$3,0)),Калькуляция!$A$15:$A$139,$A580,Калькуляция!$B$15:$B$139,$B580)</f>
        <v>#N/A</v>
      </c>
      <c r="AN580" s="392" t="e">
        <f>IF(AL580=0,0,(AM580-AL580)/AL580*100)</f>
        <v>#N/A</v>
      </c>
      <c r="AO580" s="391" t="e">
        <f>SUMIFS(INDEX(Калькуляция!$T$15:$AM$139,,MATCH(AO$3,Калькуляция!$T$3:$AM$3,0)),Калькуляция!$A$15:$A$139,$A580,Калькуляция!$B$15:$B$139,$B580)</f>
        <v>#N/A</v>
      </c>
      <c r="AP580" s="391" t="e">
        <f>SUMIFS(INDEX(Калькуляция!$T$15:$AM$139,,MATCH(AP$3,Калькуляция!$T$3:$AM$3,0)),Калькуляция!$A$15:$A$139,$A580,Калькуляция!$B$15:$B$139,$B580)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SUMIFS(INDEX(Калькуляция!$T$15:$AM$139,,MATCH(N$3,Калькуляция!$T$3:$AM$3,0)),Калькуляция!$A$15:$A$139,$A581,Калькуляция!$B$15:$B$139,$B581)</f>
        <v>#N/A</v>
      </c>
      <c r="O581" s="391" t="e">
        <f>SUMIFS(INDEX(Калькуляция!$T$15:$AM$139,,MATCH(O$3,Калькуляция!$T$3:$AM$3,0)),Калькуляция!$A$15:$A$139,$A581,Калькуляция!$B$15:$B$139,$B581)</f>
        <v>#N/A</v>
      </c>
      <c r="P581" s="392" t="e">
        <f>IF(N581=0,0,(O581-N581)/N581*100)</f>
        <v>#N/A</v>
      </c>
      <c r="Q581" s="391" t="e">
        <f>SUMIFS(INDEX(Калькуляция!$T$15:$AM$139,,MATCH(Q$3,Калькуляция!$T$3:$AM$3,0)),Калькуляция!$A$15:$A$139,$A581,Калькуляция!$B$15:$B$139,$B581)</f>
        <v>#N/A</v>
      </c>
      <c r="R581" s="391" t="e">
        <f>SUMIFS(INDEX(Калькуляция!$T$15:$AM$139,,MATCH(R$3,Калькуляция!$T$3:$AM$3,0)),Калькуляция!$A$15:$A$139,$A581,Калькуляция!$B$15:$B$139,$B581)</f>
        <v>#N/A</v>
      </c>
      <c r="S581" s="392" t="e">
        <f>IF(Q581=0,0,(R581-Q581)/Q581*100)</f>
        <v>#N/A</v>
      </c>
      <c r="T581" s="391" t="e">
        <f>SUMIFS(INDEX(Калькуляция!$T$15:$AM$139,,MATCH(T$3,Калькуляция!$T$3:$AM$3,0)),Калькуляция!$A$15:$A$139,$A581,Калькуляция!$B$15:$B$139,$B581)</f>
        <v>#N/A</v>
      </c>
      <c r="U581" s="391" t="e">
        <f>SUMIFS(INDEX(Калькуляция!$T$15:$AM$139,,MATCH(U$3,Калькуляция!$T$3:$AM$3,0)),Калькуляция!$A$15:$A$139,$A581,Калькуляция!$B$15:$B$139,$B581)</f>
        <v>#N/A</v>
      </c>
      <c r="V581" s="392" t="e">
        <f>IF(T581=0,0,(U581-T581)/T581*100)</f>
        <v>#N/A</v>
      </c>
      <c r="W581" s="391" t="e">
        <f>SUMIFS(INDEX(Калькуляция!$T$15:$AM$139,,MATCH(W$3,Калькуляция!$T$3:$AM$3,0)),Калькуляция!$A$15:$A$139,$A581,Калькуляция!$B$15:$B$139,$B581)</f>
        <v>#N/A</v>
      </c>
      <c r="X581" s="391" t="e">
        <f>SUMIFS(INDEX(Калькуляция!$T$15:$AM$139,,MATCH(X$3,Калькуляция!$T$3:$AM$3,0)),Калькуляция!$A$15:$A$139,$A581,Калькуляция!$B$15:$B$139,$B581)</f>
        <v>#N/A</v>
      </c>
      <c r="Y581" s="392" t="e">
        <f>IF(W581=0,0,(X581-W581)/W581*100)</f>
        <v>#N/A</v>
      </c>
      <c r="Z581" s="391" t="e">
        <f>SUMIFS(INDEX(Калькуляция!$T$15:$AM$139,,MATCH(Z$3,Калькуляция!$T$3:$AM$3,0)),Калькуляция!$A$15:$A$139,$A581,Калькуляция!$B$15:$B$139,$B581)</f>
        <v>#N/A</v>
      </c>
      <c r="AA581" s="391" t="e">
        <f>SUMIFS(INDEX(Калькуляция!$T$15:$AM$139,,MATCH(AA$3,Калькуляция!$T$3:$AM$3,0)),Калькуляция!$A$15:$A$139,$A581,Калькуляция!$B$15:$B$139,$B581)</f>
        <v>#N/A</v>
      </c>
      <c r="AB581" s="392" t="e">
        <f>IF(Z581=0,0,(AA581-Z581)/Z581*100)</f>
        <v>#N/A</v>
      </c>
      <c r="AC581" s="391" t="e">
        <f>SUMIFS(INDEX(Калькуляция!$T$15:$AM$139,,MATCH(AC$3,Калькуляция!$T$3:$AM$3,0)),Калькуляция!$A$15:$A$139,$A581,Калькуляция!$B$15:$B$139,$B581)</f>
        <v>#N/A</v>
      </c>
      <c r="AD581" s="391" t="e">
        <f>SUMIFS(INDEX(Калькуляция!$T$15:$AM$139,,MATCH(AD$3,Калькуляция!$T$3:$AM$3,0)),Калькуляция!$A$15:$A$139,$A581,Калькуляция!$B$15:$B$139,$B581)</f>
        <v>#N/A</v>
      </c>
      <c r="AE581" s="392" t="e">
        <f>IF(AC581=0,0,(AD581-AC581)/AC581*100)</f>
        <v>#N/A</v>
      </c>
      <c r="AF581" s="391" t="e">
        <f>SUMIFS(INDEX(Калькуляция!$T$15:$AM$139,,MATCH(AF$3,Калькуляция!$T$3:$AM$3,0)),Калькуляция!$A$15:$A$139,$A581,Калькуляция!$B$15:$B$139,$B581)</f>
        <v>#N/A</v>
      </c>
      <c r="AG581" s="391" t="e">
        <f>SUMIFS(INDEX(Калькуляция!$T$15:$AM$139,,MATCH(AG$3,Калькуляция!$T$3:$AM$3,0)),Калькуляция!$A$15:$A$139,$A581,Калькуляция!$B$15:$B$139,$B581)</f>
        <v>#N/A</v>
      </c>
      <c r="AH581" s="392" t="e">
        <f>IF(AF581=0,0,(AG581-AF581)/AF581*100)</f>
        <v>#N/A</v>
      </c>
      <c r="AI581" s="391" t="e">
        <f>SUMIFS(INDEX(Калькуляция!$T$15:$AM$139,,MATCH(AI$3,Калькуляция!$T$3:$AM$3,0)),Калькуляция!$A$15:$A$139,$A581,Калькуляция!$B$15:$B$139,$B581)</f>
        <v>#N/A</v>
      </c>
      <c r="AJ581" s="391" t="e">
        <f>SUMIFS(INDEX(Калькуляция!$T$15:$AM$139,,MATCH(AJ$3,Калькуляция!$T$3:$AM$3,0)),Калькуляция!$A$15:$A$139,$A581,Калькуляция!$B$15:$B$139,$B581)</f>
        <v>#N/A</v>
      </c>
      <c r="AK581" s="392" t="e">
        <f>IF(AI581=0,0,(AJ581-AI581)/AI581*100)</f>
        <v>#N/A</v>
      </c>
      <c r="AL581" s="391" t="e">
        <f>SUMIFS(INDEX(Калькуляция!$T$15:$AM$139,,MATCH(AL$3,Калькуляция!$T$3:$AM$3,0)),Калькуляция!$A$15:$A$139,$A581,Калькуляция!$B$15:$B$139,$B581)</f>
        <v>#N/A</v>
      </c>
      <c r="AM581" s="391" t="e">
        <f>SUMIFS(INDEX(Калькуляция!$T$15:$AM$139,,MATCH(AM$3,Калькуляция!$T$3:$AM$3,0)),Калькуляция!$A$15:$A$139,$A581,Калькуляция!$B$15:$B$139,$B581)</f>
        <v>#N/A</v>
      </c>
      <c r="AN581" s="392" t="e">
        <f>IF(AL581=0,0,(AM581-AL581)/AL581*100)</f>
        <v>#N/A</v>
      </c>
      <c r="AO581" s="391" t="e">
        <f>SUMIFS(INDEX(Калькуляция!$T$15:$AM$139,,MATCH(AO$3,Калькуляция!$T$3:$AM$3,0)),Калькуляция!$A$15:$A$139,$A581,Калькуляция!$B$15:$B$139,$B581)</f>
        <v>#N/A</v>
      </c>
      <c r="AP581" s="391" t="e">
        <f>SUMIFS(INDEX(Калькуляция!$T$15:$AM$139,,MATCH(AP$3,Калькуляция!$T$3:$AM$3,0)),Калькуляция!$A$15:$A$139,$A581,Калькуляция!$B$15:$B$139,$B581)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SUMIFS(INDEX(Калькуляция!$T$15:$AM$139,,MATCH(N$3,Калькуляция!$T$3:$AM$3,0)),Калькуляция!$A$15:$A$139,$A583,Калькуляция!$B$15:$B$139,$B583)</f>
        <v>#N/A</v>
      </c>
      <c r="O583" s="624" t="e">
        <f>SUMIFS(INDEX(Калькуляция!$T$15:$AM$139,,MATCH(O$3,Калькуляция!$T$3:$AM$3,0)),Калькуляция!$A$15:$A$139,$A583,Калькуляция!$B$15:$B$139,$B583)</f>
        <v>#N/A</v>
      </c>
      <c r="P583" s="521" t="e">
        <f>IF(N583=0,0,(O583-N583)/N583*100)</f>
        <v>#N/A</v>
      </c>
      <c r="Q583" s="624" t="e">
        <f>SUMIFS(INDEX(Калькуляция!$T$15:$AM$139,,MATCH(Q$3,Калькуляция!$T$3:$AM$3,0)),Калькуляция!$A$15:$A$139,$A583,Калькуляция!$B$15:$B$139,$B583)</f>
        <v>#N/A</v>
      </c>
      <c r="R583" s="624" t="e">
        <f>SUMIFS(INDEX(Калькуляция!$T$15:$AM$139,,MATCH(R$3,Калькуляция!$T$3:$AM$3,0)),Калькуляция!$A$15:$A$139,$A583,Калькуляция!$B$15:$B$139,$B583)</f>
        <v>#N/A</v>
      </c>
      <c r="S583" s="521" t="e">
        <f>IF(Q583=0,0,(R583-Q583)/Q583*100)</f>
        <v>#N/A</v>
      </c>
      <c r="T583" s="624" t="e">
        <f>SUMIFS(INDEX(Калькуляция!$T$15:$AM$139,,MATCH(T$3,Калькуляция!$T$3:$AM$3,0)),Калькуляция!$A$15:$A$139,$A583,Калькуляция!$B$15:$B$139,$B583)</f>
        <v>#N/A</v>
      </c>
      <c r="U583" s="624" t="e">
        <f>SUMIFS(INDEX(Калькуляция!$T$15:$AM$139,,MATCH(U$3,Калькуляция!$T$3:$AM$3,0)),Калькуляция!$A$15:$A$139,$A583,Калькуляция!$B$15:$B$139,$B583)</f>
        <v>#N/A</v>
      </c>
      <c r="V583" s="521" t="e">
        <f>IF(T583=0,0,(U583-T583)/T583*100)</f>
        <v>#N/A</v>
      </c>
      <c r="W583" s="624" t="e">
        <f>SUMIFS(INDEX(Калькуляция!$T$15:$AM$139,,MATCH(W$3,Калькуляция!$T$3:$AM$3,0)),Калькуляция!$A$15:$A$139,$A583,Калькуляция!$B$15:$B$139,$B583)</f>
        <v>#N/A</v>
      </c>
      <c r="X583" s="624" t="e">
        <f>SUMIFS(INDEX(Калькуляция!$T$15:$AM$139,,MATCH(X$3,Калькуляция!$T$3:$AM$3,0)),Калькуляция!$A$15:$A$139,$A583,Калькуляция!$B$15:$B$139,$B583)</f>
        <v>#N/A</v>
      </c>
      <c r="Y583" s="521" t="e">
        <f>IF(W583=0,0,(X583-W583)/W583*100)</f>
        <v>#N/A</v>
      </c>
      <c r="Z583" s="624" t="e">
        <f>SUMIFS(INDEX(Калькуляция!$T$15:$AM$139,,MATCH(Z$3,Калькуляция!$T$3:$AM$3,0)),Калькуляция!$A$15:$A$139,$A583,Калькуляция!$B$15:$B$139,$B583)</f>
        <v>#N/A</v>
      </c>
      <c r="AA583" s="624" t="e">
        <f>SUMIFS(INDEX(Калькуляция!$T$15:$AM$139,,MATCH(AA$3,Калькуляция!$T$3:$AM$3,0)),Калькуляция!$A$15:$A$139,$A583,Калькуляция!$B$15:$B$139,$B583)</f>
        <v>#N/A</v>
      </c>
      <c r="AB583" s="521" t="e">
        <f>IF(Z583=0,0,(AA583-Z583)/Z583*100)</f>
        <v>#N/A</v>
      </c>
      <c r="AC583" s="624" t="e">
        <f>SUMIFS(INDEX(Калькуляция!$T$15:$AM$139,,MATCH(AC$3,Калькуляция!$T$3:$AM$3,0)),Калькуляция!$A$15:$A$139,$A583,Калькуляция!$B$15:$B$139,$B583)</f>
        <v>#N/A</v>
      </c>
      <c r="AD583" s="624" t="e">
        <f>SUMIFS(INDEX(Калькуляция!$T$15:$AM$139,,MATCH(AD$3,Калькуляция!$T$3:$AM$3,0)),Калькуляция!$A$15:$A$139,$A583,Калькуляция!$B$15:$B$139,$B583)</f>
        <v>#N/A</v>
      </c>
      <c r="AE583" s="521" t="e">
        <f>IF(AC583=0,0,(AD583-AC583)/AC583*100)</f>
        <v>#N/A</v>
      </c>
      <c r="AF583" s="624" t="e">
        <f>SUMIFS(INDEX(Калькуляция!$T$15:$AM$139,,MATCH(AF$3,Калькуляция!$T$3:$AM$3,0)),Калькуляция!$A$15:$A$139,$A583,Калькуляция!$B$15:$B$139,$B583)</f>
        <v>#N/A</v>
      </c>
      <c r="AG583" s="624" t="e">
        <f>SUMIFS(INDEX(Калькуляция!$T$15:$AM$139,,MATCH(AG$3,Калькуляция!$T$3:$AM$3,0)),Калькуляция!$A$15:$A$139,$A583,Калькуляция!$B$15:$B$139,$B583)</f>
        <v>#N/A</v>
      </c>
      <c r="AH583" s="521" t="e">
        <f>IF(AF583=0,0,(AG583-AF583)/AF583*100)</f>
        <v>#N/A</v>
      </c>
      <c r="AI583" s="624" t="e">
        <f>SUMIFS(INDEX(Калькуляция!$T$15:$AM$139,,MATCH(AI$3,Калькуляция!$T$3:$AM$3,0)),Калькуляция!$A$15:$A$139,$A583,Калькуляция!$B$15:$B$139,$B583)</f>
        <v>#N/A</v>
      </c>
      <c r="AJ583" s="624" t="e">
        <f>SUMIFS(INDEX(Калькуляция!$T$15:$AM$139,,MATCH(AJ$3,Калькуляция!$T$3:$AM$3,0)),Калькуляция!$A$15:$A$139,$A583,Калькуляция!$B$15:$B$139,$B583)</f>
        <v>#N/A</v>
      </c>
      <c r="AK583" s="521" t="e">
        <f>IF(AI583=0,0,(AJ583-AI583)/AI583*100)</f>
        <v>#N/A</v>
      </c>
      <c r="AL583" s="624" t="e">
        <f>SUMIFS(INDEX(Калькуляция!$T$15:$AM$139,,MATCH(AL$3,Калькуляция!$T$3:$AM$3,0)),Калькуляция!$A$15:$A$139,$A583,Калькуляция!$B$15:$B$139,$B583)</f>
        <v>#N/A</v>
      </c>
      <c r="AM583" s="624" t="e">
        <f>SUMIFS(INDEX(Калькуляция!$T$15:$AM$139,,MATCH(AM$3,Калькуляция!$T$3:$AM$3,0)),Калькуляция!$A$15:$A$139,$A583,Калькуляция!$B$15:$B$139,$B583)</f>
        <v>#N/A</v>
      </c>
      <c r="AN583" s="521" t="e">
        <f>IF(AL583=0,0,(AM583-AL583)/AL583*100)</f>
        <v>#N/A</v>
      </c>
      <c r="AO583" s="624" t="e">
        <f>SUMIFS(INDEX(Калькуляция!$T$15:$AM$139,,MATCH(AO$3,Калькуляция!$T$3:$AM$3,0)),Калькуляция!$A$15:$A$139,$A583,Калькуляция!$B$15:$B$139,$B583)</f>
        <v>#N/A</v>
      </c>
      <c r="AP583" s="624" t="e">
        <f>SUMIFS(INDEX(Калькуляция!$T$15:$AM$139,,MATCH(AP$3,Калькуляция!$T$3:$AM$3,0)),Калькуляция!$A$15:$A$139,$A583,Калькуляция!$B$15:$B$139,$B583)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SUMIFS(INDEX(Калькуляция!$T$15:$AM$139,,MATCH(N$3,Калькуляция!$T$3:$AM$3,0)),Калькуляция!$A$15:$A$139,$A589,Калькуляция!$B$15:$B$139,$B589)</f>
        <v>#N/A</v>
      </c>
      <c r="O589" s="624" t="e">
        <f>SUMIFS(INDEX(Калькуляция!$T$15:$AM$139,,MATCH(O$3,Калькуляция!$T$3:$AM$3,0)),Калькуляция!$A$15:$A$139,$A589,Калькуляция!$B$15:$B$139,$B589)</f>
        <v>#N/A</v>
      </c>
      <c r="P589" s="521" t="e">
        <f>IF(N589=0,0,(O589-N589)/N589*100)</f>
        <v>#N/A</v>
      </c>
      <c r="Q589" s="624" t="e">
        <f>SUMIFS(INDEX(Калькуляция!$T$15:$AM$139,,MATCH(Q$3,Калькуляция!$T$3:$AM$3,0)),Калькуляция!$A$15:$A$139,$A589,Калькуляция!$B$15:$B$139,$B589)</f>
        <v>#N/A</v>
      </c>
      <c r="R589" s="624" t="e">
        <f>SUMIFS(INDEX(Калькуляция!$T$15:$AM$139,,MATCH(R$3,Калькуляция!$T$3:$AM$3,0)),Калькуляция!$A$15:$A$139,$A589,Калькуляция!$B$15:$B$139,$B589)</f>
        <v>#N/A</v>
      </c>
      <c r="S589" s="521" t="e">
        <f>IF(Q589=0,0,(R589-Q589)/Q589*100)</f>
        <v>#N/A</v>
      </c>
      <c r="T589" s="624" t="e">
        <f>SUMIFS(INDEX(Калькуляция!$T$15:$AM$139,,MATCH(T$3,Калькуляция!$T$3:$AM$3,0)),Калькуляция!$A$15:$A$139,$A589,Калькуляция!$B$15:$B$139,$B589)</f>
        <v>#N/A</v>
      </c>
      <c r="U589" s="624" t="e">
        <f>SUMIFS(INDEX(Калькуляция!$T$15:$AM$139,,MATCH(U$3,Калькуляция!$T$3:$AM$3,0)),Калькуляция!$A$15:$A$139,$A589,Калькуляция!$B$15:$B$139,$B589)</f>
        <v>#N/A</v>
      </c>
      <c r="V589" s="521" t="e">
        <f>IF(T589=0,0,(U589-T589)/T589*100)</f>
        <v>#N/A</v>
      </c>
      <c r="W589" s="624" t="e">
        <f>SUMIFS(INDEX(Калькуляция!$T$15:$AM$139,,MATCH(W$3,Калькуляция!$T$3:$AM$3,0)),Калькуляция!$A$15:$A$139,$A589,Калькуляция!$B$15:$B$139,$B589)</f>
        <v>#N/A</v>
      </c>
      <c r="X589" s="624" t="e">
        <f>SUMIFS(INDEX(Калькуляция!$T$15:$AM$139,,MATCH(X$3,Калькуляция!$T$3:$AM$3,0)),Калькуляция!$A$15:$A$139,$A589,Калькуляция!$B$15:$B$139,$B589)</f>
        <v>#N/A</v>
      </c>
      <c r="Y589" s="521" t="e">
        <f>IF(W589=0,0,(X589-W589)/W589*100)</f>
        <v>#N/A</v>
      </c>
      <c r="Z589" s="624" t="e">
        <f>SUMIFS(INDEX(Калькуляция!$T$15:$AM$139,,MATCH(Z$3,Калькуляция!$T$3:$AM$3,0)),Калькуляция!$A$15:$A$139,$A589,Калькуляция!$B$15:$B$139,$B589)</f>
        <v>#N/A</v>
      </c>
      <c r="AA589" s="624" t="e">
        <f>SUMIFS(INDEX(Калькуляция!$T$15:$AM$139,,MATCH(AA$3,Калькуляция!$T$3:$AM$3,0)),Калькуляция!$A$15:$A$139,$A589,Калькуляция!$B$15:$B$139,$B589)</f>
        <v>#N/A</v>
      </c>
      <c r="AB589" s="521" t="e">
        <f>IF(Z589=0,0,(AA589-Z589)/Z589*100)</f>
        <v>#N/A</v>
      </c>
      <c r="AC589" s="624" t="e">
        <f>SUMIFS(INDEX(Калькуляция!$T$15:$AM$139,,MATCH(AC$3,Калькуляция!$T$3:$AM$3,0)),Калькуляция!$A$15:$A$139,$A589,Калькуляция!$B$15:$B$139,$B589)</f>
        <v>#N/A</v>
      </c>
      <c r="AD589" s="624" t="e">
        <f>SUMIFS(INDEX(Калькуляция!$T$15:$AM$139,,MATCH(AD$3,Калькуляция!$T$3:$AM$3,0)),Калькуляция!$A$15:$A$139,$A589,Калькуляция!$B$15:$B$139,$B589)</f>
        <v>#N/A</v>
      </c>
      <c r="AE589" s="521" t="e">
        <f>IF(AC589=0,0,(AD589-AC589)/AC589*100)</f>
        <v>#N/A</v>
      </c>
      <c r="AF589" s="624" t="e">
        <f>SUMIFS(INDEX(Калькуляция!$T$15:$AM$139,,MATCH(AF$3,Калькуляция!$T$3:$AM$3,0)),Калькуляция!$A$15:$A$139,$A589,Калькуляция!$B$15:$B$139,$B589)</f>
        <v>#N/A</v>
      </c>
      <c r="AG589" s="624" t="e">
        <f>SUMIFS(INDEX(Калькуляция!$T$15:$AM$139,,MATCH(AG$3,Калькуляция!$T$3:$AM$3,0)),Калькуляция!$A$15:$A$139,$A589,Калькуляция!$B$15:$B$139,$B589)</f>
        <v>#N/A</v>
      </c>
      <c r="AH589" s="521" t="e">
        <f>IF(AF589=0,0,(AG589-AF589)/AF589*100)</f>
        <v>#N/A</v>
      </c>
      <c r="AI589" s="624" t="e">
        <f>SUMIFS(INDEX(Калькуляция!$T$15:$AM$139,,MATCH(AI$3,Калькуляция!$T$3:$AM$3,0)),Калькуляция!$A$15:$A$139,$A589,Калькуляция!$B$15:$B$139,$B589)</f>
        <v>#N/A</v>
      </c>
      <c r="AJ589" s="624" t="e">
        <f>SUMIFS(INDEX(Калькуляция!$T$15:$AM$139,,MATCH(AJ$3,Калькуляция!$T$3:$AM$3,0)),Калькуляция!$A$15:$A$139,$A589,Калькуляция!$B$15:$B$139,$B589)</f>
        <v>#N/A</v>
      </c>
      <c r="AK589" s="521" t="e">
        <f>IF(AI589=0,0,(AJ589-AI589)/AI589*100)</f>
        <v>#N/A</v>
      </c>
      <c r="AL589" s="624" t="e">
        <f>SUMIFS(INDEX(Калькуляция!$T$15:$AM$139,,MATCH(AL$3,Калькуляция!$T$3:$AM$3,0)),Калькуляция!$A$15:$A$139,$A589,Калькуляция!$B$15:$B$139,$B589)</f>
        <v>#N/A</v>
      </c>
      <c r="AM589" s="624" t="e">
        <f>SUMIFS(INDEX(Калькуляция!$T$15:$AM$139,,MATCH(AM$3,Калькуляция!$T$3:$AM$3,0)),Калькуляция!$A$15:$A$139,$A589,Калькуляция!$B$15:$B$139,$B589)</f>
        <v>#N/A</v>
      </c>
      <c r="AN589" s="521" t="e">
        <f>IF(AL589=0,0,(AM589-AL589)/AL589*100)</f>
        <v>#N/A</v>
      </c>
      <c r="AO589" s="624" t="e">
        <f>SUMIFS(INDEX(Калькуляция!$T$15:$AM$139,,MATCH(AO$3,Калькуляция!$T$3:$AM$3,0)),Калькуляция!$A$15:$A$139,$A589,Калькуляция!$B$15:$B$139,$B589)</f>
        <v>#N/A</v>
      </c>
      <c r="AP589" s="624" t="e">
        <f>SUMIFS(INDEX(Калькуляция!$T$15:$AM$139,,MATCH(AP$3,Калькуляция!$T$3:$AM$3,0)),Калькуляция!$A$15:$A$139,$A589,Калькуляция!$B$15:$B$139,$B589)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SUMIFS(INDEX(Калькуляция!$T$15:$AM$139,,MATCH(N$3,Калькуляция!$T$3:$AM$3,0)),Калькуляция!$A$15:$A$139,$A595,Калькуляция!$B$15:$B$139,$B595)</f>
        <v>#N/A</v>
      </c>
      <c r="O595" s="624" t="e">
        <f>SUMIFS(INDEX(Калькуляция!$T$15:$AM$139,,MATCH(O$3,Калькуляция!$T$3:$AM$3,0)),Калькуляция!$A$15:$A$139,$A595,Калькуляция!$B$15:$B$139,$B595)</f>
        <v>#N/A</v>
      </c>
      <c r="P595" s="521" t="e">
        <f>IF(N595=0,0,(O595-N595)/N595*100)</f>
        <v>#N/A</v>
      </c>
      <c r="Q595" s="624" t="e">
        <f>SUMIFS(INDEX(Калькуляция!$T$15:$AM$139,,MATCH(Q$3,Калькуляция!$T$3:$AM$3,0)),Калькуляция!$A$15:$A$139,$A595,Калькуляция!$B$15:$B$139,$B595)</f>
        <v>#N/A</v>
      </c>
      <c r="R595" s="624" t="e">
        <f>SUMIFS(INDEX(Калькуляция!$T$15:$AM$139,,MATCH(R$3,Калькуляция!$T$3:$AM$3,0)),Калькуляция!$A$15:$A$139,$A595,Калькуляция!$B$15:$B$139,$B595)</f>
        <v>#N/A</v>
      </c>
      <c r="S595" s="521" t="e">
        <f>IF(Q595=0,0,(R595-Q595)/Q595*100)</f>
        <v>#N/A</v>
      </c>
      <c r="T595" s="624" t="e">
        <f>SUMIFS(INDEX(Калькуляция!$T$15:$AM$139,,MATCH(T$3,Калькуляция!$T$3:$AM$3,0)),Калькуляция!$A$15:$A$139,$A595,Калькуляция!$B$15:$B$139,$B595)</f>
        <v>#N/A</v>
      </c>
      <c r="U595" s="624" t="e">
        <f>SUMIFS(INDEX(Калькуляция!$T$15:$AM$139,,MATCH(U$3,Калькуляция!$T$3:$AM$3,0)),Калькуляция!$A$15:$A$139,$A595,Калькуляция!$B$15:$B$139,$B595)</f>
        <v>#N/A</v>
      </c>
      <c r="V595" s="521" t="e">
        <f>IF(T595=0,0,(U595-T595)/T595*100)</f>
        <v>#N/A</v>
      </c>
      <c r="W595" s="624" t="e">
        <f>SUMIFS(INDEX(Калькуляция!$T$15:$AM$139,,MATCH(W$3,Калькуляция!$T$3:$AM$3,0)),Калькуляция!$A$15:$A$139,$A595,Калькуляция!$B$15:$B$139,$B595)</f>
        <v>#N/A</v>
      </c>
      <c r="X595" s="624" t="e">
        <f>SUMIFS(INDEX(Калькуляция!$T$15:$AM$139,,MATCH(X$3,Калькуляция!$T$3:$AM$3,0)),Калькуляция!$A$15:$A$139,$A595,Калькуляция!$B$15:$B$139,$B595)</f>
        <v>#N/A</v>
      </c>
      <c r="Y595" s="521" t="e">
        <f>IF(W595=0,0,(X595-W595)/W595*100)</f>
        <v>#N/A</v>
      </c>
      <c r="Z595" s="624" t="e">
        <f>SUMIFS(INDEX(Калькуляция!$T$15:$AM$139,,MATCH(Z$3,Калькуляция!$T$3:$AM$3,0)),Калькуляция!$A$15:$A$139,$A595,Калькуляция!$B$15:$B$139,$B595)</f>
        <v>#N/A</v>
      </c>
      <c r="AA595" s="624" t="e">
        <f>SUMIFS(INDEX(Калькуляция!$T$15:$AM$139,,MATCH(AA$3,Калькуляция!$T$3:$AM$3,0)),Калькуляция!$A$15:$A$139,$A595,Калькуляция!$B$15:$B$139,$B595)</f>
        <v>#N/A</v>
      </c>
      <c r="AB595" s="521" t="e">
        <f>IF(Z595=0,0,(AA595-Z595)/Z595*100)</f>
        <v>#N/A</v>
      </c>
      <c r="AC595" s="624" t="e">
        <f>SUMIFS(INDEX(Калькуляция!$T$15:$AM$139,,MATCH(AC$3,Калькуляция!$T$3:$AM$3,0)),Калькуляция!$A$15:$A$139,$A595,Калькуляция!$B$15:$B$139,$B595)</f>
        <v>#N/A</v>
      </c>
      <c r="AD595" s="624" t="e">
        <f>SUMIFS(INDEX(Калькуляция!$T$15:$AM$139,,MATCH(AD$3,Калькуляция!$T$3:$AM$3,0)),Калькуляция!$A$15:$A$139,$A595,Калькуляция!$B$15:$B$139,$B595)</f>
        <v>#N/A</v>
      </c>
      <c r="AE595" s="521" t="e">
        <f>IF(AC595=0,0,(AD595-AC595)/AC595*100)</f>
        <v>#N/A</v>
      </c>
      <c r="AF595" s="624" t="e">
        <f>SUMIFS(INDEX(Калькуляция!$T$15:$AM$139,,MATCH(AF$3,Калькуляция!$T$3:$AM$3,0)),Калькуляция!$A$15:$A$139,$A595,Калькуляция!$B$15:$B$139,$B595)</f>
        <v>#N/A</v>
      </c>
      <c r="AG595" s="624" t="e">
        <f>SUMIFS(INDEX(Калькуляция!$T$15:$AM$139,,MATCH(AG$3,Калькуляция!$T$3:$AM$3,0)),Калькуляция!$A$15:$A$139,$A595,Калькуляция!$B$15:$B$139,$B595)</f>
        <v>#N/A</v>
      </c>
      <c r="AH595" s="521" t="e">
        <f>IF(AF595=0,0,(AG595-AF595)/AF595*100)</f>
        <v>#N/A</v>
      </c>
      <c r="AI595" s="624" t="e">
        <f>SUMIFS(INDEX(Калькуляция!$T$15:$AM$139,,MATCH(AI$3,Калькуляция!$T$3:$AM$3,0)),Калькуляция!$A$15:$A$139,$A595,Калькуляция!$B$15:$B$139,$B595)</f>
        <v>#N/A</v>
      </c>
      <c r="AJ595" s="624" t="e">
        <f>SUMIFS(INDEX(Калькуляция!$T$15:$AM$139,,MATCH(AJ$3,Калькуляция!$T$3:$AM$3,0)),Калькуляция!$A$15:$A$139,$A595,Калькуляция!$B$15:$B$139,$B595)</f>
        <v>#N/A</v>
      </c>
      <c r="AK595" s="521" t="e">
        <f>IF(AI595=0,0,(AJ595-AI595)/AI595*100)</f>
        <v>#N/A</v>
      </c>
      <c r="AL595" s="624" t="e">
        <f>SUMIFS(INDEX(Калькуляция!$T$15:$AM$139,,MATCH(AL$3,Калькуляция!$T$3:$AM$3,0)),Калькуляция!$A$15:$A$139,$A595,Калькуляция!$B$15:$B$139,$B595)</f>
        <v>#N/A</v>
      </c>
      <c r="AM595" s="624" t="e">
        <f>SUMIFS(INDEX(Калькуляция!$T$15:$AM$139,,MATCH(AM$3,Калькуляция!$T$3:$AM$3,0)),Калькуляция!$A$15:$A$139,$A595,Калькуляция!$B$15:$B$139,$B595)</f>
        <v>#N/A</v>
      </c>
      <c r="AN595" s="521" t="e">
        <f>IF(AL595=0,0,(AM595-AL595)/AL595*100)</f>
        <v>#N/A</v>
      </c>
      <c r="AO595" s="624" t="e">
        <f>SUMIFS(INDEX(Калькуляция!$T$15:$AM$139,,MATCH(AO$3,Калькуляция!$T$3:$AM$3,0)),Калькуляция!$A$15:$A$139,$A595,Калькуляция!$B$15:$B$139,$B595)</f>
        <v>#N/A</v>
      </c>
      <c r="AP595" s="624" t="e">
        <f>SUMIFS(INDEX(Калькуляция!$T$15:$AM$139,,MATCH(AP$3,Калькуляция!$T$3:$AM$3,0)),Калькуляция!$A$15:$A$139,$A595,Калькуляция!$B$15:$B$139,$B595)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SUMIFS(INDEX(Калькуляция!$T$15:$AM$139,,MATCH(N$3,Калькуляция!$T$3:$AM$3,0)),Калькуляция!$A$15:$A$139,$A601,Калькуляция!$B$15:$B$139,$B601)</f>
        <v>#N/A</v>
      </c>
      <c r="O601" s="624" t="e">
        <f>SUMIFS(INDEX(Калькуляция!$T$15:$AM$139,,MATCH(O$3,Калькуляция!$T$3:$AM$3,0)),Калькуляция!$A$15:$A$139,$A601,Калькуляция!$B$15:$B$139,$B601)</f>
        <v>#N/A</v>
      </c>
      <c r="P601" s="521" t="e">
        <f>IF(N601=0,0,(O601-N601)/N601*100)</f>
        <v>#N/A</v>
      </c>
      <c r="Q601" s="624" t="e">
        <f>SUMIFS(INDEX(Калькуляция!$T$15:$AM$139,,MATCH(Q$3,Калькуляция!$T$3:$AM$3,0)),Калькуляция!$A$15:$A$139,$A601,Калькуляция!$B$15:$B$139,$B601)</f>
        <v>#N/A</v>
      </c>
      <c r="R601" s="624" t="e">
        <f>SUMIFS(INDEX(Калькуляция!$T$15:$AM$139,,MATCH(R$3,Калькуляция!$T$3:$AM$3,0)),Калькуляция!$A$15:$A$139,$A601,Калькуляция!$B$15:$B$139,$B601)</f>
        <v>#N/A</v>
      </c>
      <c r="S601" s="521" t="e">
        <f>IF(Q601=0,0,(R601-Q601)/Q601*100)</f>
        <v>#N/A</v>
      </c>
      <c r="T601" s="624" t="e">
        <f>SUMIFS(INDEX(Калькуляция!$T$15:$AM$139,,MATCH(T$3,Калькуляция!$T$3:$AM$3,0)),Калькуляция!$A$15:$A$139,$A601,Калькуляция!$B$15:$B$139,$B601)</f>
        <v>#N/A</v>
      </c>
      <c r="U601" s="624" t="e">
        <f>SUMIFS(INDEX(Калькуляция!$T$15:$AM$139,,MATCH(U$3,Калькуляция!$T$3:$AM$3,0)),Калькуляция!$A$15:$A$139,$A601,Калькуляция!$B$15:$B$139,$B601)</f>
        <v>#N/A</v>
      </c>
      <c r="V601" s="521" t="e">
        <f>IF(T601=0,0,(U601-T601)/T601*100)</f>
        <v>#N/A</v>
      </c>
      <c r="W601" s="624" t="e">
        <f>SUMIFS(INDEX(Калькуляция!$T$15:$AM$139,,MATCH(W$3,Калькуляция!$T$3:$AM$3,0)),Калькуляция!$A$15:$A$139,$A601,Калькуляция!$B$15:$B$139,$B601)</f>
        <v>#N/A</v>
      </c>
      <c r="X601" s="624" t="e">
        <f>SUMIFS(INDEX(Калькуляция!$T$15:$AM$139,,MATCH(X$3,Калькуляция!$T$3:$AM$3,0)),Калькуляция!$A$15:$A$139,$A601,Калькуляция!$B$15:$B$139,$B601)</f>
        <v>#N/A</v>
      </c>
      <c r="Y601" s="521" t="e">
        <f>IF(W601=0,0,(X601-W601)/W601*100)</f>
        <v>#N/A</v>
      </c>
      <c r="Z601" s="624" t="e">
        <f>SUMIFS(INDEX(Калькуляция!$T$15:$AM$139,,MATCH(Z$3,Калькуляция!$T$3:$AM$3,0)),Калькуляция!$A$15:$A$139,$A601,Калькуляция!$B$15:$B$139,$B601)</f>
        <v>#N/A</v>
      </c>
      <c r="AA601" s="624" t="e">
        <f>SUMIFS(INDEX(Калькуляция!$T$15:$AM$139,,MATCH(AA$3,Калькуляция!$T$3:$AM$3,0)),Калькуляция!$A$15:$A$139,$A601,Калькуляция!$B$15:$B$139,$B601)</f>
        <v>#N/A</v>
      </c>
      <c r="AB601" s="521" t="e">
        <f>IF(Z601=0,0,(AA601-Z601)/Z601*100)</f>
        <v>#N/A</v>
      </c>
      <c r="AC601" s="624" t="e">
        <f>SUMIFS(INDEX(Калькуляция!$T$15:$AM$139,,MATCH(AC$3,Калькуляция!$T$3:$AM$3,0)),Калькуляция!$A$15:$A$139,$A601,Калькуляция!$B$15:$B$139,$B601)</f>
        <v>#N/A</v>
      </c>
      <c r="AD601" s="624" t="e">
        <f>SUMIFS(INDEX(Калькуляция!$T$15:$AM$139,,MATCH(AD$3,Калькуляция!$T$3:$AM$3,0)),Калькуляция!$A$15:$A$139,$A601,Калькуляция!$B$15:$B$139,$B601)</f>
        <v>#N/A</v>
      </c>
      <c r="AE601" s="521" t="e">
        <f>IF(AC601=0,0,(AD601-AC601)/AC601*100)</f>
        <v>#N/A</v>
      </c>
      <c r="AF601" s="624" t="e">
        <f>SUMIFS(INDEX(Калькуляция!$T$15:$AM$139,,MATCH(AF$3,Калькуляция!$T$3:$AM$3,0)),Калькуляция!$A$15:$A$139,$A601,Калькуляция!$B$15:$B$139,$B601)</f>
        <v>#N/A</v>
      </c>
      <c r="AG601" s="624" t="e">
        <f>SUMIFS(INDEX(Калькуляция!$T$15:$AM$139,,MATCH(AG$3,Калькуляция!$T$3:$AM$3,0)),Калькуляция!$A$15:$A$139,$A601,Калькуляция!$B$15:$B$139,$B601)</f>
        <v>#N/A</v>
      </c>
      <c r="AH601" s="521" t="e">
        <f>IF(AF601=0,0,(AG601-AF601)/AF601*100)</f>
        <v>#N/A</v>
      </c>
      <c r="AI601" s="624" t="e">
        <f>SUMIFS(INDEX(Калькуляция!$T$15:$AM$139,,MATCH(AI$3,Калькуляция!$T$3:$AM$3,0)),Калькуляция!$A$15:$A$139,$A601,Калькуляция!$B$15:$B$139,$B601)</f>
        <v>#N/A</v>
      </c>
      <c r="AJ601" s="624" t="e">
        <f>SUMIFS(INDEX(Калькуляция!$T$15:$AM$139,,MATCH(AJ$3,Калькуляция!$T$3:$AM$3,0)),Калькуляция!$A$15:$A$139,$A601,Калькуляция!$B$15:$B$139,$B601)</f>
        <v>#N/A</v>
      </c>
      <c r="AK601" s="521" t="e">
        <f>IF(AI601=0,0,(AJ601-AI601)/AI601*100)</f>
        <v>#N/A</v>
      </c>
      <c r="AL601" s="624" t="e">
        <f>SUMIFS(INDEX(Калькуляция!$T$15:$AM$139,,MATCH(AL$3,Калькуляция!$T$3:$AM$3,0)),Калькуляция!$A$15:$A$139,$A601,Калькуляция!$B$15:$B$139,$B601)</f>
        <v>#N/A</v>
      </c>
      <c r="AM601" s="624" t="e">
        <f>SUMIFS(INDEX(Калькуляция!$T$15:$AM$139,,MATCH(AM$3,Калькуляция!$T$3:$AM$3,0)),Калькуляция!$A$15:$A$139,$A601,Калькуляция!$B$15:$B$139,$B601)</f>
        <v>#N/A</v>
      </c>
      <c r="AN601" s="521" t="e">
        <f>IF(AL601=0,0,(AM601-AL601)/AL601*100)</f>
        <v>#N/A</v>
      </c>
      <c r="AO601" s="624" t="e">
        <f>SUMIFS(INDEX(Калькуляция!$T$15:$AM$139,,MATCH(AO$3,Калькуляция!$T$3:$AM$3,0)),Калькуляция!$A$15:$A$139,$A601,Калькуляция!$B$15:$B$139,$B601)</f>
        <v>#N/A</v>
      </c>
      <c r="AP601" s="624" t="e">
        <f>SUMIFS(INDEX(Калькуляция!$T$15:$AM$139,,MATCH(AP$3,Калькуляция!$T$3:$AM$3,0)),Калькуляция!$A$15:$A$139,$A601,Калькуляция!$B$15:$B$139,$B601)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SUMIFS(INDEX(Калькуляция!$T$15:$AM$139,,MATCH(N$3,Калькуляция!$T$3:$AM$3,0)),Калькуляция!$A$15:$A$139,$A607,Калькуляция!$B$15:$B$139,$B607)</f>
        <v>#N/A</v>
      </c>
      <c r="O607" s="624" t="e">
        <f>SUMIFS(INDEX(Калькуляция!$T$15:$AM$139,,MATCH(O$3,Калькуляция!$T$3:$AM$3,0)),Калькуляция!$A$15:$A$139,$A607,Калькуляция!$B$15:$B$139,$B607)</f>
        <v>#N/A</v>
      </c>
      <c r="P607" s="521" t="e">
        <f>IF(N607=0,0,(O607-N607)/N607*100)</f>
        <v>#N/A</v>
      </c>
      <c r="Q607" s="624" t="e">
        <f>SUMIFS(INDEX(Калькуляция!$T$15:$AM$139,,MATCH(Q$3,Калькуляция!$T$3:$AM$3,0)),Калькуляция!$A$15:$A$139,$A607,Калькуляция!$B$15:$B$139,$B607)</f>
        <v>#N/A</v>
      </c>
      <c r="R607" s="624" t="e">
        <f>SUMIFS(INDEX(Калькуляция!$T$15:$AM$139,,MATCH(R$3,Калькуляция!$T$3:$AM$3,0)),Калькуляция!$A$15:$A$139,$A607,Калькуляция!$B$15:$B$139,$B607)</f>
        <v>#N/A</v>
      </c>
      <c r="S607" s="521" t="e">
        <f>IF(Q607=0,0,(R607-Q607)/Q607*100)</f>
        <v>#N/A</v>
      </c>
      <c r="T607" s="624" t="e">
        <f>SUMIFS(INDEX(Калькуляция!$T$15:$AM$139,,MATCH(T$3,Калькуляция!$T$3:$AM$3,0)),Калькуляция!$A$15:$A$139,$A607,Калькуляция!$B$15:$B$139,$B607)</f>
        <v>#N/A</v>
      </c>
      <c r="U607" s="624" t="e">
        <f>SUMIFS(INDEX(Калькуляция!$T$15:$AM$139,,MATCH(U$3,Калькуляция!$T$3:$AM$3,0)),Калькуляция!$A$15:$A$139,$A607,Калькуляция!$B$15:$B$139,$B607)</f>
        <v>#N/A</v>
      </c>
      <c r="V607" s="521" t="e">
        <f>IF(T607=0,0,(U607-T607)/T607*100)</f>
        <v>#N/A</v>
      </c>
      <c r="W607" s="624" t="e">
        <f>SUMIFS(INDEX(Калькуляция!$T$15:$AM$139,,MATCH(W$3,Калькуляция!$T$3:$AM$3,0)),Калькуляция!$A$15:$A$139,$A607,Калькуляция!$B$15:$B$139,$B607)</f>
        <v>#N/A</v>
      </c>
      <c r="X607" s="624" t="e">
        <f>SUMIFS(INDEX(Калькуляция!$T$15:$AM$139,,MATCH(X$3,Калькуляция!$T$3:$AM$3,0)),Калькуляция!$A$15:$A$139,$A607,Калькуляция!$B$15:$B$139,$B607)</f>
        <v>#N/A</v>
      </c>
      <c r="Y607" s="521" t="e">
        <f>IF(W607=0,0,(X607-W607)/W607*100)</f>
        <v>#N/A</v>
      </c>
      <c r="Z607" s="624" t="e">
        <f>SUMIFS(INDEX(Калькуляция!$T$15:$AM$139,,MATCH(Z$3,Калькуляция!$T$3:$AM$3,0)),Калькуляция!$A$15:$A$139,$A607,Калькуляция!$B$15:$B$139,$B607)</f>
        <v>#N/A</v>
      </c>
      <c r="AA607" s="624" t="e">
        <f>SUMIFS(INDEX(Калькуляция!$T$15:$AM$139,,MATCH(AA$3,Калькуляция!$T$3:$AM$3,0)),Калькуляция!$A$15:$A$139,$A607,Калькуляция!$B$15:$B$139,$B607)</f>
        <v>#N/A</v>
      </c>
      <c r="AB607" s="521" t="e">
        <f>IF(Z607=0,0,(AA607-Z607)/Z607*100)</f>
        <v>#N/A</v>
      </c>
      <c r="AC607" s="624" t="e">
        <f>SUMIFS(INDEX(Калькуляция!$T$15:$AM$139,,MATCH(AC$3,Калькуляция!$T$3:$AM$3,0)),Калькуляция!$A$15:$A$139,$A607,Калькуляция!$B$15:$B$139,$B607)</f>
        <v>#N/A</v>
      </c>
      <c r="AD607" s="624" t="e">
        <f>SUMIFS(INDEX(Калькуляция!$T$15:$AM$139,,MATCH(AD$3,Калькуляция!$T$3:$AM$3,0)),Калькуляция!$A$15:$A$139,$A607,Калькуляция!$B$15:$B$139,$B607)</f>
        <v>#N/A</v>
      </c>
      <c r="AE607" s="521" t="e">
        <f>IF(AC607=0,0,(AD607-AC607)/AC607*100)</f>
        <v>#N/A</v>
      </c>
      <c r="AF607" s="624" t="e">
        <f>SUMIFS(INDEX(Калькуляция!$T$15:$AM$139,,MATCH(AF$3,Калькуляция!$T$3:$AM$3,0)),Калькуляция!$A$15:$A$139,$A607,Калькуляция!$B$15:$B$139,$B607)</f>
        <v>#N/A</v>
      </c>
      <c r="AG607" s="624" t="e">
        <f>SUMIFS(INDEX(Калькуляция!$T$15:$AM$139,,MATCH(AG$3,Калькуляция!$T$3:$AM$3,0)),Калькуляция!$A$15:$A$139,$A607,Калькуляция!$B$15:$B$139,$B607)</f>
        <v>#N/A</v>
      </c>
      <c r="AH607" s="521" t="e">
        <f>IF(AF607=0,0,(AG607-AF607)/AF607*100)</f>
        <v>#N/A</v>
      </c>
      <c r="AI607" s="624" t="e">
        <f>SUMIFS(INDEX(Калькуляция!$T$15:$AM$139,,MATCH(AI$3,Калькуляция!$T$3:$AM$3,0)),Калькуляция!$A$15:$A$139,$A607,Калькуляция!$B$15:$B$139,$B607)</f>
        <v>#N/A</v>
      </c>
      <c r="AJ607" s="624" t="e">
        <f>SUMIFS(INDEX(Калькуляция!$T$15:$AM$139,,MATCH(AJ$3,Калькуляция!$T$3:$AM$3,0)),Калькуляция!$A$15:$A$139,$A607,Калькуляция!$B$15:$B$139,$B607)</f>
        <v>#N/A</v>
      </c>
      <c r="AK607" s="521" t="e">
        <f>IF(AI607=0,0,(AJ607-AI607)/AI607*100)</f>
        <v>#N/A</v>
      </c>
      <c r="AL607" s="624" t="e">
        <f>SUMIFS(INDEX(Калькуляция!$T$15:$AM$139,,MATCH(AL$3,Калькуляция!$T$3:$AM$3,0)),Калькуляция!$A$15:$A$139,$A607,Калькуляция!$B$15:$B$139,$B607)</f>
        <v>#N/A</v>
      </c>
      <c r="AM607" s="624" t="e">
        <f>SUMIFS(INDEX(Калькуляция!$T$15:$AM$139,,MATCH(AM$3,Калькуляция!$T$3:$AM$3,0)),Калькуляция!$A$15:$A$139,$A607,Калькуляция!$B$15:$B$139,$B607)</f>
        <v>#N/A</v>
      </c>
      <c r="AN607" s="521" t="e">
        <f>IF(AL607=0,0,(AM607-AL607)/AL607*100)</f>
        <v>#N/A</v>
      </c>
      <c r="AO607" s="624" t="e">
        <f>SUMIFS(INDEX(Калькуляция!$T$15:$AM$139,,MATCH(AO$3,Калькуляция!$T$3:$AM$3,0)),Калькуляция!$A$15:$A$139,$A607,Калькуляция!$B$15:$B$139,$B607)</f>
        <v>#N/A</v>
      </c>
      <c r="AP607" s="624" t="e">
        <f>SUMIFS(INDEX(Калькуляция!$T$15:$AM$139,,MATCH(AP$3,Калькуляция!$T$3:$AM$3,0)),Калькуляция!$A$15:$A$139,$A607,Калькуляция!$B$15:$B$139,$B607)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1276" t="s">
        <v>16</v>
      </c>
      <c r="M612" s="1277"/>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1270" t="s">
        <v>684</v>
      </c>
      <c r="M613" s="1271"/>
      <c r="N613" s="379" t="str">
        <f>INDEX('Общие сведения'!$K$113:$K$126,MATCH($A613,'Общие сведения'!$D$113:$D$126,0))</f>
        <v>питьевая вода</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1270" t="s">
        <v>685</v>
      </c>
      <c r="M614" s="1271"/>
      <c r="N614" s="379" t="str">
        <f>INDEX('Общие сведения'!$L$113:$L$126,MATCH($A614,'Общие сведения'!$D$113:$D$126,0))</f>
        <v>тариф на питьевую воду</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1272" t="s">
        <v>281</v>
      </c>
      <c r="M615" s="1273"/>
      <c r="N615" s="379">
        <f>INDEX('Общие сведения'!$M$113:$M$126,MATCH($A615,'Общие сведения'!$D$113:$D$126,0))</f>
        <v>0</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1280"/>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1280"/>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3.8" outlineLevel="1">
      <c r="A624" s="322" t="str">
        <f t="shared" ref="A624:A629" ca="1" si="130">OFFSET(A624,-1,0)</f>
        <v>et_List16_line_d</v>
      </c>
      <c r="G624" s="322">
        <f t="shared" ref="G624:G629" ca="1" si="131">OFFSET(G624,-1,0)</f>
        <v>0</v>
      </c>
      <c r="J624" s="1280"/>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8" outlineLevel="1">
      <c r="A625" s="322" t="str">
        <f t="shared" ca="1" si="130"/>
        <v>et_List16_line_d</v>
      </c>
      <c r="G625" s="322">
        <f t="shared" ca="1" si="131"/>
        <v>0</v>
      </c>
      <c r="J625" s="1280"/>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8" outlineLevel="1">
      <c r="A626" s="322" t="str">
        <f t="shared" ca="1" si="130"/>
        <v>et_List16_line_d</v>
      </c>
      <c r="G626" s="322">
        <f t="shared" ca="1" si="131"/>
        <v>0</v>
      </c>
      <c r="J626" s="1280"/>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8" outlineLevel="1">
      <c r="A627" s="322" t="str">
        <f t="shared" ca="1" si="130"/>
        <v>et_List16_line_d</v>
      </c>
      <c r="G627" s="322">
        <f t="shared" ca="1" si="131"/>
        <v>0</v>
      </c>
      <c r="J627" s="1280"/>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4.200000000000003" outlineLevel="1">
      <c r="A628" s="322" t="str">
        <f t="shared" ca="1" si="130"/>
        <v>et_List16_line_d</v>
      </c>
      <c r="G628" s="322">
        <f t="shared" ca="1" si="131"/>
        <v>0</v>
      </c>
      <c r="J628" s="1280"/>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8" outlineLevel="1">
      <c r="A629" s="322" t="str">
        <f t="shared" ca="1" si="130"/>
        <v>et_List16_line_d</v>
      </c>
      <c r="G629" s="322">
        <f t="shared" ca="1" si="131"/>
        <v>0</v>
      </c>
      <c r="J629" s="1280"/>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сведения'!$J$113:$J$126,MATCH($A635,'Общие сведения'!$D$113:$D$126,0))</f>
        <v>Тариф 1 (Водоснабжение) - тариф на питьевую воду</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SUMIFS(INDEX(Калькуляция!$AD$15:$AM$139,,MATCH(F636,Калькуляция!$AD$1:$AM$1,0)),Калькуляция!$A$15:$A$139,A636,Калькуляция!$M$15:$M$139,"Операционные расходы")</f>
        <v>140.4</v>
      </c>
      <c r="N636" s="471">
        <f>SUMIFS(INDEX(Сценарии!$T$15:$AP$35,,MATCH($F636&amp;"Принято органом регулирования",Сценарии!$T$3:$AP$3,0)),Сценарии!$A$15:$A$35,$A636,Сценарии!$M$15:$M$35,"Индекс эффективности операционных расходов")</f>
        <v>1</v>
      </c>
      <c r="O636" s="327"/>
      <c r="P636" s="471">
        <f>SUMIFS(INDEX(Баланс!$AC$16:$AL$67,,MATCH($F636&amp;"Принято органом регулирования",Баланс!$AC$3:$AL$3,0)),Баланс!$A$16:$A$67,$A636,Баланс!$M$16:$M$67,"Уровень потерь воды")</f>
        <v>0</v>
      </c>
      <c r="Q636" s="471">
        <f>SUMIFS(INDEX(ЭЭ!$AC$15:$AL$27,,MATCH($F636&amp;"Принято органом регулирования",ЭЭ!$AC$3:$AL$3,0)),ЭЭ!$A$15:$A$27,$A636,ЭЭ!$M$15:$M$27,"Удельный расход электроэнергии")</f>
        <v>1.53</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SUMIFS(INDEX(Калькуляция!$AD$15:$AM$139,,MATCH(F637,Калькуляция!$AD$1:$AM$1,0)),Калькуляция!$A$15:$A$139,A637,Калькуляция!$M$15:$M$139,"Операционные расходы")</f>
        <v>144.88999999999999</v>
      </c>
      <c r="N637" s="471">
        <f>SUMIFS(INDEX(Сценарии!$T$15:$AP$35,,MATCH(F637&amp;"Принято органом регулирования",Сценарии!$T$3:$AP$3,0)),Сценарии!$A$15:$A$35,A637,Сценарии!$M$15:$M$35,"Индекс эффективности операционных расходов")</f>
        <v>1</v>
      </c>
      <c r="O637" s="327"/>
      <c r="P637" s="471">
        <f>SUMIFS(INDEX(Баланс!$AC$16:$AL$67,,MATCH($F637&amp;"Принято органом регулирования",Баланс!$AC$3:$AL$3,0)),Баланс!$A$16:$A$67,$A637,Баланс!$M$16:$M$67,"Уровень потерь воды")</f>
        <v>0</v>
      </c>
      <c r="Q637" s="471">
        <f>SUMIFS(INDEX(ЭЭ!$AC$15:$AL$27,,MATCH($F637&amp;"Принято органом регулирования",ЭЭ!$AC$3:$AL$3,0)),ЭЭ!$A$15:$A$27,$A637,ЭЭ!$M$15:$M$27,"Удельный расход электроэнергии")</f>
        <v>1.53</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SUMIFS(INDEX(Калькуляция!$AD$15:$AM$139,,MATCH(F638,Калькуляция!$AD$1:$AM$1,0)),Калькуляция!$A$15:$A$139,A638,Калькуляция!$M$15:$M$139,"Операционные расходы")</f>
        <v>149.24</v>
      </c>
      <c r="N638" s="471">
        <f>SUMIFS(INDEX(Сценарии!$T$15:$AP$35,,MATCH(F638&amp;"Принято органом регулирования",Сценарии!$T$3:$AP$3,0)),Сценарии!$A$15:$A$35,A638,Сценарии!$M$15:$M$35,"Индекс эффективности операционных расходов")</f>
        <v>1</v>
      </c>
      <c r="O638" s="327"/>
      <c r="P638" s="471">
        <f>SUMIFS(INDEX(Баланс!$AC$16:$AL$67,,MATCH($F638&amp;"Принято органом регулирования",Баланс!$AC$3:$AL$3,0)),Баланс!$A$16:$A$67,$A638,Баланс!$M$16:$M$67,"Уровень потерь воды")</f>
        <v>0</v>
      </c>
      <c r="Q638" s="471">
        <f>SUMIFS(INDEX(ЭЭ!$AC$15:$AL$27,,MATCH($F638&amp;"Принято органом регулирования",ЭЭ!$AC$3:$AL$3,0)),ЭЭ!$A$15:$A$27,$A638,ЭЭ!$M$15:$M$27,"Удельный расход электроэнергии")</f>
        <v>1.53</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SUMIFS(INDEX(Калькуляция!$AD$15:$AM$139,,MATCH(F639,Калькуляция!$AD$1:$AM$1,0)),Калькуляция!$A$15:$A$139,A639,Калькуляция!$M$15:$M$139,"Операционные расходы")</f>
        <v>153.72</v>
      </c>
      <c r="N639" s="471">
        <f>SUMIFS(INDEX(Сценарии!$T$15:$AP$35,,MATCH(F639&amp;"Принято органом регулирования",Сценарии!$T$3:$AP$3,0)),Сценарии!$A$15:$A$35,A639,Сценарии!$M$15:$M$35,"Индекс эффективности операционных расходов")</f>
        <v>1</v>
      </c>
      <c r="O639" s="327"/>
      <c r="P639" s="471">
        <f>SUMIFS(INDEX(Баланс!$AC$16:$AL$67,,MATCH($F639&amp;"Принято органом регулирования",Баланс!$AC$3:$AL$3,0)),Баланс!$A$16:$A$67,$A639,Баланс!$M$16:$M$67,"Уровень потерь воды")</f>
        <v>0</v>
      </c>
      <c r="Q639" s="471">
        <f>SUMIFS(INDEX(ЭЭ!$AC$15:$AL$27,,MATCH($F639&amp;"Принято органом регулирования",ЭЭ!$AC$3:$AL$3,0)),ЭЭ!$A$15:$A$27,$A639,ЭЭ!$M$15:$M$27,"Удельный расход электроэнергии")</f>
        <v>1.53</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SUMIFS(INDEX(Калькуляция!$AD$15:$AM$139,,MATCH(F640,Калькуляция!$AD$1:$AM$1,0)),Калькуляция!$A$15:$A$139,A640,Калькуляция!$M$15:$M$139,"Операционные расходы")</f>
        <v>158.33000000000001</v>
      </c>
      <c r="N640" s="471">
        <f>SUMIFS(INDEX(Сценарии!$T$15:$AP$35,,MATCH(F640&amp;"Принято органом регулирования",Сценарии!$T$3:$AP$3,0)),Сценарии!$A$15:$A$35,A640,Сценарии!$M$15:$M$35,"Индекс эффективности операционных расходов")</f>
        <v>1</v>
      </c>
      <c r="O640" s="327"/>
      <c r="P640" s="471">
        <f>SUMIFS(INDEX(Баланс!$AC$16:$AL$67,,MATCH($F640&amp;"Принято органом регулирования",Баланс!$AC$3:$AL$3,0)),Баланс!$A$16:$A$67,$A640,Баланс!$M$16:$M$67,"Уровень потерь воды")</f>
        <v>0</v>
      </c>
      <c r="Q640" s="471">
        <f>SUMIFS(INDEX(ЭЭ!$AC$15:$AL$27,,MATCH($F640&amp;"Принято органом регулирования",ЭЭ!$AC$3:$AL$3,0)),ЭЭ!$A$15:$A$27,$A640,ЭЭ!$M$15:$M$27,"Удельный расход электроэнергии")</f>
        <v>1.53</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SUMIFS(INDEX(Калькуляция!$AD$15:$AM$139,,MATCH(F641,Калькуляция!$AD$1:$AM$1,0)),Калькуляция!$A$15:$A$139,A641,Калькуляция!$M$15:$M$139,"Операционные расходы")</f>
        <v>158.33000000000001</v>
      </c>
      <c r="N641" s="471">
        <f>SUMIFS(INDEX(Сценарии!$T$15:$AP$35,,MATCH(F641&amp;"Принято органом регулирования",Сценарии!$T$3:$AP$3,0)),Сценарии!$A$15:$A$35,A641,Сценарии!$M$15:$M$35,"Индекс эффективности операционных расходов")</f>
        <v>0</v>
      </c>
      <c r="O641" s="327"/>
      <c r="P641" s="471">
        <f>SUMIFS(INDEX(Баланс!$AC$16:$AL$67,,MATCH($F641&amp;"Принято органом регулирования",Баланс!$AC$3:$AL$3,0)),Баланс!$A$16:$A$67,$A641,Баланс!$M$16:$M$67,"Уровень потерь воды")</f>
        <v>0</v>
      </c>
      <c r="Q641" s="471">
        <f>SUMIFS(INDEX(ЭЭ!$AC$15:$AL$27,,MATCH($F641&amp;"Принято органом регулирования",ЭЭ!$AC$3:$AL$3,0)),ЭЭ!$A$15:$A$27,$A641,ЭЭ!$M$15:$M$27,"Удельный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SUMIFS(INDEX(Калькуляция!$AD$15:$AM$139,,MATCH(F642,Калькуляция!$AD$1:$AM$1,0)),Калькуляция!$A$15:$A$139,A642,Калькуляция!$M$15:$M$139,"Операционные расходы")</f>
        <v>158.33000000000001</v>
      </c>
      <c r="N642" s="471">
        <f>SUMIFS(INDEX(Сценарии!$T$15:$AP$35,,MATCH(F642&amp;"Принято органом регулирования",Сценарии!$T$3:$AP$3,0)),Сценарии!$A$15:$A$35,A642,Сценарии!$M$15:$M$35,"Индекс эффективности операционных расходов")</f>
        <v>0</v>
      </c>
      <c r="O642" s="327"/>
      <c r="P642" s="471">
        <f>SUMIFS(INDEX(Баланс!$AC$16:$AL$67,,MATCH($F642&amp;"Принято органом регулирования",Баланс!$AC$3:$AL$3,0)),Баланс!$A$16:$A$67,$A642,Баланс!$M$16:$M$67,"Уровень потерь воды")</f>
        <v>0</v>
      </c>
      <c r="Q642" s="471">
        <f>SUMIFS(INDEX(ЭЭ!$AC$15:$AL$27,,MATCH($F642&amp;"Принято органом регулирования",ЭЭ!$AC$3:$AL$3,0)),ЭЭ!$A$15:$A$27,$A642,ЭЭ!$M$15:$M$27,"Удельный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SUMIFS(INDEX(Калькуляция!$AD$15:$AM$139,,MATCH(F643,Калькуляция!$AD$1:$AM$1,0)),Калькуляция!$A$15:$A$139,A643,Калькуляция!$M$15:$M$139,"Операционные расходы")</f>
        <v>158.33000000000001</v>
      </c>
      <c r="N643" s="471">
        <f>SUMIFS(INDEX(Сценарии!$T$15:$AP$35,,MATCH(F643&amp;"Принято органом регулирования",Сценарии!$T$3:$AP$3,0)),Сценарии!$A$15:$A$35,A643,Сценарии!$M$15:$M$35,"Индекс эффективности операционных расходов")</f>
        <v>0</v>
      </c>
      <c r="O643" s="327"/>
      <c r="P643" s="471">
        <f>SUMIFS(INDEX(Баланс!$AC$16:$AL$67,,MATCH($F643&amp;"Принято органом регулирования",Баланс!$AC$3:$AL$3,0)),Баланс!$A$16:$A$67,$A643,Баланс!$M$16:$M$67,"Уровень потерь воды")</f>
        <v>0</v>
      </c>
      <c r="Q643" s="471">
        <f>SUMIFS(INDEX(ЭЭ!$AC$15:$AL$27,,MATCH($F643&amp;"Принято органом регулирования",ЭЭ!$AC$3:$AL$3,0)),ЭЭ!$A$15:$A$27,$A643,ЭЭ!$M$15:$M$27,"Удельный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SUMIFS(INDEX(Калькуляция!$AD$15:$AM$139,,MATCH(F644,Калькуляция!$AD$1:$AM$1,0)),Калькуляция!$A$15:$A$139,A644,Калькуляция!$M$15:$M$139,"Операционные расходы")</f>
        <v>158.33000000000001</v>
      </c>
      <c r="N644" s="471">
        <f>SUMIFS(INDEX(Сценарии!$T$15:$AP$35,,MATCH(F644&amp;"Принято органом регулирования",Сценарии!$T$3:$AP$3,0)),Сценарии!$A$15:$A$35,A644,Сценарии!$M$15:$M$35,"Индекс эффективности операционных расходов")</f>
        <v>0</v>
      </c>
      <c r="O644" s="327"/>
      <c r="P644" s="471">
        <f>SUMIFS(INDEX(Баланс!$AC$16:$AL$67,,MATCH($F644&amp;"Принято органом регулирования",Баланс!$AC$3:$AL$3,0)),Баланс!$A$16:$A$67,$A644,Баланс!$M$16:$M$67,"Уровень потерь воды")</f>
        <v>0</v>
      </c>
      <c r="Q644" s="471">
        <f>SUMIFS(INDEX(ЭЭ!$AC$15:$AL$27,,MATCH($F644&amp;"Принято органом регулирования",ЭЭ!$AC$3:$AL$3,0)),ЭЭ!$A$15:$A$27,$A644,ЭЭ!$M$15:$M$27,"Удельный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SUMIFS(INDEX(Калькуляция!$AD$15:$AM$139,,MATCH(F645,Калькуляция!$AD$1:$AM$1,0)),Калькуляция!$A$15:$A$139,A645,Калькуляция!$M$15:$M$139,"Операционные расходы")</f>
        <v>158.33000000000001</v>
      </c>
      <c r="N645" s="471">
        <f>SUMIFS(INDEX(Сценарии!$T$15:$AP$35,,MATCH(F645&amp;"Принято органом регулирования",Сценарии!$T$3:$AP$3,0)),Сценарии!$A$15:$A$35,A645,Сценарии!$M$15:$M$35,"Индекс эффективности операционных расходов")</f>
        <v>0</v>
      </c>
      <c r="O645" s="327"/>
      <c r="P645" s="471">
        <f>SUMIFS(INDEX(Баланс!$AC$16:$AL$67,,MATCH($F645&amp;"Принято органом регулирования",Баланс!$AC$3:$AL$3,0)),Баланс!$A$16:$A$67,$A645,Баланс!$M$16:$M$67,"Уровень потерь воды")</f>
        <v>0</v>
      </c>
      <c r="Q645" s="471">
        <f>SUMIFS(INDEX(ЭЭ!$AC$15:$AL$27,,MATCH($F645&amp;"Принято органом регулирования",ЭЭ!$AC$3:$AL$3,0)),ЭЭ!$A$15:$A$27,$A645,ЭЭ!$M$15:$M$27,"Удельный расход электроэнергии")</f>
        <v>0</v>
      </c>
    </row>
    <row r="646" spans="1:17">
      <c r="A646" s="143" t="s">
        <v>1414</v>
      </c>
    </row>
    <row r="647" spans="1:17" s="102" customFormat="1" ht="15" customHeight="1">
      <c r="A647" s="184" t="s">
        <v>18</v>
      </c>
      <c r="L647" s="280" t="str">
        <f>INDEX('Общие сведения'!$J$113:$J$126,MATCH($A647,'Общие сведения'!$D$113:$D$126,0))</f>
        <v>Тариф 1 (Водоснабжение) - тариф на питьевую воду</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SUMIFS(INDEX(Калькуляция!$AD$15:$AM$139,,MATCH(F648,Калькуляция!$AD$1:$AM$1,0)),Калькуляция!$A$15:$A$139,A648,Калькуляция!$M$15:$M$139,"Операционные расходы")</f>
        <v>140.4</v>
      </c>
      <c r="N648" s="471">
        <f>SUMIFS(INDEX(Сценарии!$T$15:$AP$35,,MATCH($F648&amp;"Принято органом регулирования",Сценарии!$T$3:$AP$3,0)),Сценарии!$A$15:$A$35,$A648,Сценарии!$M$15:$M$35,"Индекс эффективности операционных расходов")</f>
        <v>1</v>
      </c>
      <c r="O648" s="327"/>
      <c r="P648" s="588"/>
      <c r="Q648" s="471">
        <f>SUMIFS(INDEX(ЭЭ!$AC$15:$AL$27,,MATCH($F648&amp;"Принято органом регулирования",ЭЭ!$AC$3:$AL$3,0)),ЭЭ!$A$15:$A$27,$A648,ЭЭ!$M$15:$M$27,"Удельный расход электроэнергии")</f>
        <v>1.53</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SUMIFS(INDEX(Калькуляция!$AD$15:$AM$139,,MATCH(F649,Калькуляция!$AD$1:$AM$1,0)),Калькуляция!$A$15:$A$139,A649,Калькуляция!$M$15:$M$139,"Операционные расходы")</f>
        <v>144.88999999999999</v>
      </c>
      <c r="N649" s="471">
        <f>SUMIFS(INDEX(Сценарии!$T$15:$AP$35,,MATCH(F649&amp;"Принято органом регулирования",Сценарии!$T$3:$AP$3,0)),Сценарии!$A$15:$A$35,A649,Сценарии!$M$15:$M$35,"Индекс эффективности операционных расходов")</f>
        <v>1</v>
      </c>
      <c r="O649" s="327"/>
      <c r="P649" s="588"/>
      <c r="Q649" s="471">
        <f>SUMIFS(INDEX(ЭЭ!$AC$15:$AL$27,,MATCH($F649&amp;"Принято органом регулирования",ЭЭ!$AC$3:$AL$3,0)),ЭЭ!$A$15:$A$27,$A649,ЭЭ!$M$15:$M$27,"Удельный расход электроэнергии")</f>
        <v>1.53</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SUMIFS(INDEX(Калькуляция!$AD$15:$AM$139,,MATCH(F650,Калькуляция!$AD$1:$AM$1,0)),Калькуляция!$A$15:$A$139,A650,Калькуляция!$M$15:$M$139,"Операционные расходы")</f>
        <v>149.24</v>
      </c>
      <c r="N650" s="471">
        <f>SUMIFS(INDEX(Сценарии!$T$15:$AP$35,,MATCH(F650&amp;"Принято органом регулирования",Сценарии!$T$3:$AP$3,0)),Сценарии!$A$15:$A$35,A650,Сценарии!$M$15:$M$35,"Индекс эффективности операционных расходов")</f>
        <v>1</v>
      </c>
      <c r="O650" s="327"/>
      <c r="P650" s="588"/>
      <c r="Q650" s="471">
        <f>SUMIFS(INDEX(ЭЭ!$AC$15:$AL$27,,MATCH($F650&amp;"Принято органом регулирования",ЭЭ!$AC$3:$AL$3,0)),ЭЭ!$A$15:$A$27,$A650,ЭЭ!$M$15:$M$27,"Удельный расход электроэнергии")</f>
        <v>1.53</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SUMIFS(INDEX(Калькуляция!$AD$15:$AM$139,,MATCH(F651,Калькуляция!$AD$1:$AM$1,0)),Калькуляция!$A$15:$A$139,A651,Калькуляция!$M$15:$M$139,"Операционные расходы")</f>
        <v>153.72</v>
      </c>
      <c r="N651" s="471">
        <f>SUMIFS(INDEX(Сценарии!$T$15:$AP$35,,MATCH(F651&amp;"Принято органом регулирования",Сценарии!$T$3:$AP$3,0)),Сценарии!$A$15:$A$35,A651,Сценарии!$M$15:$M$35,"Индекс эффективности операционных расходов")</f>
        <v>1</v>
      </c>
      <c r="O651" s="327"/>
      <c r="P651" s="588"/>
      <c r="Q651" s="471">
        <f>SUMIFS(INDEX(ЭЭ!$AC$15:$AL$27,,MATCH($F651&amp;"Принято органом регулирования",ЭЭ!$AC$3:$AL$3,0)),ЭЭ!$A$15:$A$27,$A651,ЭЭ!$M$15:$M$27,"Удельный расход электроэнергии")</f>
        <v>1.53</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SUMIFS(INDEX(Калькуляция!$AD$15:$AM$139,,MATCH(F652,Калькуляция!$AD$1:$AM$1,0)),Калькуляция!$A$15:$A$139,A652,Калькуляция!$M$15:$M$139,"Операционные расходы")</f>
        <v>158.33000000000001</v>
      </c>
      <c r="N652" s="471">
        <f>SUMIFS(INDEX(Сценарии!$T$15:$AP$35,,MATCH(F652&amp;"Принято органом регулирования",Сценарии!$T$3:$AP$3,0)),Сценарии!$A$15:$A$35,A652,Сценарии!$M$15:$M$35,"Индекс эффективности операционных расходов")</f>
        <v>1</v>
      </c>
      <c r="O652" s="327"/>
      <c r="P652" s="588"/>
      <c r="Q652" s="471">
        <f>SUMIFS(INDEX(ЭЭ!$AC$15:$AL$27,,MATCH($F652&amp;"Принято органом регулирования",ЭЭ!$AC$3:$AL$3,0)),ЭЭ!$A$15:$A$27,$A652,ЭЭ!$M$15:$M$27,"Удельный расход электроэнергии")</f>
        <v>1.53</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SUMIFS(INDEX(Калькуляция!$AD$15:$AM$139,,MATCH(F653,Калькуляция!$AD$1:$AM$1,0)),Калькуляция!$A$15:$A$139,A653,Калькуляция!$M$15:$M$139,"Операционные расходы")</f>
        <v>158.33000000000001</v>
      </c>
      <c r="N653" s="471">
        <f>SUMIFS(INDEX(Сценарии!$T$15:$AP$35,,MATCH(F653&amp;"Принято органом регулирования",Сценарии!$T$3:$AP$3,0)),Сценарии!$A$15:$A$35,A653,Сценарии!$M$15:$M$35,"Индекс эффективности операционных расходов")</f>
        <v>0</v>
      </c>
      <c r="O653" s="327"/>
      <c r="P653" s="588"/>
      <c r="Q653" s="471">
        <f>SUMIFS(INDEX(ЭЭ!$AC$15:$AL$27,,MATCH($F653&amp;"Принято органом регулирования",ЭЭ!$AC$3:$AL$3,0)),ЭЭ!$A$15:$A$27,$A653,ЭЭ!$M$15:$M$27,"Удельный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SUMIFS(INDEX(Калькуляция!$AD$15:$AM$139,,MATCH(F654,Калькуляция!$AD$1:$AM$1,0)),Калькуляция!$A$15:$A$139,A654,Калькуляция!$M$15:$M$139,"Операционные расходы")</f>
        <v>158.33000000000001</v>
      </c>
      <c r="N654" s="471">
        <f>SUMIFS(INDEX(Сценарии!$T$15:$AP$35,,MATCH(F654&amp;"Принято органом регулирования",Сценарии!$T$3:$AP$3,0)),Сценарии!$A$15:$A$35,A654,Сценарии!$M$15:$M$35,"Индекс эффективности операционных расходов")</f>
        <v>0</v>
      </c>
      <c r="O654" s="327"/>
      <c r="P654" s="588"/>
      <c r="Q654" s="471">
        <f>SUMIFS(INDEX(ЭЭ!$AC$15:$AL$27,,MATCH($F654&amp;"Принято органом регулирования",ЭЭ!$AC$3:$AL$3,0)),ЭЭ!$A$15:$A$27,$A654,ЭЭ!$M$15:$M$27,"Удельный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SUMIFS(INDEX(Калькуляция!$AD$15:$AM$139,,MATCH(F655,Калькуляция!$AD$1:$AM$1,0)),Калькуляция!$A$15:$A$139,A655,Калькуляция!$M$15:$M$139,"Операционные расходы")</f>
        <v>158.33000000000001</v>
      </c>
      <c r="N655" s="471">
        <f>SUMIFS(INDEX(Сценарии!$T$15:$AP$35,,MATCH(F655&amp;"Принято органом регулирования",Сценарии!$T$3:$AP$3,0)),Сценарии!$A$15:$A$35,A655,Сценарии!$M$15:$M$35,"Индекс эффективности операционных расходов")</f>
        <v>0</v>
      </c>
      <c r="O655" s="327"/>
      <c r="P655" s="588"/>
      <c r="Q655" s="471">
        <f>SUMIFS(INDEX(ЭЭ!$AC$15:$AL$27,,MATCH($F655&amp;"Принято органом регулирования",ЭЭ!$AC$3:$AL$3,0)),ЭЭ!$A$15:$A$27,$A655,ЭЭ!$M$15:$M$27,"Удельный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SUMIFS(INDEX(Калькуляция!$AD$15:$AM$139,,MATCH(F656,Калькуляция!$AD$1:$AM$1,0)),Калькуляция!$A$15:$A$139,A656,Калькуляция!$M$15:$M$139,"Операционные расходы")</f>
        <v>158.33000000000001</v>
      </c>
      <c r="N656" s="471">
        <f>SUMIFS(INDEX(Сценарии!$T$15:$AP$35,,MATCH(F656&amp;"Принято органом регулирования",Сценарии!$T$3:$AP$3,0)),Сценарии!$A$15:$A$35,A656,Сценарии!$M$15:$M$35,"Индекс эффективности операционных расходов")</f>
        <v>0</v>
      </c>
      <c r="O656" s="327"/>
      <c r="P656" s="588"/>
      <c r="Q656" s="471">
        <f>SUMIFS(INDEX(ЭЭ!$AC$15:$AL$27,,MATCH($F656&amp;"Принято органом регулирования",ЭЭ!$AC$3:$AL$3,0)),ЭЭ!$A$15:$A$27,$A656,ЭЭ!$M$15:$M$27,"Удельный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SUMIFS(INDEX(Калькуляция!$AD$15:$AM$139,,MATCH(F657,Калькуляция!$AD$1:$AM$1,0)),Калькуляция!$A$15:$A$139,A657,Калькуляция!$M$15:$M$139,"Операционные расходы")</f>
        <v>158.33000000000001</v>
      </c>
      <c r="N657" s="471">
        <f>SUMIFS(INDEX(Сценарии!$T$15:$AP$35,,MATCH(F657&amp;"Принято органом регулирования",Сценарии!$T$3:$AP$3,0)),Сценарии!$A$15:$A$35,A657,Сценарии!$M$15:$M$35,"Индекс эффективности операционных расходов")</f>
        <v>0</v>
      </c>
      <c r="O657" s="327"/>
      <c r="P657" s="588"/>
      <c r="Q657" s="471">
        <f>SUMIFS(INDEX(ЭЭ!$AC$15:$AL$27,,MATCH($F657&amp;"Принято органом регулирования",ЭЭ!$AC$3:$AL$3,0)),ЭЭ!$A$15:$A$27,$A657,ЭЭ!$M$15:$M$27,"Удельный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сведения'!$J$113:$J$126,MATCH($A661,'Общие сведения'!$D$113:$D$126,0))</f>
        <v>Тариф 1 (Водоснабжение) - тариф на питьевую воду</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1269" t="s">
        <v>282</v>
      </c>
      <c r="L664" s="1268"/>
      <c r="M664" s="1268"/>
      <c r="N664" s="1268"/>
      <c r="O664" s="1268"/>
      <c r="P664" s="1268"/>
      <c r="Q664" s="1268"/>
    </row>
    <row r="665" spans="1:27" s="108" customFormat="1" ht="15" customHeight="1" outlineLevel="1">
      <c r="A665" s="108" t="str">
        <f t="shared" ref="A665:A674" ca="1" si="138">A664</f>
        <v>et_List18_block</v>
      </c>
      <c r="F665" s="108">
        <f>first_year</f>
        <v>2024</v>
      </c>
      <c r="G665" s="108" t="b">
        <f t="shared" ref="G665:G674" si="139">F665&lt;first_year+PERIOD_LENGTH</f>
        <v>1</v>
      </c>
      <c r="K665" s="1269"/>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1269"/>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1269"/>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1269"/>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1269"/>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1269"/>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1269"/>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1269"/>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1269"/>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1269"/>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сведения'!$J$113:$J$126,MATCH($A678,'Общие сведения'!$D$113:$D$126,0))</f>
        <v>Тариф 1 (Водоснабжение) - тариф на питьевую воду</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ht="22.8"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8" outlineLevel="1">
      <c r="A682" s="646" t="str">
        <f t="shared" si="142"/>
        <v>1</v>
      </c>
      <c r="B682" s="526" t="s">
        <v>1323</v>
      </c>
      <c r="L682" s="542" t="s">
        <v>102</v>
      </c>
      <c r="M682" s="543" t="s">
        <v>1324</v>
      </c>
      <c r="N682" s="544" t="s">
        <v>369</v>
      </c>
      <c r="O682" s="545" t="e">
        <f>O679*SUMIFS(INDEX(Сценарии!$O$15:$AP$35,,MATCH(O$3,Сценарии!$O$3:$AP$3,0)),Сценарии!$A$15:$A$35,$A682,Сценарии!$B$15:$B$35,"СВФОТ")/100</f>
        <v>#N/A</v>
      </c>
      <c r="P682" s="545" t="e">
        <f>P679*SUMIFS(INDEX(Сценарии!$O$15:$AP$35,,MATCH(P$3,Сценарии!$O$3:$AP$3,0)),Сценарии!$A$15:$A$35,$A682,Сценарии!$B$15:$B$35,"СВФОТ")/100</f>
        <v>#N/A</v>
      </c>
      <c r="Q682" s="545" t="e">
        <f>Q679*SUMIFS(INDEX(Сценарии!$O$15:$AP$35,,MATCH(Q$3,Сценарии!$O$3:$AP$3,0)),Сценарии!$A$15:$A$35,$A682,Сценарии!$B$15:$B$35,"СВФОТ")/100</f>
        <v>#N/A</v>
      </c>
      <c r="R682" s="545" t="e">
        <f>R679*SUMIFS(INDEX(Сценарии!$O$15:$AP$35,,MATCH(R$3,Сценарии!$O$3:$AP$3,0)),Сценарии!$A$15:$A$35,$A682,Сценарии!$B$15:$B$35,"СВФОТ")/100</f>
        <v>#N/A</v>
      </c>
      <c r="S682" s="545" t="e">
        <f>S679*SUMIFS(INDEX(Сценарии!$O$15:$AP$35,,MATCH(S$3,Сценарии!$O$3:$AP$3,0)),Сценарии!$A$15:$A$35,$A682,Сценарии!$B$15:$B$35,"СВФОТ")/100</f>
        <v>#N/A</v>
      </c>
      <c r="T682" s="545" t="e">
        <f>T679*SUMIFS(INDEX(Сценарии!$O$15:$AP$35,,MATCH(T$3,Сценарии!$O$3:$AP$3,0)),Сценарии!$A$15:$A$35,$A682,Сценарии!$B$15:$B$35,"СВФОТ")/100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O683*SUMIFS(INDEX(Сценарии!$O$15:$AP$35,,MATCH(O$3,Сценарии!$O$3:$AP$3,0)),Сценарии!$A$15:$A$35,$A686,Сценарии!$B$15:$B$35,"СВФОТ")/100</f>
        <v>#N/A</v>
      </c>
      <c r="P686" s="545" t="e">
        <f>P683*SUMIFS(INDEX(Сценарии!$O$15:$AP$35,,MATCH(P$3,Сценарии!$O$3:$AP$3,0)),Сценарии!$A$15:$A$35,$A686,Сценарии!$B$15:$B$35,"СВФОТ")/100</f>
        <v>#N/A</v>
      </c>
      <c r="Q686" s="545" t="e">
        <f>Q683*SUMIFS(INDEX(Сценарии!$O$15:$AP$35,,MATCH(Q$3,Сценарии!$O$3:$AP$3,0)),Сценарии!$A$15:$A$35,$A686,Сценарии!$B$15:$B$35,"СВФОТ")/100</f>
        <v>#N/A</v>
      </c>
      <c r="R686" s="545" t="e">
        <f>R683*SUMIFS(INDEX(Сценарии!$O$15:$AP$35,,MATCH(R$3,Сценарии!$O$3:$AP$3,0)),Сценарии!$A$15:$A$35,$A686,Сценарии!$B$15:$B$35,"СВФОТ")/100</f>
        <v>#N/A</v>
      </c>
      <c r="S686" s="545" t="e">
        <f>S683*SUMIFS(INDEX(Сценарии!$O$15:$AP$35,,MATCH(S$3,Сценарии!$O$3:$AP$3,0)),Сценарии!$A$15:$A$35,$A686,Сценарии!$B$15:$B$35,"СВФОТ")/100</f>
        <v>#N/A</v>
      </c>
      <c r="T686" s="545" t="e">
        <f>T683*SUMIFS(INDEX(Сценарии!$O$15:$AP$35,,MATCH(T$3,Сценарии!$O$3:$AP$3,0)),Сценарии!$A$15:$A$35,$A686,Сценарии!$B$15:$B$35,"СВФОТ")/100</f>
        <v>#N/A</v>
      </c>
      <c r="U686" s="546"/>
    </row>
    <row r="687" spans="1:27" s="541" customFormat="1" ht="22.8"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8" outlineLevel="1">
      <c r="A690" s="646" t="str">
        <f t="shared" si="142"/>
        <v>1</v>
      </c>
      <c r="B690" s="526" t="s">
        <v>1332</v>
      </c>
      <c r="L690" s="542" t="s">
        <v>124</v>
      </c>
      <c r="M690" s="543" t="s">
        <v>1333</v>
      </c>
      <c r="N690" s="544" t="s">
        <v>369</v>
      </c>
      <c r="O690" s="545" t="e">
        <f>O687*SUMIFS(INDEX(Сценарии!$O$15:$AP$35,,MATCH(O$3,Сценарии!$O$3:$AP$3,0)),Сценарии!$A$15:$A$35,$A690,Сценарии!$B$15:$B$35,"СВФОТ")/100</f>
        <v>#N/A</v>
      </c>
      <c r="P690" s="545" t="e">
        <f>P687*SUMIFS(INDEX(Сценарии!$O$15:$AP$35,,MATCH(P$3,Сценарии!$O$3:$AP$3,0)),Сценарии!$A$15:$A$35,$A690,Сценарии!$B$15:$B$35,"СВФОТ")/100</f>
        <v>#N/A</v>
      </c>
      <c r="Q690" s="545" t="e">
        <f>Q687*SUMIFS(INDEX(Сценарии!$O$15:$AP$35,,MATCH(Q$3,Сценарии!$O$3:$AP$3,0)),Сценарии!$A$15:$A$35,$A690,Сценарии!$B$15:$B$35,"СВФОТ")/100</f>
        <v>#N/A</v>
      </c>
      <c r="R690" s="545" t="e">
        <f>R687*SUMIFS(INDEX(Сценарии!$O$15:$AP$35,,MATCH(R$3,Сценарии!$O$3:$AP$3,0)),Сценарии!$A$15:$A$35,$A690,Сценарии!$B$15:$B$35,"СВФОТ")/100</f>
        <v>#N/A</v>
      </c>
      <c r="S690" s="545" t="e">
        <f>S687*SUMIFS(INDEX(Сценарии!$O$15:$AP$35,,MATCH(S$3,Сценарии!$O$3:$AP$3,0)),Сценарии!$A$15:$A$35,$A690,Сценарии!$B$15:$B$35,"СВФОТ")/100</f>
        <v>#N/A</v>
      </c>
      <c r="T690" s="545" t="e">
        <f>T687*SUMIFS(INDEX(Сценарии!$O$15:$AP$35,,MATCH(T$3,Сценарии!$O$3:$AP$3,0)),Сценарии!$A$15:$A$35,$A690,Сценарии!$B$15:$B$35,"СВФОТ")/100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O691*SUMIFS(INDEX(Сценарии!$O$15:$AP$35,,MATCH(O$3,Сценарии!$O$3:$AP$3,0)),Сценарии!$A$15:$A$35,$A694,Сценарии!$B$15:$B$35,"СВФОТ")/100</f>
        <v>#N/A</v>
      </c>
      <c r="P694" s="545" t="e">
        <f>P691*SUMIFS(INDEX(Сценарии!$O$15:$AP$35,,MATCH(P$3,Сценарии!$O$3:$AP$3,0)),Сценарии!$A$15:$A$35,$A694,Сценарии!$B$15:$B$35,"СВФОТ")/100</f>
        <v>#N/A</v>
      </c>
      <c r="Q694" s="545" t="e">
        <f>Q691*SUMIFS(INDEX(Сценарии!$O$15:$AP$35,,MATCH(Q$3,Сценарии!$O$3:$AP$3,0)),Сценарии!$A$15:$A$35,$A694,Сценарии!$B$15:$B$35,"СВФОТ")/100</f>
        <v>#N/A</v>
      </c>
      <c r="R694" s="545" t="e">
        <f>R691*SUMIFS(INDEX(Сценарии!$O$15:$AP$35,,MATCH(R$3,Сценарии!$O$3:$AP$3,0)),Сценарии!$A$15:$A$35,$A694,Сценарии!$B$15:$B$35,"СВФОТ")/100</f>
        <v>#N/A</v>
      </c>
      <c r="S694" s="545" t="e">
        <f>S691*SUMIFS(INDEX(Сценарии!$O$15:$AP$35,,MATCH(S$3,Сценарии!$O$3:$AP$3,0)),Сценарии!$A$15:$A$35,$A694,Сценарии!$B$15:$B$35,"СВФОТ")/100</f>
        <v>#N/A</v>
      </c>
      <c r="T694" s="545" t="e">
        <f>T691*SUMIFS(INDEX(Сценарии!$O$15:$AP$35,,MATCH(T$3,Сценарии!$O$3:$AP$3,0)),Сценарии!$A$15:$A$35,$A694,Сценарии!$B$15:$B$35,"СВФОТ")/100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1262"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1262"/>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1262"/>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сведения'!$J$113:$J$126,MATCH($A702,'Общие сведения'!$D$113:$D$126,0))</f>
        <v>Тариф 1 (Водоснабжение) - тариф на питьевую воду</v>
      </c>
      <c r="M702" s="155"/>
      <c r="N702" s="155"/>
      <c r="O702" s="457">
        <f t="shared" ref="O702:T702" si="143">O703+O704+O705+O713+O714+O715+O716+O717</f>
        <v>0</v>
      </c>
      <c r="P702" s="457">
        <f t="shared" si="143"/>
        <v>6</v>
      </c>
      <c r="Q702" s="457">
        <f t="shared" si="143"/>
        <v>0</v>
      </c>
      <c r="R702" s="457">
        <f t="shared" si="143"/>
        <v>0</v>
      </c>
      <c r="S702" s="457">
        <f t="shared" si="143"/>
        <v>0</v>
      </c>
      <c r="T702" s="457">
        <f t="shared" si="143"/>
        <v>0</v>
      </c>
      <c r="U702" s="149"/>
    </row>
    <row r="703" spans="1:21" s="556" customFormat="1" ht="22.8" outlineLevel="1">
      <c r="A703" s="646" t="str">
        <f>A702</f>
        <v>1</v>
      </c>
      <c r="L703" s="557">
        <v>1</v>
      </c>
      <c r="M703" s="543" t="s">
        <v>1330</v>
      </c>
      <c r="N703" s="544" t="s">
        <v>369</v>
      </c>
      <c r="O703" s="558">
        <f>SUMIFS(ФОТ!O$15:O$32,ФОТ!$A$15:$A$32,$A703,ФОТ!$M$15:$M$32,$M703)</f>
        <v>0</v>
      </c>
      <c r="P703" s="558">
        <f>SUMIFS(ФОТ!P$15:P$32,ФОТ!$A$15:$A$32,$A703,ФОТ!$M$15:$M$32,$M703)</f>
        <v>6</v>
      </c>
      <c r="Q703" s="558">
        <f>SUMIFS(ФОТ!Q$15:Q$32,ФОТ!$A$15:$A$32,$A703,ФОТ!$M$15:$M$32,$M703)</f>
        <v>0</v>
      </c>
      <c r="R703" s="558">
        <f>SUMIFS(ФОТ!R$15:R$32,ФОТ!$A$15:$A$32,$A703,ФОТ!$M$15:$M$32,$M703)</f>
        <v>0</v>
      </c>
      <c r="S703" s="558">
        <f>SUMIFS(ФОТ!S$15:S$32,ФОТ!$A$15:$A$32,$A703,ФОТ!$M$15:$M$32,$M703)</f>
        <v>0</v>
      </c>
      <c r="T703" s="558">
        <f>SUMIFS(ФОТ!T$15:T$32,ФОТ!$A$15:$A$32,$A703,ФОТ!$M$15:$M$32,$M703)</f>
        <v>0</v>
      </c>
      <c r="U703" s="559"/>
    </row>
    <row r="704" spans="1:21" s="556" customFormat="1" ht="23.25" customHeight="1" outlineLevel="1">
      <c r="A704" s="646" t="str">
        <f t="shared" ref="A704:A720" si="144">A703</f>
        <v>1</v>
      </c>
      <c r="L704" s="557" t="s">
        <v>102</v>
      </c>
      <c r="M704" s="543" t="s">
        <v>1333</v>
      </c>
      <c r="N704" s="544" t="s">
        <v>369</v>
      </c>
      <c r="O704" s="558">
        <f>SUMIFS(ФОТ!O$15:O$32,ФОТ!$A$15:$A$32,$A704,ФОТ!$M$15:$M$32,$M704)</f>
        <v>0</v>
      </c>
      <c r="P704" s="558">
        <f>SUMIFS(ФОТ!P$15:P$32,ФОТ!$A$15:$A$32,$A704,ФОТ!$M$15:$M$32,$M704)</f>
        <v>0</v>
      </c>
      <c r="Q704" s="558">
        <f>SUMIFS(ФОТ!Q$15:Q$32,ФОТ!$A$15:$A$32,$A704,ФОТ!$M$15:$M$32,$M704)</f>
        <v>0</v>
      </c>
      <c r="R704" s="558">
        <f>SUMIFS(ФОТ!R$15:R$32,ФОТ!$A$15:$A$32,$A704,ФОТ!$M$15:$M$32,$M704)</f>
        <v>0</v>
      </c>
      <c r="S704" s="558">
        <f>SUMIFS(ФОТ!S$15:S$32,ФОТ!$A$15:$A$32,$A704,ФОТ!$M$15:$M$32,$M704)</f>
        <v>0</v>
      </c>
      <c r="T704" s="558">
        <f>SUMIFS(ФОТ!T$15:T$32,ФОТ!$A$15:$A$32,$A704,ФОТ!$M$15:$M$32,$M704)</f>
        <v>0</v>
      </c>
      <c r="U704" s="559"/>
    </row>
    <row r="705" spans="1:21" s="556" customFormat="1" ht="34.200000000000003"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6"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3.8"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4.4">
      <c r="A726" s="184" t="s">
        <v>18</v>
      </c>
      <c r="B726" s="533" t="s">
        <v>1357</v>
      </c>
      <c r="L726" s="280" t="str">
        <f>INDEX('Общие сведения'!$J$113:$J$126,MATCH($A726,'Общие сведения'!$D$113:$D$126,0))</f>
        <v>Тариф 1 (Водоснабжение) - тариф на питьевую воду</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8" outlineLevel="1">
      <c r="A727" s="646" t="str">
        <f>A726</f>
        <v>1</v>
      </c>
      <c r="L727" s="566" t="s">
        <v>18</v>
      </c>
      <c r="M727" s="567" t="s">
        <v>1358</v>
      </c>
      <c r="N727" s="568" t="s">
        <v>369</v>
      </c>
      <c r="O727" s="255"/>
      <c r="P727" s="561"/>
      <c r="Q727" s="561"/>
      <c r="R727" s="561"/>
      <c r="S727" s="561"/>
      <c r="T727" s="561"/>
      <c r="U727" s="569"/>
    </row>
    <row r="728" spans="1:21" s="533" customFormat="1" ht="22.8"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8" outlineLevel="1">
      <c r="A729" s="646" t="str">
        <f t="shared" si="148"/>
        <v>1</v>
      </c>
      <c r="L729" s="566" t="s">
        <v>103</v>
      </c>
      <c r="M729" s="567" t="s">
        <v>1360</v>
      </c>
      <c r="N729" s="568" t="s">
        <v>369</v>
      </c>
      <c r="O729" s="255"/>
      <c r="P729" s="561"/>
      <c r="Q729" s="561"/>
      <c r="R729" s="561"/>
      <c r="S729" s="561"/>
      <c r="T729" s="561"/>
      <c r="U729" s="569"/>
    </row>
    <row r="730" spans="1:21" s="533" customFormat="1" ht="34.200000000000003" outlineLevel="1">
      <c r="A730" s="646" t="str">
        <f t="shared" si="148"/>
        <v>1</v>
      </c>
      <c r="L730" s="570">
        <v>4</v>
      </c>
      <c r="M730" s="567" t="s">
        <v>1361</v>
      </c>
      <c r="N730" s="568" t="s">
        <v>369</v>
      </c>
      <c r="O730" s="582">
        <f>SUMIFS(ФОТ!O$15:O$32,ФОТ!$A$15:$A$32,$A730,ФОТ!$B$15:$B$32,"СП")+SUMIFS(ФОТ!O$15:O$32,ФОТ!$A$15:$A$32,$A730,ФОТ!$B$15:$B$32,"СОЦ_СП")</f>
        <v>0</v>
      </c>
      <c r="P730" s="582">
        <f>SUMIFS(ФОТ!P$15:P$32,ФОТ!$A$15:$A$32,$A730,ФОТ!$B$15:$B$32,"СП")+SUMIFS(ФОТ!P$15:P$32,ФОТ!$A$15:$A$32,$A730,ФОТ!$B$15:$B$32,"СОЦ_СП")</f>
        <v>0</v>
      </c>
      <c r="Q730" s="582">
        <f>SUMIFS(ФОТ!Q$15:Q$32,ФОТ!$A$15:$A$32,$A730,ФОТ!$B$15:$B$32,"СП")+SUMIFS(ФОТ!Q$15:Q$32,ФОТ!$A$15:$A$32,$A730,ФОТ!$B$15:$B$32,"СОЦ_СП")</f>
        <v>0</v>
      </c>
      <c r="R730" s="582">
        <f>SUMIFS(ФОТ!R$15:R$32,ФОТ!$A$15:$A$32,$A730,ФОТ!$B$15:$B$32,"СП")+SUMIFS(ФОТ!R$15:R$32,ФОТ!$A$15:$A$32,$A730,ФОТ!$B$15:$B$32,"СОЦ_СП")</f>
        <v>0</v>
      </c>
      <c r="S730" s="582">
        <f>SUMIFS(ФОТ!S$15:S$32,ФОТ!$A$15:$A$32,$A730,ФОТ!$B$15:$B$32,"СП")+SUMIFS(ФОТ!S$15:S$32,ФОТ!$A$15:$A$32,$A730,ФОТ!$B$15:$B$32,"СОЦ_СП")</f>
        <v>0</v>
      </c>
      <c r="T730" s="582">
        <f>SUMIFS(ФОТ!T$15:T$32,ФОТ!$A$15:$A$32,$A730,ФОТ!$B$15:$B$32,"СП")+SUMIFS(ФОТ!T$15:T$32,ФОТ!$A$15:$A$32,$A730,ФОТ!$B$15:$B$32,"СОЦ_СП")</f>
        <v>0</v>
      </c>
      <c r="U730" s="569"/>
    </row>
    <row r="731" spans="1:21" s="533" customFormat="1" ht="34.200000000000003" outlineLevel="1">
      <c r="A731" s="646" t="str">
        <f t="shared" si="148"/>
        <v>1</v>
      </c>
      <c r="L731" s="566" t="s">
        <v>120</v>
      </c>
      <c r="M731" s="567" t="s">
        <v>1362</v>
      </c>
      <c r="N731" s="568" t="s">
        <v>369</v>
      </c>
      <c r="O731" s="255"/>
      <c r="P731" s="255"/>
      <c r="Q731" s="255"/>
      <c r="R731" s="255"/>
      <c r="S731" s="255"/>
      <c r="T731" s="255"/>
      <c r="U731" s="569"/>
    </row>
    <row r="732" spans="1:21" s="533" customFormat="1" ht="22.8" outlineLevel="1">
      <c r="A732" s="646" t="str">
        <f t="shared" si="148"/>
        <v>1</v>
      </c>
      <c r="L732" s="566" t="s">
        <v>124</v>
      </c>
      <c r="M732" s="567" t="s">
        <v>1363</v>
      </c>
      <c r="N732" s="568" t="s">
        <v>369</v>
      </c>
      <c r="O732" s="255"/>
      <c r="P732" s="255"/>
      <c r="Q732" s="255"/>
      <c r="R732" s="255"/>
      <c r="S732" s="255"/>
      <c r="T732" s="255"/>
      <c r="U732" s="569"/>
    </row>
    <row r="733" spans="1:21" s="533" customFormat="1" ht="45.6" outlineLevel="1">
      <c r="A733" s="646" t="str">
        <f t="shared" si="148"/>
        <v>1</v>
      </c>
      <c r="L733" s="566" t="s">
        <v>125</v>
      </c>
      <c r="M733" s="567" t="s">
        <v>1364</v>
      </c>
      <c r="N733" s="568" t="s">
        <v>369</v>
      </c>
      <c r="O733" s="255"/>
      <c r="P733" s="255"/>
      <c r="Q733" s="255"/>
      <c r="R733" s="255"/>
      <c r="S733" s="255"/>
      <c r="T733" s="255"/>
      <c r="U733" s="569"/>
    </row>
    <row r="734" spans="1:21" s="533" customFormat="1" ht="34.200000000000003" outlineLevel="1">
      <c r="A734" s="646" t="str">
        <f t="shared" si="148"/>
        <v>1</v>
      </c>
      <c r="L734" s="566" t="s">
        <v>126</v>
      </c>
      <c r="M734" s="567" t="s">
        <v>1365</v>
      </c>
      <c r="N734" s="568" t="s">
        <v>369</v>
      </c>
      <c r="O734" s="255"/>
      <c r="P734" s="255"/>
      <c r="Q734" s="255"/>
      <c r="R734" s="255"/>
      <c r="S734" s="255"/>
      <c r="T734" s="255"/>
      <c r="U734" s="569"/>
    </row>
    <row r="735" spans="1:21" s="533" customFormat="1" ht="14.4"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4.4"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4.4"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2"/>
  <sheetViews>
    <sheetView showGridLines="0" view="pageBreakPreview" topLeftCell="L20" zoomScale="70" zoomScaleNormal="100" zoomScaleSheetLayoutView="70" workbookViewId="0">
      <selection activeCell="L64" sqref="L64:AQ6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28" width="14.875" style="322" customWidth="1"/>
    <col min="29" max="43" width="14.875" style="322" hidden="1" customWidth="1"/>
    <col min="44" max="44" width="14.875" style="322" customWidth="1"/>
    <col min="45" max="16384" width="9.125" style="322"/>
  </cols>
  <sheetData>
    <row r="1" spans="1:58" hidden="1">
      <c r="A1" s="1038"/>
      <c r="B1" s="1038"/>
      <c r="C1" s="1038"/>
      <c r="D1" s="1038"/>
      <c r="E1" s="1038"/>
      <c r="F1" s="1038"/>
      <c r="G1" s="1038"/>
      <c r="H1" s="1038"/>
      <c r="I1" s="1038"/>
      <c r="J1" s="1038"/>
      <c r="K1" s="1038"/>
      <c r="L1" s="1080"/>
      <c r="M1" s="1081"/>
      <c r="N1" s="1038">
        <v>2024</v>
      </c>
      <c r="O1" s="1038">
        <v>2024</v>
      </c>
      <c r="P1" s="1038">
        <v>2024</v>
      </c>
      <c r="Q1" s="1038">
        <v>2025</v>
      </c>
      <c r="R1" s="1038">
        <v>2025</v>
      </c>
      <c r="S1" s="1038">
        <v>2025</v>
      </c>
      <c r="T1" s="1038">
        <v>2026</v>
      </c>
      <c r="U1" s="1038">
        <v>2026</v>
      </c>
      <c r="V1" s="1038">
        <v>2026</v>
      </c>
      <c r="W1" s="1038">
        <v>2027</v>
      </c>
      <c r="X1" s="1038">
        <v>2027</v>
      </c>
      <c r="Y1" s="1038">
        <v>2027</v>
      </c>
      <c r="Z1" s="1038">
        <v>2028</v>
      </c>
      <c r="AA1" s="1038">
        <v>2028</v>
      </c>
      <c r="AB1" s="1038">
        <v>2028</v>
      </c>
      <c r="AC1" s="1038">
        <v>2029</v>
      </c>
      <c r="AD1" s="1038">
        <v>2029</v>
      </c>
      <c r="AE1" s="1038">
        <v>2029</v>
      </c>
      <c r="AF1" s="1038">
        <v>2030</v>
      </c>
      <c r="AG1" s="1038">
        <v>2030</v>
      </c>
      <c r="AH1" s="1038">
        <v>2030</v>
      </c>
      <c r="AI1" s="1038">
        <v>2031</v>
      </c>
      <c r="AJ1" s="1038">
        <v>2031</v>
      </c>
      <c r="AK1" s="1038">
        <v>2031</v>
      </c>
      <c r="AL1" s="1038">
        <v>2032</v>
      </c>
      <c r="AM1" s="1038">
        <v>2032</v>
      </c>
      <c r="AN1" s="1038">
        <v>2032</v>
      </c>
      <c r="AO1" s="1038">
        <v>2033</v>
      </c>
      <c r="AP1" s="1038">
        <v>2033</v>
      </c>
      <c r="AQ1" s="1038">
        <v>2033</v>
      </c>
      <c r="AR1" s="1038"/>
      <c r="AS1" s="1038"/>
      <c r="AT1" s="1038"/>
      <c r="AU1" s="1038"/>
      <c r="AV1" s="1038"/>
      <c r="AW1" s="1038"/>
      <c r="AX1" s="1038"/>
      <c r="AY1" s="1038"/>
      <c r="AZ1" s="1038"/>
      <c r="BA1" s="1038"/>
      <c r="BB1" s="1038"/>
      <c r="BC1" s="1038"/>
      <c r="BD1" s="1038"/>
      <c r="BE1" s="1038"/>
      <c r="BF1" s="1038"/>
    </row>
    <row r="2" spans="1:58" hidden="1">
      <c r="A2" s="1038"/>
      <c r="B2" s="1038"/>
      <c r="C2" s="1038"/>
      <c r="D2" s="1038"/>
      <c r="E2" s="1038"/>
      <c r="F2" s="1038"/>
      <c r="G2" s="1038"/>
      <c r="H2" s="1038"/>
      <c r="I2" s="1038"/>
      <c r="J2" s="1038"/>
      <c r="K2" s="1038"/>
      <c r="L2" s="1080"/>
      <c r="M2" s="1081"/>
      <c r="N2" s="1038" t="s">
        <v>286</v>
      </c>
      <c r="O2" s="1038" t="s">
        <v>285</v>
      </c>
      <c r="P2" s="1038" t="s">
        <v>1403</v>
      </c>
      <c r="Q2" s="1038" t="s">
        <v>286</v>
      </c>
      <c r="R2" s="1038" t="s">
        <v>285</v>
      </c>
      <c r="S2" s="1038" t="s">
        <v>1403</v>
      </c>
      <c r="T2" s="1038" t="s">
        <v>286</v>
      </c>
      <c r="U2" s="1038" t="s">
        <v>285</v>
      </c>
      <c r="V2" s="1038" t="s">
        <v>1403</v>
      </c>
      <c r="W2" s="1038" t="s">
        <v>286</v>
      </c>
      <c r="X2" s="1038" t="s">
        <v>285</v>
      </c>
      <c r="Y2" s="1038" t="s">
        <v>1403</v>
      </c>
      <c r="Z2" s="1038" t="s">
        <v>286</v>
      </c>
      <c r="AA2" s="1038" t="s">
        <v>285</v>
      </c>
      <c r="AB2" s="1038" t="s">
        <v>1403</v>
      </c>
      <c r="AC2" s="1038" t="s">
        <v>286</v>
      </c>
      <c r="AD2" s="1038" t="s">
        <v>285</v>
      </c>
      <c r="AE2" s="1038" t="s">
        <v>1403</v>
      </c>
      <c r="AF2" s="1038" t="s">
        <v>286</v>
      </c>
      <c r="AG2" s="1038" t="s">
        <v>285</v>
      </c>
      <c r="AH2" s="1038" t="s">
        <v>1403</v>
      </c>
      <c r="AI2" s="1038" t="s">
        <v>286</v>
      </c>
      <c r="AJ2" s="1038" t="s">
        <v>285</v>
      </c>
      <c r="AK2" s="1038" t="s">
        <v>1403</v>
      </c>
      <c r="AL2" s="1038" t="s">
        <v>286</v>
      </c>
      <c r="AM2" s="1038" t="s">
        <v>285</v>
      </c>
      <c r="AN2" s="1038" t="s">
        <v>1403</v>
      </c>
      <c r="AO2" s="1038" t="s">
        <v>286</v>
      </c>
      <c r="AP2" s="1038" t="s">
        <v>285</v>
      </c>
      <c r="AQ2" s="1038" t="s">
        <v>1403</v>
      </c>
      <c r="AR2" s="1038"/>
      <c r="AS2" s="1038"/>
      <c r="AT2" s="1038"/>
      <c r="AU2" s="1038"/>
      <c r="AV2" s="1038"/>
      <c r="AW2" s="1038"/>
      <c r="AX2" s="1038"/>
      <c r="AY2" s="1038"/>
      <c r="AZ2" s="1038"/>
      <c r="BA2" s="1038"/>
      <c r="BB2" s="1038"/>
      <c r="BC2" s="1038"/>
      <c r="BD2" s="1038"/>
      <c r="BE2" s="1038"/>
      <c r="BF2" s="1038"/>
    </row>
    <row r="3" spans="1:58" hidden="1">
      <c r="A3" s="1038"/>
      <c r="B3" s="1038"/>
      <c r="C3" s="1038"/>
      <c r="D3" s="1038"/>
      <c r="E3" s="1038"/>
      <c r="F3" s="1038"/>
      <c r="G3" s="1038"/>
      <c r="H3" s="1038"/>
      <c r="I3" s="1038"/>
      <c r="J3" s="1038"/>
      <c r="K3" s="1038"/>
      <c r="L3" s="1080"/>
      <c r="M3" s="1081"/>
      <c r="N3" s="1038" t="s">
        <v>2615</v>
      </c>
      <c r="O3" s="1038" t="s">
        <v>2616</v>
      </c>
      <c r="P3" s="1038" t="s">
        <v>2665</v>
      </c>
      <c r="Q3" s="1038" t="s">
        <v>2620</v>
      </c>
      <c r="R3" s="1038" t="s">
        <v>2621</v>
      </c>
      <c r="S3" s="1038" t="s">
        <v>2666</v>
      </c>
      <c r="T3" s="1038" t="s">
        <v>2622</v>
      </c>
      <c r="U3" s="1038" t="s">
        <v>2623</v>
      </c>
      <c r="V3" s="1038" t="s">
        <v>2667</v>
      </c>
      <c r="W3" s="1038" t="s">
        <v>2624</v>
      </c>
      <c r="X3" s="1038" t="s">
        <v>2625</v>
      </c>
      <c r="Y3" s="1038" t="s">
        <v>2668</v>
      </c>
      <c r="Z3" s="1038" t="s">
        <v>2626</v>
      </c>
      <c r="AA3" s="1038" t="s">
        <v>2627</v>
      </c>
      <c r="AB3" s="1038" t="s">
        <v>2669</v>
      </c>
      <c r="AC3" s="1038" t="s">
        <v>2628</v>
      </c>
      <c r="AD3" s="1038" t="s">
        <v>2629</v>
      </c>
      <c r="AE3" s="1038" t="s">
        <v>2670</v>
      </c>
      <c r="AF3" s="1038" t="s">
        <v>2630</v>
      </c>
      <c r="AG3" s="1038" t="s">
        <v>2631</v>
      </c>
      <c r="AH3" s="1038" t="s">
        <v>2671</v>
      </c>
      <c r="AI3" s="1038" t="s">
        <v>2632</v>
      </c>
      <c r="AJ3" s="1038" t="s">
        <v>2633</v>
      </c>
      <c r="AK3" s="1038" t="s">
        <v>2672</v>
      </c>
      <c r="AL3" s="1038" t="s">
        <v>2634</v>
      </c>
      <c r="AM3" s="1038" t="s">
        <v>2635</v>
      </c>
      <c r="AN3" s="1038" t="s">
        <v>2673</v>
      </c>
      <c r="AO3" s="1038" t="s">
        <v>2636</v>
      </c>
      <c r="AP3" s="1038" t="s">
        <v>2637</v>
      </c>
      <c r="AQ3" s="1038" t="s">
        <v>2674</v>
      </c>
      <c r="AR3" s="1038"/>
      <c r="AS3" s="1038"/>
      <c r="AT3" s="1038"/>
      <c r="AU3" s="1038"/>
      <c r="AV3" s="1038"/>
      <c r="AW3" s="1038"/>
      <c r="AX3" s="1038"/>
      <c r="AY3" s="1038"/>
      <c r="AZ3" s="1038"/>
      <c r="BA3" s="1038"/>
      <c r="BB3" s="1038"/>
      <c r="BC3" s="1038"/>
      <c r="BD3" s="1038"/>
      <c r="BE3" s="1038"/>
      <c r="BF3" s="1038"/>
    </row>
    <row r="4" spans="1:58" hidden="1">
      <c r="A4" s="1038"/>
      <c r="B4" s="1038"/>
      <c r="C4" s="1038"/>
      <c r="D4" s="1038"/>
      <c r="E4" s="1038"/>
      <c r="F4" s="1038"/>
      <c r="G4" s="1038"/>
      <c r="H4" s="1038"/>
      <c r="I4" s="1038"/>
      <c r="J4" s="1038"/>
      <c r="K4" s="1038"/>
      <c r="L4" s="1080"/>
      <c r="M4" s="1081"/>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row>
    <row r="5" spans="1:58" hidden="1">
      <c r="A5" s="1038"/>
      <c r="B5" s="1038"/>
      <c r="C5" s="1038"/>
      <c r="D5" s="1038"/>
      <c r="E5" s="1038"/>
      <c r="F5" s="1038"/>
      <c r="G5" s="1038"/>
      <c r="H5" s="1038"/>
      <c r="I5" s="1038"/>
      <c r="J5" s="1038"/>
      <c r="K5" s="1038"/>
      <c r="L5" s="1080"/>
      <c r="M5" s="1081"/>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row>
    <row r="6" spans="1:58" hidden="1">
      <c r="A6" s="1038"/>
      <c r="B6" s="1038"/>
      <c r="C6" s="1038"/>
      <c r="D6" s="1038"/>
      <c r="E6" s="1038"/>
      <c r="F6" s="1038"/>
      <c r="G6" s="1038"/>
      <c r="H6" s="1038"/>
      <c r="I6" s="1038"/>
      <c r="J6" s="1038"/>
      <c r="K6" s="1038"/>
      <c r="L6" s="1080"/>
      <c r="M6" s="1081"/>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row>
    <row r="7" spans="1:58" hidden="1">
      <c r="A7" s="1038"/>
      <c r="B7" s="1038"/>
      <c r="C7" s="1038"/>
      <c r="D7" s="1038"/>
      <c r="E7" s="1038"/>
      <c r="F7" s="1038"/>
      <c r="G7" s="1038"/>
      <c r="H7" s="1038"/>
      <c r="I7" s="1038"/>
      <c r="J7" s="1038"/>
      <c r="K7" s="1038"/>
      <c r="L7" s="1080"/>
      <c r="M7" s="1081"/>
      <c r="N7" s="1038"/>
      <c r="O7" s="1038"/>
      <c r="P7" s="1038"/>
      <c r="Q7" s="762" t="b">
        <v>1</v>
      </c>
      <c r="R7" s="762" t="b">
        <v>1</v>
      </c>
      <c r="S7" s="762" t="b">
        <v>1</v>
      </c>
      <c r="T7" s="762" t="b">
        <v>1</v>
      </c>
      <c r="U7" s="762" t="b">
        <v>1</v>
      </c>
      <c r="V7" s="762" t="b">
        <v>1</v>
      </c>
      <c r="W7" s="762" t="b">
        <v>1</v>
      </c>
      <c r="X7" s="762" t="b">
        <v>1</v>
      </c>
      <c r="Y7" s="762" t="b">
        <v>1</v>
      </c>
      <c r="Z7" s="762" t="b">
        <v>1</v>
      </c>
      <c r="AA7" s="762" t="b">
        <v>1</v>
      </c>
      <c r="AB7" s="762" t="b">
        <v>1</v>
      </c>
      <c r="AC7" s="762" t="b">
        <v>0</v>
      </c>
      <c r="AD7" s="762" t="b">
        <v>0</v>
      </c>
      <c r="AE7" s="762" t="b">
        <v>0</v>
      </c>
      <c r="AF7" s="762" t="b">
        <v>0</v>
      </c>
      <c r="AG7" s="762" t="b">
        <v>0</v>
      </c>
      <c r="AH7" s="762" t="b">
        <v>0</v>
      </c>
      <c r="AI7" s="762" t="b">
        <v>0</v>
      </c>
      <c r="AJ7" s="762" t="b">
        <v>0</v>
      </c>
      <c r="AK7" s="762" t="b">
        <v>0</v>
      </c>
      <c r="AL7" s="762" t="b">
        <v>0</v>
      </c>
      <c r="AM7" s="762" t="b">
        <v>0</v>
      </c>
      <c r="AN7" s="762" t="b">
        <v>0</v>
      </c>
      <c r="AO7" s="762" t="b">
        <v>0</v>
      </c>
      <c r="AP7" s="762" t="b">
        <v>0</v>
      </c>
      <c r="AQ7" s="762" t="b">
        <v>0</v>
      </c>
      <c r="AR7" s="1038"/>
      <c r="AS7" s="1038"/>
      <c r="AT7" s="1038"/>
      <c r="AU7" s="1038"/>
      <c r="AV7" s="1038"/>
      <c r="AW7" s="1038"/>
      <c r="AX7" s="1038"/>
      <c r="AY7" s="1038"/>
      <c r="AZ7" s="1038"/>
      <c r="BA7" s="1038"/>
      <c r="BB7" s="1038"/>
      <c r="BC7" s="1038"/>
      <c r="BD7" s="1038"/>
      <c r="BE7" s="1038"/>
      <c r="BF7" s="1038"/>
    </row>
    <row r="8" spans="1:58" hidden="1">
      <c r="A8" s="1038"/>
      <c r="B8" s="1038"/>
      <c r="C8" s="1038"/>
      <c r="D8" s="1038"/>
      <c r="E8" s="1038"/>
      <c r="F8" s="1038"/>
      <c r="G8" s="1038"/>
      <c r="H8" s="1038"/>
      <c r="I8" s="1038"/>
      <c r="J8" s="1038"/>
      <c r="K8" s="1038"/>
      <c r="L8" s="1080"/>
      <c r="M8" s="1081"/>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row>
    <row r="9" spans="1:58" hidden="1">
      <c r="A9" s="1038"/>
      <c r="B9" s="1038"/>
      <c r="C9" s="1038"/>
      <c r="D9" s="1038"/>
      <c r="E9" s="1038"/>
      <c r="F9" s="1038"/>
      <c r="G9" s="1038"/>
      <c r="H9" s="1038"/>
      <c r="I9" s="1038"/>
      <c r="J9" s="1038"/>
      <c r="K9" s="1038"/>
      <c r="L9" s="1080"/>
      <c r="M9" s="1081"/>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row>
    <row r="10" spans="1:58" hidden="1">
      <c r="A10" s="1038"/>
      <c r="B10" s="1038"/>
      <c r="C10" s="1038"/>
      <c r="D10" s="1038"/>
      <c r="E10" s="1038"/>
      <c r="F10" s="1038"/>
      <c r="G10" s="1038"/>
      <c r="H10" s="1038"/>
      <c r="I10" s="1038"/>
      <c r="J10" s="1038"/>
      <c r="K10" s="1038"/>
      <c r="L10" s="1080"/>
      <c r="M10" s="1081"/>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row>
    <row r="11" spans="1:58" ht="15" hidden="1" customHeight="1">
      <c r="A11" s="1038"/>
      <c r="B11" s="1038"/>
      <c r="C11" s="1038"/>
      <c r="D11" s="1038"/>
      <c r="E11" s="1038"/>
      <c r="F11" s="1038"/>
      <c r="G11" s="1038"/>
      <c r="H11" s="1038"/>
      <c r="I11" s="1038"/>
      <c r="J11" s="1038"/>
      <c r="K11" s="1038"/>
      <c r="L11" s="1082"/>
      <c r="M11" s="1081"/>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row>
    <row r="12" spans="1:58" s="323" customFormat="1" ht="24" customHeight="1">
      <c r="A12" s="895"/>
      <c r="B12" s="895"/>
      <c r="C12" s="895"/>
      <c r="D12" s="895"/>
      <c r="E12" s="895"/>
      <c r="F12" s="895"/>
      <c r="G12" s="895"/>
      <c r="H12" s="895"/>
      <c r="I12" s="895"/>
      <c r="J12" s="895"/>
      <c r="K12" s="895"/>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895"/>
      <c r="AS12" s="895"/>
      <c r="AT12" s="895"/>
      <c r="AU12" s="895"/>
      <c r="AV12" s="895"/>
      <c r="AW12" s="895"/>
      <c r="AX12" s="895"/>
      <c r="AY12" s="895"/>
      <c r="AZ12" s="895"/>
      <c r="BA12" s="895"/>
      <c r="BB12" s="895"/>
      <c r="BC12" s="895"/>
      <c r="BD12" s="895"/>
      <c r="BE12" s="895"/>
      <c r="BF12" s="895"/>
    </row>
    <row r="13" spans="1:58">
      <c r="A13" s="1038"/>
      <c r="B13" s="1038"/>
      <c r="C13" s="1038"/>
      <c r="D13" s="1038"/>
      <c r="E13" s="1038"/>
      <c r="F13" s="1038"/>
      <c r="G13" s="1038"/>
      <c r="H13" s="1038"/>
      <c r="I13" s="1038"/>
      <c r="J13" s="1038"/>
      <c r="K13" s="1038"/>
      <c r="L13" s="1081"/>
      <c r="M13" s="1081"/>
      <c r="N13" s="1081"/>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81"/>
    </row>
    <row r="14" spans="1:58" s="323" customFormat="1">
      <c r="A14" s="895"/>
      <c r="B14" s="895"/>
      <c r="C14" s="895"/>
      <c r="D14" s="895"/>
      <c r="E14" s="895"/>
      <c r="F14" s="895"/>
      <c r="G14" s="895" t="b">
        <v>1</v>
      </c>
      <c r="H14" s="895"/>
      <c r="I14" s="895"/>
      <c r="J14" s="895"/>
      <c r="K14" s="895"/>
      <c r="L14" s="1288" t="s">
        <v>1384</v>
      </c>
      <c r="M14" s="1289"/>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289"/>
      <c r="AM14" s="1289"/>
      <c r="AN14" s="1289"/>
      <c r="AO14" s="1289"/>
      <c r="AP14" s="1289"/>
      <c r="AQ14" s="1290"/>
      <c r="AR14" s="895"/>
      <c r="AS14" s="895"/>
      <c r="AT14" s="895"/>
      <c r="AU14" s="895"/>
      <c r="AV14" s="895"/>
      <c r="AW14" s="895"/>
      <c r="AX14" s="895"/>
      <c r="AY14" s="895"/>
      <c r="AZ14" s="895"/>
      <c r="BA14" s="895"/>
      <c r="BB14" s="895"/>
      <c r="BC14" s="895"/>
      <c r="BD14" s="895"/>
      <c r="BE14" s="895"/>
      <c r="BF14" s="895"/>
    </row>
    <row r="15" spans="1:58">
      <c r="A15" s="1038"/>
      <c r="B15" s="1038"/>
      <c r="C15" s="1038"/>
      <c r="D15" s="1038"/>
      <c r="E15" s="1038"/>
      <c r="F15" s="1038"/>
      <c r="G15" s="895" t="b">
        <v>1</v>
      </c>
      <c r="H15" s="1038"/>
      <c r="I15" s="1038"/>
      <c r="J15" s="1038"/>
      <c r="K15" s="1038"/>
      <c r="L15" s="1291" t="s">
        <v>121</v>
      </c>
      <c r="M15" s="1291" t="s">
        <v>143</v>
      </c>
      <c r="N15" s="1285" t="s">
        <v>2609</v>
      </c>
      <c r="O15" s="1286"/>
      <c r="P15" s="1287"/>
      <c r="Q15" s="1285" t="s">
        <v>2638</v>
      </c>
      <c r="R15" s="1286"/>
      <c r="S15" s="1287"/>
      <c r="T15" s="1285" t="s">
        <v>2639</v>
      </c>
      <c r="U15" s="1286"/>
      <c r="V15" s="1287"/>
      <c r="W15" s="1285" t="s">
        <v>2640</v>
      </c>
      <c r="X15" s="1286"/>
      <c r="Y15" s="1287"/>
      <c r="Z15" s="1285" t="s">
        <v>2641</v>
      </c>
      <c r="AA15" s="1286"/>
      <c r="AB15" s="1287"/>
      <c r="AC15" s="1285" t="s">
        <v>2642</v>
      </c>
      <c r="AD15" s="1286"/>
      <c r="AE15" s="1287"/>
      <c r="AF15" s="1285" t="s">
        <v>2643</v>
      </c>
      <c r="AG15" s="1286"/>
      <c r="AH15" s="1287"/>
      <c r="AI15" s="1285" t="s">
        <v>2644</v>
      </c>
      <c r="AJ15" s="1286"/>
      <c r="AK15" s="1287"/>
      <c r="AL15" s="1285" t="s">
        <v>2645</v>
      </c>
      <c r="AM15" s="1286"/>
      <c r="AN15" s="1287"/>
      <c r="AO15" s="1285" t="s">
        <v>2646</v>
      </c>
      <c r="AP15" s="1286"/>
      <c r="AQ15" s="1287"/>
      <c r="AR15" s="1038"/>
      <c r="AS15" s="1038"/>
      <c r="AT15" s="1038"/>
      <c r="AU15" s="1038"/>
      <c r="AV15" s="1038"/>
      <c r="AW15" s="1038"/>
      <c r="AX15" s="1038"/>
      <c r="AY15" s="1038"/>
      <c r="AZ15" s="1038"/>
      <c r="BA15" s="1038"/>
      <c r="BB15" s="1038"/>
      <c r="BC15" s="1038"/>
      <c r="BD15" s="1038"/>
      <c r="BE15" s="1038"/>
      <c r="BF15" s="1038"/>
    </row>
    <row r="16" spans="1:58" ht="34.200000000000003">
      <c r="A16" s="1038"/>
      <c r="B16" s="1038"/>
      <c r="C16" s="1038"/>
      <c r="D16" s="1038"/>
      <c r="E16" s="1038"/>
      <c r="F16" s="1038"/>
      <c r="G16" s="895" t="b">
        <v>1</v>
      </c>
      <c r="H16" s="1038"/>
      <c r="I16" s="1038"/>
      <c r="J16" s="1038"/>
      <c r="K16" s="1038"/>
      <c r="L16" s="1291"/>
      <c r="M16" s="1291"/>
      <c r="N16" s="1083" t="s">
        <v>286</v>
      </c>
      <c r="O16" s="1083" t="s">
        <v>285</v>
      </c>
      <c r="P16" s="1083" t="s">
        <v>1403</v>
      </c>
      <c r="Q16" s="1083" t="s">
        <v>286</v>
      </c>
      <c r="R16" s="1083" t="s">
        <v>285</v>
      </c>
      <c r="S16" s="1083" t="s">
        <v>1403</v>
      </c>
      <c r="T16" s="1083" t="s">
        <v>286</v>
      </c>
      <c r="U16" s="1083" t="s">
        <v>285</v>
      </c>
      <c r="V16" s="1083" t="s">
        <v>1403</v>
      </c>
      <c r="W16" s="1083" t="s">
        <v>286</v>
      </c>
      <c r="X16" s="1083" t="s">
        <v>285</v>
      </c>
      <c r="Y16" s="1083" t="s">
        <v>1403</v>
      </c>
      <c r="Z16" s="1083" t="s">
        <v>286</v>
      </c>
      <c r="AA16" s="1083" t="s">
        <v>285</v>
      </c>
      <c r="AB16" s="1083" t="s">
        <v>1403</v>
      </c>
      <c r="AC16" s="1083" t="s">
        <v>286</v>
      </c>
      <c r="AD16" s="1083" t="s">
        <v>285</v>
      </c>
      <c r="AE16" s="1083" t="s">
        <v>1403</v>
      </c>
      <c r="AF16" s="1083" t="s">
        <v>286</v>
      </c>
      <c r="AG16" s="1083" t="s">
        <v>285</v>
      </c>
      <c r="AH16" s="1083" t="s">
        <v>1403</v>
      </c>
      <c r="AI16" s="1083" t="s">
        <v>286</v>
      </c>
      <c r="AJ16" s="1083" t="s">
        <v>285</v>
      </c>
      <c r="AK16" s="1083" t="s">
        <v>1403</v>
      </c>
      <c r="AL16" s="1083" t="s">
        <v>286</v>
      </c>
      <c r="AM16" s="1083" t="s">
        <v>285</v>
      </c>
      <c r="AN16" s="1083" t="s">
        <v>1403</v>
      </c>
      <c r="AO16" s="1083" t="s">
        <v>286</v>
      </c>
      <c r="AP16" s="1083" t="s">
        <v>285</v>
      </c>
      <c r="AQ16" s="1083" t="s">
        <v>1403</v>
      </c>
      <c r="AR16" s="1038"/>
      <c r="AS16" s="1038"/>
      <c r="AT16" s="1038"/>
      <c r="AU16" s="1038"/>
      <c r="AV16" s="1038"/>
      <c r="AW16" s="1038"/>
      <c r="AX16" s="1038"/>
      <c r="AY16" s="1038"/>
      <c r="AZ16" s="1038"/>
      <c r="BA16" s="1038"/>
      <c r="BB16" s="1038"/>
      <c r="BC16" s="1038"/>
      <c r="BD16" s="1038"/>
      <c r="BE16" s="1038"/>
      <c r="BF16" s="1038"/>
    </row>
    <row r="17" spans="1:58" s="653" customFormat="1">
      <c r="A17" s="815" t="s">
        <v>18</v>
      </c>
      <c r="B17" s="1038"/>
      <c r="C17" s="1038"/>
      <c r="D17" s="1038"/>
      <c r="E17" s="1038"/>
      <c r="F17" s="1038" t="s">
        <v>1023</v>
      </c>
      <c r="G17" s="895"/>
      <c r="H17" s="1038"/>
      <c r="I17" s="1038"/>
      <c r="J17" s="1038"/>
      <c r="K17" s="1038"/>
      <c r="L17" s="1292" t="s">
        <v>16</v>
      </c>
      <c r="M17" s="1293"/>
      <c r="N17" s="1084" t="s">
        <v>2604</v>
      </c>
      <c r="O17" s="1085"/>
      <c r="P17" s="1085"/>
      <c r="Q17" s="1085"/>
      <c r="R17" s="1085"/>
      <c r="S17" s="1085"/>
      <c r="T17" s="1085"/>
      <c r="U17" s="1085"/>
      <c r="V17" s="1085"/>
      <c r="W17" s="1085"/>
      <c r="X17" s="1085"/>
      <c r="Y17" s="1085"/>
      <c r="Z17" s="1085"/>
      <c r="AA17" s="1085"/>
      <c r="AB17" s="1085"/>
      <c r="AC17" s="1085"/>
      <c r="AD17" s="1085"/>
      <c r="AE17" s="1085"/>
      <c r="AF17" s="1085"/>
      <c r="AG17" s="1085"/>
      <c r="AH17" s="1085"/>
      <c r="AI17" s="1085"/>
      <c r="AJ17" s="1085"/>
      <c r="AK17" s="1085"/>
      <c r="AL17" s="1085"/>
      <c r="AM17" s="1085"/>
      <c r="AN17" s="1085"/>
      <c r="AO17" s="1085"/>
      <c r="AP17" s="1085"/>
      <c r="AQ17" s="1086"/>
      <c r="AR17" s="1038"/>
      <c r="AS17" s="1038"/>
      <c r="AT17" s="1038"/>
      <c r="AU17" s="1038"/>
      <c r="AV17" s="1038"/>
      <c r="AW17" s="1038"/>
      <c r="AX17" s="1038"/>
      <c r="AY17" s="1038"/>
      <c r="AZ17" s="1038"/>
      <c r="BA17" s="1038"/>
      <c r="BB17" s="1038"/>
      <c r="BC17" s="1038"/>
      <c r="BD17" s="1038"/>
      <c r="BE17" s="1038"/>
      <c r="BF17" s="1038"/>
    </row>
    <row r="18" spans="1:58" s="653" customFormat="1">
      <c r="A18" s="1038">
        <v>1</v>
      </c>
      <c r="B18" s="1038"/>
      <c r="C18" s="1038"/>
      <c r="D18" s="1038"/>
      <c r="E18" s="1038"/>
      <c r="F18" s="1038"/>
      <c r="G18" s="1038"/>
      <c r="H18" s="1038"/>
      <c r="I18" s="1038"/>
      <c r="J18" s="1038"/>
      <c r="K18" s="1038"/>
      <c r="L18" s="1283" t="s">
        <v>684</v>
      </c>
      <c r="M18" s="1284"/>
      <c r="N18" s="1084" t="s">
        <v>1025</v>
      </c>
      <c r="O18" s="1087"/>
      <c r="P18" s="1087"/>
      <c r="Q18" s="1087"/>
      <c r="R18" s="1087"/>
      <c r="S18" s="1087"/>
      <c r="T18" s="1087"/>
      <c r="U18" s="1087"/>
      <c r="V18" s="1087"/>
      <c r="W18" s="1087"/>
      <c r="X18" s="1087"/>
      <c r="Y18" s="1087"/>
      <c r="Z18" s="1087"/>
      <c r="AA18" s="1087"/>
      <c r="AB18" s="1087"/>
      <c r="AC18" s="1087"/>
      <c r="AD18" s="1087"/>
      <c r="AE18" s="1087"/>
      <c r="AF18" s="1087"/>
      <c r="AG18" s="1087"/>
      <c r="AH18" s="1087"/>
      <c r="AI18" s="1087"/>
      <c r="AJ18" s="1087"/>
      <c r="AK18" s="1087"/>
      <c r="AL18" s="1087"/>
      <c r="AM18" s="1087"/>
      <c r="AN18" s="1087"/>
      <c r="AO18" s="1087"/>
      <c r="AP18" s="1087"/>
      <c r="AQ18" s="1088"/>
      <c r="AR18" s="1038"/>
      <c r="AS18" s="1038"/>
      <c r="AT18" s="1038"/>
      <c r="AU18" s="1038"/>
      <c r="AV18" s="1038"/>
      <c r="AW18" s="1038"/>
      <c r="AX18" s="1038"/>
      <c r="AY18" s="1038"/>
      <c r="AZ18" s="1038"/>
      <c r="BA18" s="1038"/>
      <c r="BB18" s="1038"/>
      <c r="BC18" s="1038"/>
      <c r="BD18" s="1038"/>
      <c r="BE18" s="1038"/>
      <c r="BF18" s="1038"/>
    </row>
    <row r="19" spans="1:58" s="653" customFormat="1">
      <c r="A19" s="1038">
        <v>1</v>
      </c>
      <c r="B19" s="1038"/>
      <c r="C19" s="1038"/>
      <c r="D19" s="1038"/>
      <c r="E19" s="1038"/>
      <c r="F19" s="1038"/>
      <c r="G19" s="1038"/>
      <c r="H19" s="1038"/>
      <c r="I19" s="1038"/>
      <c r="J19" s="1038"/>
      <c r="K19" s="1038"/>
      <c r="L19" s="1283" t="s">
        <v>685</v>
      </c>
      <c r="M19" s="1284"/>
      <c r="N19" s="1084" t="s">
        <v>1127</v>
      </c>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c r="AK19" s="1087"/>
      <c r="AL19" s="1087"/>
      <c r="AM19" s="1087"/>
      <c r="AN19" s="1087"/>
      <c r="AO19" s="1087"/>
      <c r="AP19" s="1087"/>
      <c r="AQ19" s="1088"/>
      <c r="AR19" s="1038"/>
      <c r="AS19" s="1038"/>
      <c r="AT19" s="1038"/>
      <c r="AU19" s="1038"/>
      <c r="AV19" s="1038"/>
      <c r="AW19" s="1038"/>
      <c r="AX19" s="1038"/>
      <c r="AY19" s="1038"/>
      <c r="AZ19" s="1038"/>
      <c r="BA19" s="1038"/>
      <c r="BB19" s="1038"/>
      <c r="BC19" s="1038"/>
      <c r="BD19" s="1038"/>
      <c r="BE19" s="1038"/>
      <c r="BF19" s="1038"/>
    </row>
    <row r="20" spans="1:58" s="653" customFormat="1">
      <c r="A20" s="1038">
        <v>1</v>
      </c>
      <c r="B20" s="1038"/>
      <c r="C20" s="1038"/>
      <c r="D20" s="1038"/>
      <c r="E20" s="1038"/>
      <c r="F20" s="1038"/>
      <c r="G20" s="1038"/>
      <c r="H20" s="1038"/>
      <c r="I20" s="1038"/>
      <c r="J20" s="1038"/>
      <c r="K20" s="1038"/>
      <c r="L20" s="1283" t="s">
        <v>281</v>
      </c>
      <c r="M20" s="1284"/>
      <c r="N20" s="1084">
        <v>0</v>
      </c>
      <c r="O20" s="1087"/>
      <c r="P20" s="1087"/>
      <c r="Q20" s="1087"/>
      <c r="R20" s="1087"/>
      <c r="S20" s="1087"/>
      <c r="T20" s="1087"/>
      <c r="U20" s="1087"/>
      <c r="V20" s="1087"/>
      <c r="W20" s="1087"/>
      <c r="X20" s="1087"/>
      <c r="Y20" s="1087"/>
      <c r="Z20" s="1087"/>
      <c r="AA20" s="1087"/>
      <c r="AB20" s="1087"/>
      <c r="AC20" s="1087"/>
      <c r="AD20" s="1087"/>
      <c r="AE20" s="1087"/>
      <c r="AF20" s="1087"/>
      <c r="AG20" s="1087"/>
      <c r="AH20" s="1087"/>
      <c r="AI20" s="1087"/>
      <c r="AJ20" s="1087"/>
      <c r="AK20" s="1087"/>
      <c r="AL20" s="1087"/>
      <c r="AM20" s="1087"/>
      <c r="AN20" s="1087"/>
      <c r="AO20" s="1087"/>
      <c r="AP20" s="1087"/>
      <c r="AQ20" s="1088"/>
      <c r="AR20" s="1038"/>
      <c r="AS20" s="1038"/>
      <c r="AT20" s="1038"/>
      <c r="AU20" s="1038"/>
      <c r="AV20" s="1038"/>
      <c r="AW20" s="1038"/>
      <c r="AX20" s="1038"/>
      <c r="AY20" s="1038"/>
      <c r="AZ20" s="1038"/>
      <c r="BA20" s="1038"/>
      <c r="BB20" s="1038"/>
      <c r="BC20" s="1038"/>
      <c r="BD20" s="1038"/>
      <c r="BE20" s="1038"/>
      <c r="BF20" s="1038"/>
    </row>
    <row r="21" spans="1:58" s="653" customFormat="1">
      <c r="A21" s="1038">
        <v>1</v>
      </c>
      <c r="B21" s="1038"/>
      <c r="C21" s="1038"/>
      <c r="D21" s="1038"/>
      <c r="E21" s="1038"/>
      <c r="F21" s="1038"/>
      <c r="G21" s="1038" t="b">
        <v>1</v>
      </c>
      <c r="H21" s="1038"/>
      <c r="I21" s="1038"/>
      <c r="J21" s="1038"/>
      <c r="K21" s="1038"/>
      <c r="L21" s="1089" t="s">
        <v>686</v>
      </c>
      <c r="M21" s="1090"/>
      <c r="N21" s="1091"/>
      <c r="O21" s="1091"/>
      <c r="P21" s="1091"/>
      <c r="Q21" s="1091"/>
      <c r="R21" s="1091"/>
      <c r="S21" s="1091"/>
      <c r="T21" s="1091"/>
      <c r="U21" s="1091"/>
      <c r="V21" s="1091"/>
      <c r="W21" s="1091"/>
      <c r="X21" s="1091"/>
      <c r="Y21" s="1091"/>
      <c r="Z21" s="1091"/>
      <c r="AA21" s="1091"/>
      <c r="AB21" s="1091"/>
      <c r="AC21" s="1091"/>
      <c r="AD21" s="1091"/>
      <c r="AE21" s="1091"/>
      <c r="AF21" s="1091"/>
      <c r="AG21" s="1091"/>
      <c r="AH21" s="1091"/>
      <c r="AI21" s="1091"/>
      <c r="AJ21" s="1091"/>
      <c r="AK21" s="1091"/>
      <c r="AL21" s="1091"/>
      <c r="AM21" s="1091"/>
      <c r="AN21" s="1091"/>
      <c r="AO21" s="1091"/>
      <c r="AP21" s="1091"/>
      <c r="AQ21" s="1092"/>
      <c r="AR21" s="1038"/>
      <c r="AS21" s="1038"/>
      <c r="AT21" s="1038"/>
      <c r="AU21" s="1038"/>
      <c r="AV21" s="1038"/>
      <c r="AW21" s="1038"/>
      <c r="AX21" s="1038"/>
      <c r="AY21" s="1038"/>
      <c r="AZ21" s="1038"/>
      <c r="BA21" s="1038"/>
      <c r="BB21" s="1038"/>
      <c r="BC21" s="1038"/>
      <c r="BD21" s="1038"/>
      <c r="BE21" s="1038"/>
      <c r="BF21" s="1038"/>
    </row>
    <row r="22" spans="1:58" s="388" customFormat="1" ht="22.8">
      <c r="A22" s="1038">
        <v>1</v>
      </c>
      <c r="B22" s="1038" t="s">
        <v>1203</v>
      </c>
      <c r="C22" s="1093"/>
      <c r="D22" s="1093"/>
      <c r="E22" s="1093"/>
      <c r="F22" s="1093"/>
      <c r="G22" s="1038" t="b">
        <v>1</v>
      </c>
      <c r="H22" s="1093"/>
      <c r="I22" s="1093"/>
      <c r="J22" s="1093"/>
      <c r="K22" s="1093"/>
      <c r="L22" s="1094" t="s">
        <v>1135</v>
      </c>
      <c r="M22" s="1095" t="s">
        <v>678</v>
      </c>
      <c r="N22" s="1096">
        <v>31.34</v>
      </c>
      <c r="O22" s="1096">
        <v>23.27</v>
      </c>
      <c r="P22" s="1097">
        <v>-25.749840459476708</v>
      </c>
      <c r="Q22" s="1096">
        <v>33.72</v>
      </c>
      <c r="R22" s="1096">
        <v>25.36</v>
      </c>
      <c r="S22" s="1097">
        <v>-24.792408066429417</v>
      </c>
      <c r="T22" s="1096">
        <v>35.020000000000003</v>
      </c>
      <c r="U22" s="1096">
        <v>25.43</v>
      </c>
      <c r="V22" s="1097">
        <v>-27.384351798972023</v>
      </c>
      <c r="W22" s="1096">
        <v>36.39</v>
      </c>
      <c r="X22" s="1096">
        <v>26.31</v>
      </c>
      <c r="Y22" s="1097">
        <v>-27.699917559769172</v>
      </c>
      <c r="Z22" s="1096">
        <v>38.51</v>
      </c>
      <c r="AA22" s="1096">
        <v>26.97</v>
      </c>
      <c r="AB22" s="1097">
        <v>-29.966242534406646</v>
      </c>
      <c r="AC22" s="1096">
        <v>0</v>
      </c>
      <c r="AD22" s="1096">
        <v>0</v>
      </c>
      <c r="AE22" s="1097">
        <v>0</v>
      </c>
      <c r="AF22" s="1096">
        <v>0</v>
      </c>
      <c r="AG22" s="1096">
        <v>0</v>
      </c>
      <c r="AH22" s="1097">
        <v>0</v>
      </c>
      <c r="AI22" s="1096">
        <v>0</v>
      </c>
      <c r="AJ22" s="1096">
        <v>0</v>
      </c>
      <c r="AK22" s="1097">
        <v>0</v>
      </c>
      <c r="AL22" s="1096">
        <v>0</v>
      </c>
      <c r="AM22" s="1096">
        <v>0</v>
      </c>
      <c r="AN22" s="1097">
        <v>0</v>
      </c>
      <c r="AO22" s="1096">
        <v>0</v>
      </c>
      <c r="AP22" s="1096">
        <v>0</v>
      </c>
      <c r="AQ22" s="1097">
        <v>0</v>
      </c>
      <c r="AR22" s="1093"/>
      <c r="AS22" s="1093"/>
      <c r="AT22" s="1093"/>
      <c r="AU22" s="1093"/>
      <c r="AV22" s="1093"/>
      <c r="AW22" s="1093"/>
      <c r="AX22" s="1093"/>
      <c r="AY22" s="1093"/>
      <c r="AZ22" s="1093"/>
      <c r="BA22" s="1093"/>
      <c r="BB22" s="1093"/>
      <c r="BC22" s="1093"/>
      <c r="BD22" s="1093"/>
      <c r="BE22" s="1093"/>
      <c r="BF22" s="1093"/>
    </row>
    <row r="23" spans="1:58" s="388" customFormat="1" ht="22.8">
      <c r="A23" s="1038">
        <v>1</v>
      </c>
      <c r="B23" s="1038" t="s">
        <v>1204</v>
      </c>
      <c r="C23" s="1093"/>
      <c r="D23" s="1093"/>
      <c r="E23" s="1093"/>
      <c r="F23" s="1093"/>
      <c r="G23" s="1038" t="b">
        <v>1</v>
      </c>
      <c r="H23" s="1093"/>
      <c r="I23" s="1093"/>
      <c r="J23" s="1093"/>
      <c r="K23" s="1093"/>
      <c r="L23" s="1094" t="s">
        <v>1136</v>
      </c>
      <c r="M23" s="1095" t="s">
        <v>678</v>
      </c>
      <c r="N23" s="1096">
        <v>31.340242857142865</v>
      </c>
      <c r="O23" s="1096">
        <v>25.359714285714279</v>
      </c>
      <c r="P23" s="1097">
        <v>-19.082585284005045</v>
      </c>
      <c r="Q23" s="1096">
        <v>33.720000000000006</v>
      </c>
      <c r="R23" s="1096">
        <v>25.434285714285711</v>
      </c>
      <c r="S23" s="1097">
        <v>-24.572106422640257</v>
      </c>
      <c r="T23" s="1096">
        <v>35.019999999999989</v>
      </c>
      <c r="U23" s="1096">
        <v>26.312857142857144</v>
      </c>
      <c r="V23" s="1097">
        <v>-24.863343395610642</v>
      </c>
      <c r="W23" s="1096">
        <v>36.39</v>
      </c>
      <c r="X23" s="1096">
        <v>26.96857142857143</v>
      </c>
      <c r="Y23" s="1097">
        <v>-25.890158206728692</v>
      </c>
      <c r="Z23" s="1096">
        <v>38.51</v>
      </c>
      <c r="AA23" s="1096">
        <v>27.92428571428572</v>
      </c>
      <c r="AB23" s="1097">
        <v>-27.488221983158347</v>
      </c>
      <c r="AC23" s="1096">
        <v>0</v>
      </c>
      <c r="AD23" s="1096">
        <v>0</v>
      </c>
      <c r="AE23" s="1097">
        <v>0</v>
      </c>
      <c r="AF23" s="1096">
        <v>0</v>
      </c>
      <c r="AG23" s="1096">
        <v>0</v>
      </c>
      <c r="AH23" s="1097">
        <v>0</v>
      </c>
      <c r="AI23" s="1096">
        <v>0</v>
      </c>
      <c r="AJ23" s="1096">
        <v>0</v>
      </c>
      <c r="AK23" s="1097">
        <v>0</v>
      </c>
      <c r="AL23" s="1096">
        <v>0</v>
      </c>
      <c r="AM23" s="1096">
        <v>0</v>
      </c>
      <c r="AN23" s="1097">
        <v>0</v>
      </c>
      <c r="AO23" s="1096">
        <v>0</v>
      </c>
      <c r="AP23" s="1096">
        <v>0</v>
      </c>
      <c r="AQ23" s="1097">
        <v>0</v>
      </c>
      <c r="AR23" s="1093"/>
      <c r="AS23" s="1093"/>
      <c r="AT23" s="1093"/>
      <c r="AU23" s="1093"/>
      <c r="AV23" s="1093"/>
      <c r="AW23" s="1093"/>
      <c r="AX23" s="1093"/>
      <c r="AY23" s="1093"/>
      <c r="AZ23" s="1093"/>
      <c r="BA23" s="1093"/>
      <c r="BB23" s="1093"/>
      <c r="BC23" s="1093"/>
      <c r="BD23" s="1093"/>
      <c r="BE23" s="1093"/>
      <c r="BF23" s="1093"/>
    </row>
    <row r="24" spans="1:58" s="653" customFormat="1">
      <c r="A24" s="1038">
        <v>1</v>
      </c>
      <c r="B24" s="1038"/>
      <c r="C24" s="1038"/>
      <c r="D24" s="1038"/>
      <c r="E24" s="1038"/>
      <c r="F24" s="1038"/>
      <c r="G24" s="1038" t="b">
        <v>1</v>
      </c>
      <c r="H24" s="1038"/>
      <c r="I24" s="1038"/>
      <c r="J24" s="1038"/>
      <c r="K24" s="1038"/>
      <c r="L24" s="1098" t="s">
        <v>687</v>
      </c>
      <c r="M24" s="1099" t="s">
        <v>145</v>
      </c>
      <c r="N24" s="1100">
        <v>100.00077491111317</v>
      </c>
      <c r="O24" s="1100">
        <v>108.98029344956717</v>
      </c>
      <c r="P24" s="1101"/>
      <c r="Q24" s="1100">
        <v>100.00000000000003</v>
      </c>
      <c r="R24" s="1100">
        <v>100.29292474087426</v>
      </c>
      <c r="S24" s="1101"/>
      <c r="T24" s="1100">
        <v>99.999999999999957</v>
      </c>
      <c r="U24" s="1100">
        <v>103.47171507218695</v>
      </c>
      <c r="V24" s="1101"/>
      <c r="W24" s="1100">
        <v>100</v>
      </c>
      <c r="X24" s="1100">
        <v>102.50312211543684</v>
      </c>
      <c r="Y24" s="1101"/>
      <c r="Z24" s="1100">
        <v>100</v>
      </c>
      <c r="AA24" s="1100">
        <v>103.53832300439645</v>
      </c>
      <c r="AB24" s="1101"/>
      <c r="AC24" s="1100">
        <v>0</v>
      </c>
      <c r="AD24" s="1100">
        <v>0</v>
      </c>
      <c r="AE24" s="1101"/>
      <c r="AF24" s="1100">
        <v>0</v>
      </c>
      <c r="AG24" s="1100">
        <v>0</v>
      </c>
      <c r="AH24" s="1101"/>
      <c r="AI24" s="1100">
        <v>0</v>
      </c>
      <c r="AJ24" s="1100">
        <v>0</v>
      </c>
      <c r="AK24" s="1101"/>
      <c r="AL24" s="1100">
        <v>0</v>
      </c>
      <c r="AM24" s="1100">
        <v>0</v>
      </c>
      <c r="AN24" s="1101"/>
      <c r="AO24" s="1100">
        <v>0</v>
      </c>
      <c r="AP24" s="1100">
        <v>0</v>
      </c>
      <c r="AQ24" s="1101"/>
      <c r="AR24" s="1038"/>
      <c r="AS24" s="1038"/>
      <c r="AT24" s="1038"/>
      <c r="AU24" s="1038"/>
      <c r="AV24" s="1038"/>
      <c r="AW24" s="1038"/>
      <c r="AX24" s="1038"/>
      <c r="AY24" s="1038"/>
      <c r="AZ24" s="1038"/>
      <c r="BA24" s="1038"/>
      <c r="BB24" s="1038"/>
      <c r="BC24" s="1038"/>
      <c r="BD24" s="1038"/>
      <c r="BE24" s="1038"/>
      <c r="BF24" s="1038"/>
    </row>
    <row r="25" spans="1:58" s="653" customFormat="1">
      <c r="A25" s="1038">
        <v>1</v>
      </c>
      <c r="B25" s="932" t="s">
        <v>1212</v>
      </c>
      <c r="C25" s="1038"/>
      <c r="D25" s="1038"/>
      <c r="E25" s="1038"/>
      <c r="F25" s="1038"/>
      <c r="G25" s="1038" t="b">
        <v>1</v>
      </c>
      <c r="H25" s="1038"/>
      <c r="I25" s="1038"/>
      <c r="J25" s="1038"/>
      <c r="K25" s="1038"/>
      <c r="L25" s="1098" t="s">
        <v>688</v>
      </c>
      <c r="M25" s="1099" t="s">
        <v>328</v>
      </c>
      <c r="N25" s="1102">
        <v>15</v>
      </c>
      <c r="O25" s="1102">
        <v>15</v>
      </c>
      <c r="P25" s="1103">
        <v>0</v>
      </c>
      <c r="Q25" s="1102">
        <v>15</v>
      </c>
      <c r="R25" s="1102">
        <v>15</v>
      </c>
      <c r="S25" s="1103">
        <v>0</v>
      </c>
      <c r="T25" s="1102">
        <v>15</v>
      </c>
      <c r="U25" s="1102">
        <v>15</v>
      </c>
      <c r="V25" s="1103">
        <v>0</v>
      </c>
      <c r="W25" s="1102">
        <v>15</v>
      </c>
      <c r="X25" s="1102">
        <v>15</v>
      </c>
      <c r="Y25" s="1103">
        <v>0</v>
      </c>
      <c r="Z25" s="1102">
        <v>15</v>
      </c>
      <c r="AA25" s="1102">
        <v>15</v>
      </c>
      <c r="AB25" s="1103">
        <v>0</v>
      </c>
      <c r="AC25" s="1102">
        <v>0</v>
      </c>
      <c r="AD25" s="1102">
        <v>0</v>
      </c>
      <c r="AE25" s="1103">
        <v>0</v>
      </c>
      <c r="AF25" s="1102">
        <v>0</v>
      </c>
      <c r="AG25" s="1102">
        <v>0</v>
      </c>
      <c r="AH25" s="1103">
        <v>0</v>
      </c>
      <c r="AI25" s="1102">
        <v>0</v>
      </c>
      <c r="AJ25" s="1102">
        <v>0</v>
      </c>
      <c r="AK25" s="1103">
        <v>0</v>
      </c>
      <c r="AL25" s="1102">
        <v>0</v>
      </c>
      <c r="AM25" s="1102">
        <v>0</v>
      </c>
      <c r="AN25" s="1103">
        <v>0</v>
      </c>
      <c r="AO25" s="1102">
        <v>0</v>
      </c>
      <c r="AP25" s="1102">
        <v>0</v>
      </c>
      <c r="AQ25" s="1103">
        <v>0</v>
      </c>
      <c r="AR25" s="1038"/>
      <c r="AS25" s="1038"/>
      <c r="AT25" s="1038"/>
      <c r="AU25" s="1038"/>
      <c r="AV25" s="1038"/>
      <c r="AW25" s="1038"/>
      <c r="AX25" s="1038"/>
      <c r="AY25" s="1038"/>
      <c r="AZ25" s="1038"/>
      <c r="BA25" s="1038"/>
      <c r="BB25" s="1038"/>
      <c r="BC25" s="1038"/>
      <c r="BD25" s="1038"/>
      <c r="BE25" s="1038"/>
      <c r="BF25" s="1038"/>
    </row>
    <row r="26" spans="1:58" s="388" customFormat="1">
      <c r="A26" s="1038">
        <v>1</v>
      </c>
      <c r="B26" s="932" t="s">
        <v>1206</v>
      </c>
      <c r="C26" s="1093"/>
      <c r="D26" s="1093"/>
      <c r="E26" s="1093"/>
      <c r="F26" s="1093"/>
      <c r="G26" s="1038" t="b">
        <v>1</v>
      </c>
      <c r="H26" s="1093"/>
      <c r="I26" s="1093"/>
      <c r="J26" s="1093"/>
      <c r="K26" s="1093"/>
      <c r="L26" s="1094" t="s">
        <v>689</v>
      </c>
      <c r="M26" s="1095" t="s">
        <v>678</v>
      </c>
      <c r="N26" s="1096">
        <v>31.34</v>
      </c>
      <c r="O26" s="1096">
        <v>23.27</v>
      </c>
      <c r="P26" s="1097">
        <v>-25.749840459476708</v>
      </c>
      <c r="Q26" s="1096">
        <v>33.72</v>
      </c>
      <c r="R26" s="1096">
        <v>25.36</v>
      </c>
      <c r="S26" s="1097">
        <v>-24.792408066429417</v>
      </c>
      <c r="T26" s="1096">
        <v>35.020000000000003</v>
      </c>
      <c r="U26" s="1096">
        <v>25.43</v>
      </c>
      <c r="V26" s="1097">
        <v>-27.384351798972023</v>
      </c>
      <c r="W26" s="1096">
        <v>36.39</v>
      </c>
      <c r="X26" s="1096">
        <v>26.31</v>
      </c>
      <c r="Y26" s="1097">
        <v>-27.699917559769172</v>
      </c>
      <c r="Z26" s="1096">
        <v>38.51</v>
      </c>
      <c r="AA26" s="1096">
        <v>26.97</v>
      </c>
      <c r="AB26" s="1097">
        <v>-29.966242534406646</v>
      </c>
      <c r="AC26" s="1096">
        <v>0</v>
      </c>
      <c r="AD26" s="1096">
        <v>0</v>
      </c>
      <c r="AE26" s="1097">
        <v>0</v>
      </c>
      <c r="AF26" s="1096">
        <v>0</v>
      </c>
      <c r="AG26" s="1096">
        <v>0</v>
      </c>
      <c r="AH26" s="1097">
        <v>0</v>
      </c>
      <c r="AI26" s="1096">
        <v>0</v>
      </c>
      <c r="AJ26" s="1096">
        <v>0</v>
      </c>
      <c r="AK26" s="1097">
        <v>0</v>
      </c>
      <c r="AL26" s="1096">
        <v>0</v>
      </c>
      <c r="AM26" s="1096">
        <v>0</v>
      </c>
      <c r="AN26" s="1097">
        <v>0</v>
      </c>
      <c r="AO26" s="1096">
        <v>0</v>
      </c>
      <c r="AP26" s="1096">
        <v>0</v>
      </c>
      <c r="AQ26" s="1097">
        <v>0</v>
      </c>
      <c r="AR26" s="1093"/>
      <c r="AS26" s="1093"/>
      <c r="AT26" s="1093"/>
      <c r="AU26" s="1093"/>
      <c r="AV26" s="1093"/>
      <c r="AW26" s="1093"/>
      <c r="AX26" s="1093"/>
      <c r="AY26" s="1093"/>
      <c r="AZ26" s="1093"/>
      <c r="BA26" s="1093"/>
      <c r="BB26" s="1093"/>
      <c r="BC26" s="1093"/>
      <c r="BD26" s="1093"/>
      <c r="BE26" s="1093"/>
      <c r="BF26" s="1093"/>
    </row>
    <row r="27" spans="1:58" s="388" customFormat="1">
      <c r="A27" s="1038">
        <v>1</v>
      </c>
      <c r="B27" s="932" t="s">
        <v>1205</v>
      </c>
      <c r="C27" s="1093"/>
      <c r="D27" s="1093"/>
      <c r="E27" s="1093"/>
      <c r="F27" s="1093"/>
      <c r="G27" s="1038" t="b">
        <v>1</v>
      </c>
      <c r="H27" s="1093"/>
      <c r="I27" s="1093"/>
      <c r="J27" s="1093"/>
      <c r="K27" s="1093"/>
      <c r="L27" s="1094" t="s">
        <v>690</v>
      </c>
      <c r="M27" s="1095" t="s">
        <v>678</v>
      </c>
      <c r="N27" s="1096">
        <v>31.340242857142865</v>
      </c>
      <c r="O27" s="1096">
        <v>25.359714285714279</v>
      </c>
      <c r="P27" s="1097">
        <v>-19.082585284005045</v>
      </c>
      <c r="Q27" s="1096">
        <v>33.720000000000006</v>
      </c>
      <c r="R27" s="1096">
        <v>25.434285714285711</v>
      </c>
      <c r="S27" s="1097">
        <v>-24.572106422640257</v>
      </c>
      <c r="T27" s="1096">
        <v>35.019999999999989</v>
      </c>
      <c r="U27" s="1096">
        <v>26.312857142857144</v>
      </c>
      <c r="V27" s="1097">
        <v>-24.863343395610642</v>
      </c>
      <c r="W27" s="1096">
        <v>36.39</v>
      </c>
      <c r="X27" s="1096">
        <v>26.96857142857143</v>
      </c>
      <c r="Y27" s="1097">
        <v>-25.890158206728692</v>
      </c>
      <c r="Z27" s="1096">
        <v>38.51</v>
      </c>
      <c r="AA27" s="1096">
        <v>27.92428571428572</v>
      </c>
      <c r="AB27" s="1097">
        <v>-27.488221983158347</v>
      </c>
      <c r="AC27" s="1096">
        <v>0</v>
      </c>
      <c r="AD27" s="1096">
        <v>0</v>
      </c>
      <c r="AE27" s="1097">
        <v>0</v>
      </c>
      <c r="AF27" s="1096">
        <v>0</v>
      </c>
      <c r="AG27" s="1096">
        <v>0</v>
      </c>
      <c r="AH27" s="1097">
        <v>0</v>
      </c>
      <c r="AI27" s="1096">
        <v>0</v>
      </c>
      <c r="AJ27" s="1096">
        <v>0</v>
      </c>
      <c r="AK27" s="1097">
        <v>0</v>
      </c>
      <c r="AL27" s="1096">
        <v>0</v>
      </c>
      <c r="AM27" s="1096">
        <v>0</v>
      </c>
      <c r="AN27" s="1097">
        <v>0</v>
      </c>
      <c r="AO27" s="1096">
        <v>0</v>
      </c>
      <c r="AP27" s="1096">
        <v>0</v>
      </c>
      <c r="AQ27" s="1097">
        <v>0</v>
      </c>
      <c r="AR27" s="1093"/>
      <c r="AS27" s="1093"/>
      <c r="AT27" s="1093"/>
      <c r="AU27" s="1093"/>
      <c r="AV27" s="1093"/>
      <c r="AW27" s="1093"/>
      <c r="AX27" s="1093"/>
      <c r="AY27" s="1093"/>
      <c r="AZ27" s="1093"/>
      <c r="BA27" s="1093"/>
      <c r="BB27" s="1093"/>
      <c r="BC27" s="1093"/>
      <c r="BD27" s="1093"/>
      <c r="BE27" s="1093"/>
      <c r="BF27" s="1093"/>
    </row>
    <row r="28" spans="1:58" s="653" customFormat="1">
      <c r="A28" s="1038">
        <v>1</v>
      </c>
      <c r="B28" s="932"/>
      <c r="C28" s="1038"/>
      <c r="D28" s="1038"/>
      <c r="E28" s="1038"/>
      <c r="F28" s="1038"/>
      <c r="G28" s="1038" t="b">
        <v>1</v>
      </c>
      <c r="H28" s="1038"/>
      <c r="I28" s="1038"/>
      <c r="J28" s="1038"/>
      <c r="K28" s="1038"/>
      <c r="L28" s="1098" t="s">
        <v>687</v>
      </c>
      <c r="M28" s="1099" t="s">
        <v>145</v>
      </c>
      <c r="N28" s="1100">
        <v>100.00077491111317</v>
      </c>
      <c r="O28" s="1100">
        <v>108.98029344956717</v>
      </c>
      <c r="P28" s="1101"/>
      <c r="Q28" s="1100">
        <v>100.00000000000003</v>
      </c>
      <c r="R28" s="1100">
        <v>100.29292474087426</v>
      </c>
      <c r="S28" s="1101"/>
      <c r="T28" s="1100">
        <v>99.999999999999957</v>
      </c>
      <c r="U28" s="1100">
        <v>103.47171507218695</v>
      </c>
      <c r="V28" s="1101"/>
      <c r="W28" s="1100">
        <v>100</v>
      </c>
      <c r="X28" s="1100">
        <v>102.50312211543684</v>
      </c>
      <c r="Y28" s="1101"/>
      <c r="Z28" s="1100">
        <v>100</v>
      </c>
      <c r="AA28" s="1100">
        <v>103.53832300439645</v>
      </c>
      <c r="AB28" s="1101"/>
      <c r="AC28" s="1100">
        <v>0</v>
      </c>
      <c r="AD28" s="1100">
        <v>0</v>
      </c>
      <c r="AE28" s="1101"/>
      <c r="AF28" s="1100">
        <v>0</v>
      </c>
      <c r="AG28" s="1100">
        <v>0</v>
      </c>
      <c r="AH28" s="1101"/>
      <c r="AI28" s="1100">
        <v>0</v>
      </c>
      <c r="AJ28" s="1100">
        <v>0</v>
      </c>
      <c r="AK28" s="1101"/>
      <c r="AL28" s="1100">
        <v>0</v>
      </c>
      <c r="AM28" s="1100">
        <v>0</v>
      </c>
      <c r="AN28" s="1101"/>
      <c r="AO28" s="1100">
        <v>0</v>
      </c>
      <c r="AP28" s="1100">
        <v>0</v>
      </c>
      <c r="AQ28" s="1101"/>
      <c r="AR28" s="1038"/>
      <c r="AS28" s="1038"/>
      <c r="AT28" s="1038"/>
      <c r="AU28" s="1038"/>
      <c r="AV28" s="1038"/>
      <c r="AW28" s="1038"/>
      <c r="AX28" s="1038"/>
      <c r="AY28" s="1038"/>
      <c r="AZ28" s="1038"/>
      <c r="BA28" s="1038"/>
      <c r="BB28" s="1038"/>
      <c r="BC28" s="1038"/>
      <c r="BD28" s="1038"/>
      <c r="BE28" s="1038"/>
      <c r="BF28" s="1038"/>
    </row>
    <row r="29" spans="1:58" s="653" customFormat="1">
      <c r="A29" s="1038">
        <v>1</v>
      </c>
      <c r="B29" s="932" t="s">
        <v>1213</v>
      </c>
      <c r="C29" s="1038"/>
      <c r="D29" s="1038"/>
      <c r="E29" s="1038"/>
      <c r="F29" s="1038"/>
      <c r="G29" s="1038" t="b">
        <v>1</v>
      </c>
      <c r="H29" s="1038"/>
      <c r="I29" s="1038"/>
      <c r="J29" s="1038"/>
      <c r="K29" s="1038"/>
      <c r="L29" s="1098" t="s">
        <v>1207</v>
      </c>
      <c r="M29" s="1099" t="s">
        <v>328</v>
      </c>
      <c r="N29" s="1102">
        <v>9</v>
      </c>
      <c r="O29" s="1102">
        <v>9</v>
      </c>
      <c r="P29" s="1103">
        <v>0</v>
      </c>
      <c r="Q29" s="1102">
        <v>9</v>
      </c>
      <c r="R29" s="1102">
        <v>9</v>
      </c>
      <c r="S29" s="1103">
        <v>0</v>
      </c>
      <c r="T29" s="1102">
        <v>9</v>
      </c>
      <c r="U29" s="1102">
        <v>9</v>
      </c>
      <c r="V29" s="1103">
        <v>0</v>
      </c>
      <c r="W29" s="1102">
        <v>9</v>
      </c>
      <c r="X29" s="1102">
        <v>9</v>
      </c>
      <c r="Y29" s="1103">
        <v>0</v>
      </c>
      <c r="Z29" s="1102">
        <v>9</v>
      </c>
      <c r="AA29" s="1102">
        <v>9</v>
      </c>
      <c r="AB29" s="1103">
        <v>0</v>
      </c>
      <c r="AC29" s="1102">
        <v>0</v>
      </c>
      <c r="AD29" s="1102">
        <v>0</v>
      </c>
      <c r="AE29" s="1103">
        <v>0</v>
      </c>
      <c r="AF29" s="1102">
        <v>0</v>
      </c>
      <c r="AG29" s="1102">
        <v>0</v>
      </c>
      <c r="AH29" s="1103">
        <v>0</v>
      </c>
      <c r="AI29" s="1102">
        <v>0</v>
      </c>
      <c r="AJ29" s="1102">
        <v>0</v>
      </c>
      <c r="AK29" s="1103">
        <v>0</v>
      </c>
      <c r="AL29" s="1102">
        <v>0</v>
      </c>
      <c r="AM29" s="1102">
        <v>0</v>
      </c>
      <c r="AN29" s="1103">
        <v>0</v>
      </c>
      <c r="AO29" s="1102">
        <v>0</v>
      </c>
      <c r="AP29" s="1102">
        <v>0</v>
      </c>
      <c r="AQ29" s="1103">
        <v>0</v>
      </c>
      <c r="AR29" s="1038"/>
      <c r="AS29" s="1038"/>
      <c r="AT29" s="1038"/>
      <c r="AU29" s="1038"/>
      <c r="AV29" s="1038"/>
      <c r="AW29" s="1038"/>
      <c r="AX29" s="1038"/>
      <c r="AY29" s="1038"/>
      <c r="AZ29" s="1038"/>
      <c r="BA29" s="1038"/>
      <c r="BB29" s="1038"/>
      <c r="BC29" s="1038"/>
      <c r="BD29" s="1038"/>
      <c r="BE29" s="1038"/>
      <c r="BF29" s="1038"/>
    </row>
    <row r="30" spans="1:58" s="653" customFormat="1" ht="0.15" customHeight="1">
      <c r="A30" s="1038">
        <v>1</v>
      </c>
      <c r="B30" s="1038"/>
      <c r="C30" s="1038"/>
      <c r="D30" s="1038"/>
      <c r="E30" s="1038"/>
      <c r="F30" s="1038"/>
      <c r="G30" s="1038" t="b">
        <v>0</v>
      </c>
      <c r="H30" s="1038"/>
      <c r="I30" s="1038"/>
      <c r="J30" s="1038"/>
      <c r="K30" s="1038"/>
      <c r="L30" s="1089" t="s">
        <v>691</v>
      </c>
      <c r="M30" s="1090"/>
      <c r="N30" s="1091"/>
      <c r="O30" s="1091"/>
      <c r="P30" s="1091"/>
      <c r="Q30" s="1091"/>
      <c r="R30" s="1091"/>
      <c r="S30" s="1091"/>
      <c r="T30" s="1091"/>
      <c r="U30" s="1091"/>
      <c r="V30" s="1091"/>
      <c r="W30" s="1091"/>
      <c r="X30" s="1091"/>
      <c r="Y30" s="1091"/>
      <c r="Z30" s="1091"/>
      <c r="AA30" s="1091"/>
      <c r="AB30" s="1091"/>
      <c r="AC30" s="1091"/>
      <c r="AD30" s="1091"/>
      <c r="AE30" s="1091"/>
      <c r="AF30" s="1091"/>
      <c r="AG30" s="1091"/>
      <c r="AH30" s="1091"/>
      <c r="AI30" s="1091"/>
      <c r="AJ30" s="1091"/>
      <c r="AK30" s="1091"/>
      <c r="AL30" s="1091"/>
      <c r="AM30" s="1091"/>
      <c r="AN30" s="1091"/>
      <c r="AO30" s="1091"/>
      <c r="AP30" s="1091"/>
      <c r="AQ30" s="1092"/>
      <c r="AR30" s="1038"/>
      <c r="AS30" s="1038"/>
      <c r="AT30" s="1038"/>
      <c r="AU30" s="1038"/>
      <c r="AV30" s="1038"/>
      <c r="AW30" s="1038"/>
      <c r="AX30" s="1038"/>
      <c r="AY30" s="1038"/>
      <c r="AZ30" s="1038"/>
      <c r="BA30" s="1038"/>
      <c r="BB30" s="1038"/>
      <c r="BC30" s="1038"/>
      <c r="BD30" s="1038"/>
      <c r="BE30" s="1038"/>
      <c r="BF30" s="1038"/>
    </row>
    <row r="31" spans="1:58" s="653" customFormat="1" ht="0.15" customHeight="1">
      <c r="A31" s="1038">
        <v>1</v>
      </c>
      <c r="B31" s="1038"/>
      <c r="C31" s="1038"/>
      <c r="D31" s="1038"/>
      <c r="E31" s="1038"/>
      <c r="F31" s="1038"/>
      <c r="G31" s="1038" t="b">
        <v>0</v>
      </c>
      <c r="H31" s="1038"/>
      <c r="I31" s="1038"/>
      <c r="J31" s="1038"/>
      <c r="K31" s="1038"/>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038"/>
      <c r="AS31" s="1038"/>
      <c r="AT31" s="1038"/>
      <c r="AU31" s="1038"/>
      <c r="AV31" s="1038"/>
      <c r="AW31" s="1038"/>
      <c r="AX31" s="1038"/>
      <c r="AY31" s="1038"/>
      <c r="AZ31" s="1038"/>
      <c r="BA31" s="1038"/>
      <c r="BB31" s="1038"/>
      <c r="BC31" s="1038"/>
      <c r="BD31" s="1038"/>
      <c r="BE31" s="1038"/>
      <c r="BF31" s="1038"/>
    </row>
    <row r="32" spans="1:58" s="653" customFormat="1" ht="0.15" customHeight="1">
      <c r="A32" s="1038">
        <v>1</v>
      </c>
      <c r="B32" s="1038"/>
      <c r="C32" s="1038"/>
      <c r="D32" s="1038"/>
      <c r="E32" s="1038"/>
      <c r="F32" s="1038"/>
      <c r="G32" s="1038" t="b">
        <v>0</v>
      </c>
      <c r="H32" s="1038"/>
      <c r="I32" s="1038"/>
      <c r="J32" s="1038"/>
      <c r="K32" s="1038"/>
      <c r="L32" s="1104" t="s">
        <v>692</v>
      </c>
      <c r="M32" s="1099" t="s">
        <v>678</v>
      </c>
      <c r="N32" s="1105">
        <v>0</v>
      </c>
      <c r="O32" s="1105">
        <v>0</v>
      </c>
      <c r="P32" s="1101">
        <v>0</v>
      </c>
      <c r="Q32" s="1105">
        <v>0</v>
      </c>
      <c r="R32" s="1105">
        <v>0</v>
      </c>
      <c r="S32" s="1101">
        <v>0</v>
      </c>
      <c r="T32" s="1105">
        <v>0</v>
      </c>
      <c r="U32" s="1105">
        <v>0</v>
      </c>
      <c r="V32" s="1101">
        <v>0</v>
      </c>
      <c r="W32" s="1105">
        <v>0</v>
      </c>
      <c r="X32" s="1105">
        <v>0</v>
      </c>
      <c r="Y32" s="1101">
        <v>0</v>
      </c>
      <c r="Z32" s="1105">
        <v>0</v>
      </c>
      <c r="AA32" s="1105">
        <v>0</v>
      </c>
      <c r="AB32" s="1101">
        <v>0</v>
      </c>
      <c r="AC32" s="1105">
        <v>0</v>
      </c>
      <c r="AD32" s="1105">
        <v>0</v>
      </c>
      <c r="AE32" s="1101">
        <v>0</v>
      </c>
      <c r="AF32" s="1105">
        <v>0</v>
      </c>
      <c r="AG32" s="1105">
        <v>0</v>
      </c>
      <c r="AH32" s="1101">
        <v>0</v>
      </c>
      <c r="AI32" s="1105">
        <v>0</v>
      </c>
      <c r="AJ32" s="1105">
        <v>0</v>
      </c>
      <c r="AK32" s="1101">
        <v>0</v>
      </c>
      <c r="AL32" s="1105">
        <v>0</v>
      </c>
      <c r="AM32" s="1105">
        <v>0</v>
      </c>
      <c r="AN32" s="1101">
        <v>0</v>
      </c>
      <c r="AO32" s="1105">
        <v>0</v>
      </c>
      <c r="AP32" s="1105">
        <v>0</v>
      </c>
      <c r="AQ32" s="1101">
        <v>0</v>
      </c>
      <c r="AR32" s="1038"/>
      <c r="AS32" s="1038"/>
      <c r="AT32" s="1038"/>
      <c r="AU32" s="1038"/>
      <c r="AV32" s="1038"/>
      <c r="AW32" s="1038"/>
      <c r="AX32" s="1038"/>
      <c r="AY32" s="1038"/>
      <c r="AZ32" s="1038"/>
      <c r="BA32" s="1038"/>
      <c r="BB32" s="1038"/>
      <c r="BC32" s="1038"/>
      <c r="BD32" s="1038"/>
      <c r="BE32" s="1038"/>
      <c r="BF32" s="1038"/>
    </row>
    <row r="33" spans="1:58" s="653" customFormat="1" ht="0.15" customHeight="1">
      <c r="A33" s="1038">
        <v>1</v>
      </c>
      <c r="B33" s="1038"/>
      <c r="C33" s="1038"/>
      <c r="D33" s="1038"/>
      <c r="E33" s="1038"/>
      <c r="F33" s="1038"/>
      <c r="G33" s="1038" t="b">
        <v>0</v>
      </c>
      <c r="H33" s="1038"/>
      <c r="I33" s="1038"/>
      <c r="J33" s="1038"/>
      <c r="K33" s="1038"/>
      <c r="L33" s="1104" t="s">
        <v>693</v>
      </c>
      <c r="M33" s="1099" t="s">
        <v>678</v>
      </c>
      <c r="N33" s="1105"/>
      <c r="O33" s="1105"/>
      <c r="P33" s="1101">
        <v>0</v>
      </c>
      <c r="Q33" s="1105"/>
      <c r="R33" s="1105"/>
      <c r="S33" s="1101">
        <v>0</v>
      </c>
      <c r="T33" s="1105"/>
      <c r="U33" s="1105"/>
      <c r="V33" s="1101">
        <v>0</v>
      </c>
      <c r="W33" s="1105"/>
      <c r="X33" s="1105"/>
      <c r="Y33" s="1101">
        <v>0</v>
      </c>
      <c r="Z33" s="1105"/>
      <c r="AA33" s="1105"/>
      <c r="AB33" s="1101">
        <v>0</v>
      </c>
      <c r="AC33" s="1105"/>
      <c r="AD33" s="1105"/>
      <c r="AE33" s="1101">
        <v>0</v>
      </c>
      <c r="AF33" s="1105"/>
      <c r="AG33" s="1105"/>
      <c r="AH33" s="1101">
        <v>0</v>
      </c>
      <c r="AI33" s="1105"/>
      <c r="AJ33" s="1105"/>
      <c r="AK33" s="1101">
        <v>0</v>
      </c>
      <c r="AL33" s="1105"/>
      <c r="AM33" s="1105"/>
      <c r="AN33" s="1101">
        <v>0</v>
      </c>
      <c r="AO33" s="1105"/>
      <c r="AP33" s="1105"/>
      <c r="AQ33" s="1101">
        <v>0</v>
      </c>
      <c r="AR33" s="1038"/>
      <c r="AS33" s="1038"/>
      <c r="AT33" s="1038"/>
      <c r="AU33" s="1038"/>
      <c r="AV33" s="1038"/>
      <c r="AW33" s="1038"/>
      <c r="AX33" s="1038"/>
      <c r="AY33" s="1038"/>
      <c r="AZ33" s="1038"/>
      <c r="BA33" s="1038"/>
      <c r="BB33" s="1038"/>
      <c r="BC33" s="1038"/>
      <c r="BD33" s="1038"/>
      <c r="BE33" s="1038"/>
      <c r="BF33" s="1038"/>
    </row>
    <row r="34" spans="1:58" s="653" customFormat="1" ht="0.15" customHeight="1">
      <c r="A34" s="1038">
        <v>1</v>
      </c>
      <c r="B34" s="932" t="s">
        <v>1208</v>
      </c>
      <c r="C34" s="1038"/>
      <c r="D34" s="1038"/>
      <c r="E34" s="1038"/>
      <c r="F34" s="1038"/>
      <c r="G34" s="1038" t="b">
        <v>0</v>
      </c>
      <c r="H34" s="1038"/>
      <c r="I34" s="1038"/>
      <c r="J34" s="1038"/>
      <c r="K34" s="1038"/>
      <c r="L34" s="1104" t="s">
        <v>694</v>
      </c>
      <c r="M34" s="1099" t="s">
        <v>328</v>
      </c>
      <c r="N34" s="1102">
        <v>8</v>
      </c>
      <c r="O34" s="1102">
        <v>8</v>
      </c>
      <c r="P34" s="1103">
        <v>0</v>
      </c>
      <c r="Q34" s="1102">
        <v>8</v>
      </c>
      <c r="R34" s="1102">
        <v>8</v>
      </c>
      <c r="S34" s="1103">
        <v>0</v>
      </c>
      <c r="T34" s="1102">
        <v>8</v>
      </c>
      <c r="U34" s="1102">
        <v>8</v>
      </c>
      <c r="V34" s="1103">
        <v>0</v>
      </c>
      <c r="W34" s="1102">
        <v>8</v>
      </c>
      <c r="X34" s="1102">
        <v>8</v>
      </c>
      <c r="Y34" s="1103">
        <v>0</v>
      </c>
      <c r="Z34" s="1102">
        <v>8</v>
      </c>
      <c r="AA34" s="1102">
        <v>8</v>
      </c>
      <c r="AB34" s="1103">
        <v>0</v>
      </c>
      <c r="AC34" s="1102">
        <v>0</v>
      </c>
      <c r="AD34" s="1102">
        <v>0</v>
      </c>
      <c r="AE34" s="1103">
        <v>0</v>
      </c>
      <c r="AF34" s="1102">
        <v>0</v>
      </c>
      <c r="AG34" s="1102">
        <v>0</v>
      </c>
      <c r="AH34" s="1103">
        <v>0</v>
      </c>
      <c r="AI34" s="1102">
        <v>0</v>
      </c>
      <c r="AJ34" s="1102">
        <v>0</v>
      </c>
      <c r="AK34" s="1103">
        <v>0</v>
      </c>
      <c r="AL34" s="1102">
        <v>0</v>
      </c>
      <c r="AM34" s="1102">
        <v>0</v>
      </c>
      <c r="AN34" s="1103">
        <v>0</v>
      </c>
      <c r="AO34" s="1102">
        <v>0</v>
      </c>
      <c r="AP34" s="1102">
        <v>0</v>
      </c>
      <c r="AQ34" s="1103">
        <v>0</v>
      </c>
      <c r="AR34" s="1038"/>
      <c r="AS34" s="1038"/>
      <c r="AT34" s="1038"/>
      <c r="AU34" s="1038"/>
      <c r="AV34" s="1038"/>
      <c r="AW34" s="1038"/>
      <c r="AX34" s="1038"/>
      <c r="AY34" s="1038"/>
      <c r="AZ34" s="1038"/>
      <c r="BA34" s="1038"/>
      <c r="BB34" s="1038"/>
      <c r="BC34" s="1038"/>
      <c r="BD34" s="1038"/>
      <c r="BE34" s="1038"/>
      <c r="BF34" s="1038"/>
    </row>
    <row r="35" spans="1:58" s="653" customFormat="1" ht="0.15" customHeight="1">
      <c r="A35" s="1038">
        <v>1</v>
      </c>
      <c r="B35" s="1038"/>
      <c r="C35" s="1038"/>
      <c r="D35" s="1038"/>
      <c r="E35" s="1038"/>
      <c r="F35" s="1038"/>
      <c r="G35" s="1038" t="b">
        <v>0</v>
      </c>
      <c r="H35" s="1038"/>
      <c r="I35" s="1038"/>
      <c r="J35" s="1038"/>
      <c r="K35" s="1038"/>
      <c r="L35" s="1104" t="s">
        <v>695</v>
      </c>
      <c r="M35" s="1099" t="s">
        <v>696</v>
      </c>
      <c r="N35" s="1105"/>
      <c r="O35" s="1105"/>
      <c r="P35" s="1101">
        <v>0</v>
      </c>
      <c r="Q35" s="1105"/>
      <c r="R35" s="1105"/>
      <c r="S35" s="1101">
        <v>0</v>
      </c>
      <c r="T35" s="1105"/>
      <c r="U35" s="1105"/>
      <c r="V35" s="1101">
        <v>0</v>
      </c>
      <c r="W35" s="1105"/>
      <c r="X35" s="1105"/>
      <c r="Y35" s="1101">
        <v>0</v>
      </c>
      <c r="Z35" s="1105"/>
      <c r="AA35" s="1105"/>
      <c r="AB35" s="1101">
        <v>0</v>
      </c>
      <c r="AC35" s="1105"/>
      <c r="AD35" s="1105"/>
      <c r="AE35" s="1101">
        <v>0</v>
      </c>
      <c r="AF35" s="1105"/>
      <c r="AG35" s="1105"/>
      <c r="AH35" s="1101">
        <v>0</v>
      </c>
      <c r="AI35" s="1105"/>
      <c r="AJ35" s="1105"/>
      <c r="AK35" s="1101">
        <v>0</v>
      </c>
      <c r="AL35" s="1105"/>
      <c r="AM35" s="1105"/>
      <c r="AN35" s="1101">
        <v>0</v>
      </c>
      <c r="AO35" s="1105"/>
      <c r="AP35" s="1105"/>
      <c r="AQ35" s="1101">
        <v>0</v>
      </c>
      <c r="AR35" s="1038"/>
      <c r="AS35" s="1038"/>
      <c r="AT35" s="1038"/>
      <c r="AU35" s="1038"/>
      <c r="AV35" s="1038"/>
      <c r="AW35" s="1038"/>
      <c r="AX35" s="1038"/>
      <c r="AY35" s="1038"/>
      <c r="AZ35" s="1038"/>
      <c r="BA35" s="1038"/>
      <c r="BB35" s="1038"/>
      <c r="BC35" s="1038"/>
      <c r="BD35" s="1038"/>
      <c r="BE35" s="1038"/>
      <c r="BF35" s="1038"/>
    </row>
    <row r="36" spans="1:58" s="653" customFormat="1" ht="0.15" customHeight="1">
      <c r="A36" s="1038">
        <v>1</v>
      </c>
      <c r="B36" s="1038"/>
      <c r="C36" s="1038"/>
      <c r="D36" s="1038"/>
      <c r="E36" s="1038"/>
      <c r="F36" s="1038"/>
      <c r="G36" s="1038" t="b">
        <v>0</v>
      </c>
      <c r="H36" s="1038"/>
      <c r="I36" s="1038"/>
      <c r="J36" s="1038"/>
      <c r="K36" s="1038"/>
      <c r="L36" s="1104" t="s">
        <v>697</v>
      </c>
      <c r="M36" s="1099" t="s">
        <v>698</v>
      </c>
      <c r="N36" s="1105"/>
      <c r="O36" s="1105"/>
      <c r="P36" s="1101">
        <v>0</v>
      </c>
      <c r="Q36" s="1105"/>
      <c r="R36" s="1105"/>
      <c r="S36" s="1101">
        <v>0</v>
      </c>
      <c r="T36" s="1105"/>
      <c r="U36" s="1105"/>
      <c r="V36" s="1101">
        <v>0</v>
      </c>
      <c r="W36" s="1105"/>
      <c r="X36" s="1105"/>
      <c r="Y36" s="1101">
        <v>0</v>
      </c>
      <c r="Z36" s="1105"/>
      <c r="AA36" s="1105"/>
      <c r="AB36" s="1101">
        <v>0</v>
      </c>
      <c r="AC36" s="1105"/>
      <c r="AD36" s="1105"/>
      <c r="AE36" s="1101">
        <v>0</v>
      </c>
      <c r="AF36" s="1105"/>
      <c r="AG36" s="1105"/>
      <c r="AH36" s="1101">
        <v>0</v>
      </c>
      <c r="AI36" s="1105"/>
      <c r="AJ36" s="1105"/>
      <c r="AK36" s="1101">
        <v>0</v>
      </c>
      <c r="AL36" s="1105"/>
      <c r="AM36" s="1105"/>
      <c r="AN36" s="1101">
        <v>0</v>
      </c>
      <c r="AO36" s="1105"/>
      <c r="AP36" s="1105"/>
      <c r="AQ36" s="1101">
        <v>0</v>
      </c>
      <c r="AR36" s="1038"/>
      <c r="AS36" s="1038"/>
      <c r="AT36" s="1038"/>
      <c r="AU36" s="1038"/>
      <c r="AV36" s="1038"/>
      <c r="AW36" s="1038"/>
      <c r="AX36" s="1038"/>
      <c r="AY36" s="1038"/>
      <c r="AZ36" s="1038"/>
      <c r="BA36" s="1038"/>
      <c r="BB36" s="1038"/>
      <c r="BC36" s="1038"/>
      <c r="BD36" s="1038"/>
      <c r="BE36" s="1038"/>
      <c r="BF36" s="1038"/>
    </row>
    <row r="37" spans="1:58" s="653" customFormat="1" ht="0.15" customHeight="1">
      <c r="A37" s="1038">
        <v>1</v>
      </c>
      <c r="B37" s="1038"/>
      <c r="C37" s="1038"/>
      <c r="D37" s="1038"/>
      <c r="E37" s="1038"/>
      <c r="F37" s="1038"/>
      <c r="G37" s="1038" t="b">
        <v>0</v>
      </c>
      <c r="H37" s="1038"/>
      <c r="I37" s="1038"/>
      <c r="J37" s="1038"/>
      <c r="K37" s="1038"/>
      <c r="L37" s="1094"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038"/>
      <c r="AS37" s="1038"/>
      <c r="AT37" s="1038"/>
      <c r="AU37" s="1038"/>
      <c r="AV37" s="1038"/>
      <c r="AW37" s="1038"/>
      <c r="AX37" s="1038"/>
      <c r="AY37" s="1038"/>
      <c r="AZ37" s="1038"/>
      <c r="BA37" s="1038"/>
      <c r="BB37" s="1038"/>
      <c r="BC37" s="1038"/>
      <c r="BD37" s="1038"/>
      <c r="BE37" s="1038"/>
      <c r="BF37" s="1038"/>
    </row>
    <row r="38" spans="1:58" s="653" customFormat="1" ht="0.15" customHeight="1">
      <c r="A38" s="1038">
        <v>1</v>
      </c>
      <c r="B38" s="1038"/>
      <c r="C38" s="1038"/>
      <c r="D38" s="1038"/>
      <c r="E38" s="1038"/>
      <c r="F38" s="1038"/>
      <c r="G38" s="1038" t="b">
        <v>0</v>
      </c>
      <c r="H38" s="1038"/>
      <c r="I38" s="1038"/>
      <c r="J38" s="1038"/>
      <c r="K38" s="1038"/>
      <c r="L38" s="1104" t="s">
        <v>692</v>
      </c>
      <c r="M38" s="1099" t="s">
        <v>678</v>
      </c>
      <c r="N38" s="1105">
        <v>0</v>
      </c>
      <c r="O38" s="1105">
        <v>0</v>
      </c>
      <c r="P38" s="1101">
        <v>0</v>
      </c>
      <c r="Q38" s="1105">
        <v>0</v>
      </c>
      <c r="R38" s="1105">
        <v>0</v>
      </c>
      <c r="S38" s="1101">
        <v>0</v>
      </c>
      <c r="T38" s="1105">
        <v>0</v>
      </c>
      <c r="U38" s="1105">
        <v>0</v>
      </c>
      <c r="V38" s="1101">
        <v>0</v>
      </c>
      <c r="W38" s="1105">
        <v>0</v>
      </c>
      <c r="X38" s="1105">
        <v>0</v>
      </c>
      <c r="Y38" s="1101">
        <v>0</v>
      </c>
      <c r="Z38" s="1105">
        <v>0</v>
      </c>
      <c r="AA38" s="1105">
        <v>0</v>
      </c>
      <c r="AB38" s="1101">
        <v>0</v>
      </c>
      <c r="AC38" s="1105">
        <v>0</v>
      </c>
      <c r="AD38" s="1105">
        <v>0</v>
      </c>
      <c r="AE38" s="1101">
        <v>0</v>
      </c>
      <c r="AF38" s="1105">
        <v>0</v>
      </c>
      <c r="AG38" s="1105">
        <v>0</v>
      </c>
      <c r="AH38" s="1101">
        <v>0</v>
      </c>
      <c r="AI38" s="1105">
        <v>0</v>
      </c>
      <c r="AJ38" s="1105">
        <v>0</v>
      </c>
      <c r="AK38" s="1101">
        <v>0</v>
      </c>
      <c r="AL38" s="1105">
        <v>0</v>
      </c>
      <c r="AM38" s="1105">
        <v>0</v>
      </c>
      <c r="AN38" s="1101">
        <v>0</v>
      </c>
      <c r="AO38" s="1105">
        <v>0</v>
      </c>
      <c r="AP38" s="1105">
        <v>0</v>
      </c>
      <c r="AQ38" s="1101">
        <v>0</v>
      </c>
      <c r="AR38" s="1038"/>
      <c r="AS38" s="1038"/>
      <c r="AT38" s="1038"/>
      <c r="AU38" s="1038"/>
      <c r="AV38" s="1038"/>
      <c r="AW38" s="1038"/>
      <c r="AX38" s="1038"/>
      <c r="AY38" s="1038"/>
      <c r="AZ38" s="1038"/>
      <c r="BA38" s="1038"/>
      <c r="BB38" s="1038"/>
      <c r="BC38" s="1038"/>
      <c r="BD38" s="1038"/>
      <c r="BE38" s="1038"/>
      <c r="BF38" s="1038"/>
    </row>
    <row r="39" spans="1:58" s="653" customFormat="1" ht="0.15" customHeight="1">
      <c r="A39" s="1038">
        <v>1</v>
      </c>
      <c r="B39" s="1038"/>
      <c r="C39" s="1038"/>
      <c r="D39" s="1038"/>
      <c r="E39" s="1038"/>
      <c r="F39" s="1038"/>
      <c r="G39" s="1038" t="b">
        <v>0</v>
      </c>
      <c r="H39" s="1038"/>
      <c r="I39" s="1038"/>
      <c r="J39" s="1038"/>
      <c r="K39" s="1038"/>
      <c r="L39" s="1104" t="s">
        <v>693</v>
      </c>
      <c r="M39" s="1099" t="s">
        <v>678</v>
      </c>
      <c r="N39" s="1105"/>
      <c r="O39" s="1105"/>
      <c r="P39" s="1101">
        <v>0</v>
      </c>
      <c r="Q39" s="1105"/>
      <c r="R39" s="1105"/>
      <c r="S39" s="1101">
        <v>0</v>
      </c>
      <c r="T39" s="1105"/>
      <c r="U39" s="1105"/>
      <c r="V39" s="1101">
        <v>0</v>
      </c>
      <c r="W39" s="1105"/>
      <c r="X39" s="1105"/>
      <c r="Y39" s="1101">
        <v>0</v>
      </c>
      <c r="Z39" s="1105"/>
      <c r="AA39" s="1105"/>
      <c r="AB39" s="1101">
        <v>0</v>
      </c>
      <c r="AC39" s="1105"/>
      <c r="AD39" s="1105"/>
      <c r="AE39" s="1101">
        <v>0</v>
      </c>
      <c r="AF39" s="1105"/>
      <c r="AG39" s="1105"/>
      <c r="AH39" s="1101">
        <v>0</v>
      </c>
      <c r="AI39" s="1105"/>
      <c r="AJ39" s="1105"/>
      <c r="AK39" s="1101">
        <v>0</v>
      </c>
      <c r="AL39" s="1105"/>
      <c r="AM39" s="1105"/>
      <c r="AN39" s="1101">
        <v>0</v>
      </c>
      <c r="AO39" s="1105"/>
      <c r="AP39" s="1105"/>
      <c r="AQ39" s="1101">
        <v>0</v>
      </c>
      <c r="AR39" s="1038"/>
      <c r="AS39" s="1038"/>
      <c r="AT39" s="1038"/>
      <c r="AU39" s="1038"/>
      <c r="AV39" s="1038"/>
      <c r="AW39" s="1038"/>
      <c r="AX39" s="1038"/>
      <c r="AY39" s="1038"/>
      <c r="AZ39" s="1038"/>
      <c r="BA39" s="1038"/>
      <c r="BB39" s="1038"/>
      <c r="BC39" s="1038"/>
      <c r="BD39" s="1038"/>
      <c r="BE39" s="1038"/>
      <c r="BF39" s="1038"/>
    </row>
    <row r="40" spans="1:58" s="653" customFormat="1" ht="0.15" customHeight="1">
      <c r="A40" s="1038">
        <v>1</v>
      </c>
      <c r="B40" s="932" t="s">
        <v>1209</v>
      </c>
      <c r="C40" s="1038"/>
      <c r="D40" s="1038"/>
      <c r="E40" s="1038"/>
      <c r="F40" s="1038"/>
      <c r="G40" s="1038" t="b">
        <v>0</v>
      </c>
      <c r="H40" s="1038"/>
      <c r="I40" s="1038"/>
      <c r="J40" s="1038"/>
      <c r="K40" s="1038"/>
      <c r="L40" s="1104" t="s">
        <v>694</v>
      </c>
      <c r="M40" s="1099" t="s">
        <v>328</v>
      </c>
      <c r="N40" s="1102">
        <v>7</v>
      </c>
      <c r="O40" s="1102">
        <v>7</v>
      </c>
      <c r="P40" s="1103">
        <v>0</v>
      </c>
      <c r="Q40" s="1102">
        <v>7</v>
      </c>
      <c r="R40" s="1102">
        <v>7</v>
      </c>
      <c r="S40" s="1103">
        <v>0</v>
      </c>
      <c r="T40" s="1102">
        <v>7</v>
      </c>
      <c r="U40" s="1102">
        <v>7</v>
      </c>
      <c r="V40" s="1103">
        <v>0</v>
      </c>
      <c r="W40" s="1102">
        <v>7</v>
      </c>
      <c r="X40" s="1102">
        <v>7</v>
      </c>
      <c r="Y40" s="1103">
        <v>0</v>
      </c>
      <c r="Z40" s="1102">
        <v>7</v>
      </c>
      <c r="AA40" s="1102">
        <v>7</v>
      </c>
      <c r="AB40" s="1103">
        <v>0</v>
      </c>
      <c r="AC40" s="1102">
        <v>0</v>
      </c>
      <c r="AD40" s="1102">
        <v>0</v>
      </c>
      <c r="AE40" s="1103">
        <v>0</v>
      </c>
      <c r="AF40" s="1102">
        <v>0</v>
      </c>
      <c r="AG40" s="1102">
        <v>0</v>
      </c>
      <c r="AH40" s="1103">
        <v>0</v>
      </c>
      <c r="AI40" s="1102">
        <v>0</v>
      </c>
      <c r="AJ40" s="1102">
        <v>0</v>
      </c>
      <c r="AK40" s="1103">
        <v>0</v>
      </c>
      <c r="AL40" s="1102">
        <v>0</v>
      </c>
      <c r="AM40" s="1102">
        <v>0</v>
      </c>
      <c r="AN40" s="1103">
        <v>0</v>
      </c>
      <c r="AO40" s="1102">
        <v>0</v>
      </c>
      <c r="AP40" s="1102">
        <v>0</v>
      </c>
      <c r="AQ40" s="1106">
        <v>0</v>
      </c>
      <c r="AR40" s="1038"/>
      <c r="AS40" s="1038"/>
      <c r="AT40" s="1038"/>
      <c r="AU40" s="1038"/>
      <c r="AV40" s="1038"/>
      <c r="AW40" s="1038"/>
      <c r="AX40" s="1038"/>
      <c r="AY40" s="1038"/>
      <c r="AZ40" s="1038"/>
      <c r="BA40" s="1038"/>
      <c r="BB40" s="1038"/>
      <c r="BC40" s="1038"/>
      <c r="BD40" s="1038"/>
      <c r="BE40" s="1038"/>
      <c r="BF40" s="1038"/>
    </row>
    <row r="41" spans="1:58" s="653" customFormat="1" ht="0.15" customHeight="1">
      <c r="A41" s="1038">
        <v>1</v>
      </c>
      <c r="B41" s="1038"/>
      <c r="C41" s="1038"/>
      <c r="D41" s="1038"/>
      <c r="E41" s="1038"/>
      <c r="F41" s="1038"/>
      <c r="G41" s="1038" t="b">
        <v>0</v>
      </c>
      <c r="H41" s="1038"/>
      <c r="I41" s="1038"/>
      <c r="J41" s="1038"/>
      <c r="K41" s="1038"/>
      <c r="L41" s="1104" t="s">
        <v>695</v>
      </c>
      <c r="M41" s="1099" t="s">
        <v>696</v>
      </c>
      <c r="N41" s="1105"/>
      <c r="O41" s="1105"/>
      <c r="P41" s="1101">
        <v>0</v>
      </c>
      <c r="Q41" s="1105"/>
      <c r="R41" s="1105"/>
      <c r="S41" s="1101">
        <v>0</v>
      </c>
      <c r="T41" s="1105"/>
      <c r="U41" s="1105"/>
      <c r="V41" s="1101">
        <v>0</v>
      </c>
      <c r="W41" s="1105"/>
      <c r="X41" s="1105"/>
      <c r="Y41" s="1101">
        <v>0</v>
      </c>
      <c r="Z41" s="1105"/>
      <c r="AA41" s="1105"/>
      <c r="AB41" s="1101">
        <v>0</v>
      </c>
      <c r="AC41" s="1105"/>
      <c r="AD41" s="1105"/>
      <c r="AE41" s="1101">
        <v>0</v>
      </c>
      <c r="AF41" s="1105"/>
      <c r="AG41" s="1105"/>
      <c r="AH41" s="1101">
        <v>0</v>
      </c>
      <c r="AI41" s="1105"/>
      <c r="AJ41" s="1105"/>
      <c r="AK41" s="1101">
        <v>0</v>
      </c>
      <c r="AL41" s="1105"/>
      <c r="AM41" s="1105"/>
      <c r="AN41" s="1101">
        <v>0</v>
      </c>
      <c r="AO41" s="1105"/>
      <c r="AP41" s="1105"/>
      <c r="AQ41" s="1101">
        <v>0</v>
      </c>
      <c r="AR41" s="1038"/>
      <c r="AS41" s="1038"/>
      <c r="AT41" s="1038"/>
      <c r="AU41" s="1038"/>
      <c r="AV41" s="1038"/>
      <c r="AW41" s="1038"/>
      <c r="AX41" s="1038"/>
      <c r="AY41" s="1038"/>
      <c r="AZ41" s="1038"/>
      <c r="BA41" s="1038"/>
      <c r="BB41" s="1038"/>
      <c r="BC41" s="1038"/>
      <c r="BD41" s="1038"/>
      <c r="BE41" s="1038"/>
      <c r="BF41" s="1038"/>
    </row>
    <row r="42" spans="1:58" s="653" customFormat="1" ht="0.15" customHeight="1">
      <c r="A42" s="1038">
        <v>1</v>
      </c>
      <c r="B42" s="1038"/>
      <c r="C42" s="1038"/>
      <c r="D42" s="1038"/>
      <c r="E42" s="1038"/>
      <c r="F42" s="1038"/>
      <c r="G42" s="1038" t="b">
        <v>0</v>
      </c>
      <c r="H42" s="1038"/>
      <c r="I42" s="1038"/>
      <c r="J42" s="1038"/>
      <c r="K42" s="1038"/>
      <c r="L42" s="1104" t="s">
        <v>697</v>
      </c>
      <c r="M42" s="1099" t="s">
        <v>698</v>
      </c>
      <c r="N42" s="1105"/>
      <c r="O42" s="1105"/>
      <c r="P42" s="1101">
        <v>0</v>
      </c>
      <c r="Q42" s="1105"/>
      <c r="R42" s="1105"/>
      <c r="S42" s="1101">
        <v>0</v>
      </c>
      <c r="T42" s="1105"/>
      <c r="U42" s="1105"/>
      <c r="V42" s="1101">
        <v>0</v>
      </c>
      <c r="W42" s="1105"/>
      <c r="X42" s="1105"/>
      <c r="Y42" s="1101">
        <v>0</v>
      </c>
      <c r="Z42" s="1105"/>
      <c r="AA42" s="1105"/>
      <c r="AB42" s="1101">
        <v>0</v>
      </c>
      <c r="AC42" s="1105"/>
      <c r="AD42" s="1105"/>
      <c r="AE42" s="1101">
        <v>0</v>
      </c>
      <c r="AF42" s="1105"/>
      <c r="AG42" s="1105"/>
      <c r="AH42" s="1101">
        <v>0</v>
      </c>
      <c r="AI42" s="1105"/>
      <c r="AJ42" s="1105"/>
      <c r="AK42" s="1101">
        <v>0</v>
      </c>
      <c r="AL42" s="1105"/>
      <c r="AM42" s="1105"/>
      <c r="AN42" s="1101">
        <v>0</v>
      </c>
      <c r="AO42" s="1105"/>
      <c r="AP42" s="1105"/>
      <c r="AQ42" s="1101">
        <v>0</v>
      </c>
      <c r="AR42" s="1038"/>
      <c r="AS42" s="1038"/>
      <c r="AT42" s="1038"/>
      <c r="AU42" s="1038"/>
      <c r="AV42" s="1038"/>
      <c r="AW42" s="1038"/>
      <c r="AX42" s="1038"/>
      <c r="AY42" s="1038"/>
      <c r="AZ42" s="1038"/>
      <c r="BA42" s="1038"/>
      <c r="BB42" s="1038"/>
      <c r="BC42" s="1038"/>
      <c r="BD42" s="1038"/>
      <c r="BE42" s="1038"/>
      <c r="BF42" s="1038"/>
    </row>
    <row r="43" spans="1:58" s="653" customFormat="1" ht="0.15" customHeight="1">
      <c r="A43" s="1038">
        <v>1</v>
      </c>
      <c r="B43" s="1038"/>
      <c r="C43" s="1038"/>
      <c r="D43" s="1038"/>
      <c r="E43" s="1038"/>
      <c r="F43" s="1038"/>
      <c r="G43" s="1038" t="b">
        <v>0</v>
      </c>
      <c r="H43" s="1038"/>
      <c r="I43" s="1038"/>
      <c r="J43" s="1038"/>
      <c r="K43" s="1038"/>
      <c r="L43" s="1094"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038"/>
      <c r="AS43" s="1038"/>
      <c r="AT43" s="1038"/>
      <c r="AU43" s="1038"/>
      <c r="AV43" s="1038"/>
      <c r="AW43" s="1038"/>
      <c r="AX43" s="1038"/>
      <c r="AY43" s="1038"/>
      <c r="AZ43" s="1038"/>
      <c r="BA43" s="1038"/>
      <c r="BB43" s="1038"/>
      <c r="BC43" s="1038"/>
      <c r="BD43" s="1038"/>
      <c r="BE43" s="1038"/>
      <c r="BF43" s="1038"/>
    </row>
    <row r="44" spans="1:58" s="653" customFormat="1" ht="0.15" customHeight="1">
      <c r="A44" s="1038">
        <v>1</v>
      </c>
      <c r="B44" s="1038"/>
      <c r="C44" s="1038"/>
      <c r="D44" s="1038"/>
      <c r="E44" s="1038"/>
      <c r="F44" s="1038"/>
      <c r="G44" s="1038" t="b">
        <v>0</v>
      </c>
      <c r="H44" s="1038"/>
      <c r="I44" s="1038"/>
      <c r="J44" s="1038"/>
      <c r="K44" s="1038"/>
      <c r="L44" s="1104" t="s">
        <v>692</v>
      </c>
      <c r="M44" s="1099" t="s">
        <v>678</v>
      </c>
      <c r="N44" s="1105">
        <v>0</v>
      </c>
      <c r="O44" s="1105">
        <v>0</v>
      </c>
      <c r="P44" s="1101">
        <v>0</v>
      </c>
      <c r="Q44" s="1105">
        <v>0</v>
      </c>
      <c r="R44" s="1105">
        <v>0</v>
      </c>
      <c r="S44" s="1101">
        <v>0</v>
      </c>
      <c r="T44" s="1105">
        <v>0</v>
      </c>
      <c r="U44" s="1105">
        <v>0</v>
      </c>
      <c r="V44" s="1101">
        <v>0</v>
      </c>
      <c r="W44" s="1105">
        <v>0</v>
      </c>
      <c r="X44" s="1105">
        <v>0</v>
      </c>
      <c r="Y44" s="1101">
        <v>0</v>
      </c>
      <c r="Z44" s="1105">
        <v>0</v>
      </c>
      <c r="AA44" s="1105">
        <v>0</v>
      </c>
      <c r="AB44" s="1101">
        <v>0</v>
      </c>
      <c r="AC44" s="1105">
        <v>0</v>
      </c>
      <c r="AD44" s="1105">
        <v>0</v>
      </c>
      <c r="AE44" s="1101">
        <v>0</v>
      </c>
      <c r="AF44" s="1105">
        <v>0</v>
      </c>
      <c r="AG44" s="1105">
        <v>0</v>
      </c>
      <c r="AH44" s="1101">
        <v>0</v>
      </c>
      <c r="AI44" s="1105">
        <v>0</v>
      </c>
      <c r="AJ44" s="1105">
        <v>0</v>
      </c>
      <c r="AK44" s="1101">
        <v>0</v>
      </c>
      <c r="AL44" s="1105">
        <v>0</v>
      </c>
      <c r="AM44" s="1105">
        <v>0</v>
      </c>
      <c r="AN44" s="1101">
        <v>0</v>
      </c>
      <c r="AO44" s="1105">
        <v>0</v>
      </c>
      <c r="AP44" s="1105">
        <v>0</v>
      </c>
      <c r="AQ44" s="1101">
        <v>0</v>
      </c>
      <c r="AR44" s="1038"/>
      <c r="AS44" s="1038"/>
      <c r="AT44" s="1038"/>
      <c r="AU44" s="1038"/>
      <c r="AV44" s="1038"/>
      <c r="AW44" s="1038"/>
      <c r="AX44" s="1038"/>
      <c r="AY44" s="1038"/>
      <c r="AZ44" s="1038"/>
      <c r="BA44" s="1038"/>
      <c r="BB44" s="1038"/>
      <c r="BC44" s="1038"/>
      <c r="BD44" s="1038"/>
      <c r="BE44" s="1038"/>
      <c r="BF44" s="1038"/>
    </row>
    <row r="45" spans="1:58" s="653" customFormat="1" ht="0.15" customHeight="1">
      <c r="A45" s="1038">
        <v>1</v>
      </c>
      <c r="B45" s="1038"/>
      <c r="C45" s="1038"/>
      <c r="D45" s="1038"/>
      <c r="E45" s="1038"/>
      <c r="F45" s="1038"/>
      <c r="G45" s="1038" t="b">
        <v>0</v>
      </c>
      <c r="H45" s="1038"/>
      <c r="I45" s="1038"/>
      <c r="J45" s="1038"/>
      <c r="K45" s="1038"/>
      <c r="L45" s="1104" t="s">
        <v>693</v>
      </c>
      <c r="M45" s="1099" t="s">
        <v>678</v>
      </c>
      <c r="N45" s="1105"/>
      <c r="O45" s="1105"/>
      <c r="P45" s="1101">
        <v>0</v>
      </c>
      <c r="Q45" s="1105"/>
      <c r="R45" s="1105"/>
      <c r="S45" s="1101">
        <v>0</v>
      </c>
      <c r="T45" s="1105"/>
      <c r="U45" s="1105"/>
      <c r="V45" s="1101">
        <v>0</v>
      </c>
      <c r="W45" s="1105"/>
      <c r="X45" s="1105"/>
      <c r="Y45" s="1101">
        <v>0</v>
      </c>
      <c r="Z45" s="1105"/>
      <c r="AA45" s="1105"/>
      <c r="AB45" s="1101">
        <v>0</v>
      </c>
      <c r="AC45" s="1105"/>
      <c r="AD45" s="1105"/>
      <c r="AE45" s="1101">
        <v>0</v>
      </c>
      <c r="AF45" s="1105"/>
      <c r="AG45" s="1105"/>
      <c r="AH45" s="1101">
        <v>0</v>
      </c>
      <c r="AI45" s="1105"/>
      <c r="AJ45" s="1105"/>
      <c r="AK45" s="1101">
        <v>0</v>
      </c>
      <c r="AL45" s="1105"/>
      <c r="AM45" s="1105"/>
      <c r="AN45" s="1101">
        <v>0</v>
      </c>
      <c r="AO45" s="1105"/>
      <c r="AP45" s="1105"/>
      <c r="AQ45" s="1101">
        <v>0</v>
      </c>
      <c r="AR45" s="1038"/>
      <c r="AS45" s="1038"/>
      <c r="AT45" s="1038"/>
      <c r="AU45" s="1038"/>
      <c r="AV45" s="1038"/>
      <c r="AW45" s="1038"/>
      <c r="AX45" s="1038"/>
      <c r="AY45" s="1038"/>
      <c r="AZ45" s="1038"/>
      <c r="BA45" s="1038"/>
      <c r="BB45" s="1038"/>
      <c r="BC45" s="1038"/>
      <c r="BD45" s="1038"/>
      <c r="BE45" s="1038"/>
      <c r="BF45" s="1038"/>
    </row>
    <row r="46" spans="1:58" s="653" customFormat="1" ht="0.15" customHeight="1">
      <c r="A46" s="1038">
        <v>1</v>
      </c>
      <c r="B46" s="932" t="s">
        <v>1210</v>
      </c>
      <c r="C46" s="1038"/>
      <c r="D46" s="1038"/>
      <c r="E46" s="1038"/>
      <c r="F46" s="1038"/>
      <c r="G46" s="1038" t="b">
        <v>0</v>
      </c>
      <c r="H46" s="1038"/>
      <c r="I46" s="1038"/>
      <c r="J46" s="1038"/>
      <c r="K46" s="1038"/>
      <c r="L46" s="1104" t="s">
        <v>694</v>
      </c>
      <c r="M46" s="1099" t="s">
        <v>328</v>
      </c>
      <c r="N46" s="1102">
        <v>4.5</v>
      </c>
      <c r="O46" s="1102">
        <v>4.5</v>
      </c>
      <c r="P46" s="1103">
        <v>0</v>
      </c>
      <c r="Q46" s="1102">
        <v>4.5</v>
      </c>
      <c r="R46" s="1102">
        <v>4.5</v>
      </c>
      <c r="S46" s="1103">
        <v>0</v>
      </c>
      <c r="T46" s="1102">
        <v>4.5</v>
      </c>
      <c r="U46" s="1102">
        <v>4.5</v>
      </c>
      <c r="V46" s="1103">
        <v>0</v>
      </c>
      <c r="W46" s="1102">
        <v>4.5</v>
      </c>
      <c r="X46" s="1102">
        <v>4.5</v>
      </c>
      <c r="Y46" s="1103">
        <v>0</v>
      </c>
      <c r="Z46" s="1102">
        <v>4.5</v>
      </c>
      <c r="AA46" s="1102">
        <v>4.5</v>
      </c>
      <c r="AB46" s="1103">
        <v>0</v>
      </c>
      <c r="AC46" s="1102">
        <v>0</v>
      </c>
      <c r="AD46" s="1102">
        <v>0</v>
      </c>
      <c r="AE46" s="1103">
        <v>0</v>
      </c>
      <c r="AF46" s="1102">
        <v>0</v>
      </c>
      <c r="AG46" s="1102">
        <v>0</v>
      </c>
      <c r="AH46" s="1103">
        <v>0</v>
      </c>
      <c r="AI46" s="1102">
        <v>0</v>
      </c>
      <c r="AJ46" s="1102">
        <v>0</v>
      </c>
      <c r="AK46" s="1103">
        <v>0</v>
      </c>
      <c r="AL46" s="1102">
        <v>0</v>
      </c>
      <c r="AM46" s="1102">
        <v>0</v>
      </c>
      <c r="AN46" s="1103">
        <v>0</v>
      </c>
      <c r="AO46" s="1102">
        <v>0</v>
      </c>
      <c r="AP46" s="1102">
        <v>0</v>
      </c>
      <c r="AQ46" s="1103">
        <v>0</v>
      </c>
      <c r="AR46" s="1038"/>
      <c r="AS46" s="1038"/>
      <c r="AT46" s="1038"/>
      <c r="AU46" s="1038"/>
      <c r="AV46" s="1038"/>
      <c r="AW46" s="1038"/>
      <c r="AX46" s="1038"/>
      <c r="AY46" s="1038"/>
      <c r="AZ46" s="1038"/>
      <c r="BA46" s="1038"/>
      <c r="BB46" s="1038"/>
      <c r="BC46" s="1038"/>
      <c r="BD46" s="1038"/>
      <c r="BE46" s="1038"/>
      <c r="BF46" s="1038"/>
    </row>
    <row r="47" spans="1:58" s="653" customFormat="1" ht="0.15" customHeight="1">
      <c r="A47" s="1038">
        <v>1</v>
      </c>
      <c r="B47" s="1038"/>
      <c r="C47" s="1038"/>
      <c r="D47" s="1038"/>
      <c r="E47" s="1038"/>
      <c r="F47" s="1038"/>
      <c r="G47" s="1038" t="b">
        <v>0</v>
      </c>
      <c r="H47" s="1038"/>
      <c r="I47" s="1038"/>
      <c r="J47" s="1038"/>
      <c r="K47" s="1038"/>
      <c r="L47" s="1104" t="s">
        <v>695</v>
      </c>
      <c r="M47" s="1099" t="s">
        <v>696</v>
      </c>
      <c r="N47" s="1105"/>
      <c r="O47" s="1105"/>
      <c r="P47" s="1101">
        <v>0</v>
      </c>
      <c r="Q47" s="1105"/>
      <c r="R47" s="1105"/>
      <c r="S47" s="1101">
        <v>0</v>
      </c>
      <c r="T47" s="1105"/>
      <c r="U47" s="1105"/>
      <c r="V47" s="1101">
        <v>0</v>
      </c>
      <c r="W47" s="1105"/>
      <c r="X47" s="1105"/>
      <c r="Y47" s="1101">
        <v>0</v>
      </c>
      <c r="Z47" s="1105"/>
      <c r="AA47" s="1105"/>
      <c r="AB47" s="1101">
        <v>0</v>
      </c>
      <c r="AC47" s="1105"/>
      <c r="AD47" s="1105"/>
      <c r="AE47" s="1101">
        <v>0</v>
      </c>
      <c r="AF47" s="1105"/>
      <c r="AG47" s="1105"/>
      <c r="AH47" s="1101">
        <v>0</v>
      </c>
      <c r="AI47" s="1105"/>
      <c r="AJ47" s="1105"/>
      <c r="AK47" s="1101">
        <v>0</v>
      </c>
      <c r="AL47" s="1105"/>
      <c r="AM47" s="1105"/>
      <c r="AN47" s="1101">
        <v>0</v>
      </c>
      <c r="AO47" s="1105"/>
      <c r="AP47" s="1105"/>
      <c r="AQ47" s="1101">
        <v>0</v>
      </c>
      <c r="AR47" s="1038"/>
      <c r="AS47" s="1038"/>
      <c r="AT47" s="1038"/>
      <c r="AU47" s="1038"/>
      <c r="AV47" s="1038"/>
      <c r="AW47" s="1038"/>
      <c r="AX47" s="1038"/>
      <c r="AY47" s="1038"/>
      <c r="AZ47" s="1038"/>
      <c r="BA47" s="1038"/>
      <c r="BB47" s="1038"/>
      <c r="BC47" s="1038"/>
      <c r="BD47" s="1038"/>
      <c r="BE47" s="1038"/>
      <c r="BF47" s="1038"/>
    </row>
    <row r="48" spans="1:58" s="653" customFormat="1" ht="0.15" customHeight="1">
      <c r="A48" s="1038">
        <v>1</v>
      </c>
      <c r="B48" s="1038"/>
      <c r="C48" s="1038"/>
      <c r="D48" s="1038"/>
      <c r="E48" s="1038"/>
      <c r="F48" s="1038"/>
      <c r="G48" s="1038" t="b">
        <v>0</v>
      </c>
      <c r="H48" s="1038"/>
      <c r="I48" s="1038"/>
      <c r="J48" s="1038"/>
      <c r="K48" s="1038"/>
      <c r="L48" s="1104" t="s">
        <v>697</v>
      </c>
      <c r="M48" s="1099" t="s">
        <v>698</v>
      </c>
      <c r="N48" s="1105"/>
      <c r="O48" s="1105"/>
      <c r="P48" s="1101">
        <v>0</v>
      </c>
      <c r="Q48" s="1105"/>
      <c r="R48" s="1105"/>
      <c r="S48" s="1101">
        <v>0</v>
      </c>
      <c r="T48" s="1105"/>
      <c r="U48" s="1105"/>
      <c r="V48" s="1101">
        <v>0</v>
      </c>
      <c r="W48" s="1105"/>
      <c r="X48" s="1105"/>
      <c r="Y48" s="1101">
        <v>0</v>
      </c>
      <c r="Z48" s="1105"/>
      <c r="AA48" s="1105"/>
      <c r="AB48" s="1101">
        <v>0</v>
      </c>
      <c r="AC48" s="1105"/>
      <c r="AD48" s="1105"/>
      <c r="AE48" s="1101">
        <v>0</v>
      </c>
      <c r="AF48" s="1105"/>
      <c r="AG48" s="1105"/>
      <c r="AH48" s="1101">
        <v>0</v>
      </c>
      <c r="AI48" s="1105"/>
      <c r="AJ48" s="1105"/>
      <c r="AK48" s="1101">
        <v>0</v>
      </c>
      <c r="AL48" s="1105"/>
      <c r="AM48" s="1105"/>
      <c r="AN48" s="1101">
        <v>0</v>
      </c>
      <c r="AO48" s="1105"/>
      <c r="AP48" s="1105"/>
      <c r="AQ48" s="1101">
        <v>0</v>
      </c>
      <c r="AR48" s="1038"/>
      <c r="AS48" s="1038"/>
      <c r="AT48" s="1038"/>
      <c r="AU48" s="1038"/>
      <c r="AV48" s="1038"/>
      <c r="AW48" s="1038"/>
      <c r="AX48" s="1038"/>
      <c r="AY48" s="1038"/>
      <c r="AZ48" s="1038"/>
      <c r="BA48" s="1038"/>
      <c r="BB48" s="1038"/>
      <c r="BC48" s="1038"/>
      <c r="BD48" s="1038"/>
      <c r="BE48" s="1038"/>
      <c r="BF48" s="1038"/>
    </row>
    <row r="49" spans="1:58" s="653" customFormat="1" ht="0.15" customHeight="1">
      <c r="A49" s="1038">
        <v>1</v>
      </c>
      <c r="B49" s="1038"/>
      <c r="C49" s="1038"/>
      <c r="D49" s="1038"/>
      <c r="E49" s="1038"/>
      <c r="F49" s="1038"/>
      <c r="G49" s="1038" t="b">
        <v>0</v>
      </c>
      <c r="H49" s="1038"/>
      <c r="I49" s="1038"/>
      <c r="J49" s="1038"/>
      <c r="K49" s="1038"/>
      <c r="L49" s="1094"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038"/>
      <c r="AS49" s="1038"/>
      <c r="AT49" s="1038"/>
      <c r="AU49" s="1038"/>
      <c r="AV49" s="1038"/>
      <c r="AW49" s="1038"/>
      <c r="AX49" s="1038"/>
      <c r="AY49" s="1038"/>
      <c r="AZ49" s="1038"/>
      <c r="BA49" s="1038"/>
      <c r="BB49" s="1038"/>
      <c r="BC49" s="1038"/>
      <c r="BD49" s="1038"/>
      <c r="BE49" s="1038"/>
      <c r="BF49" s="1038"/>
    </row>
    <row r="50" spans="1:58" s="653" customFormat="1" ht="0.15" customHeight="1">
      <c r="A50" s="1038">
        <v>1</v>
      </c>
      <c r="B50" s="1038"/>
      <c r="C50" s="1038"/>
      <c r="D50" s="1038"/>
      <c r="E50" s="1038"/>
      <c r="F50" s="1038"/>
      <c r="G50" s="1038" t="b">
        <v>0</v>
      </c>
      <c r="H50" s="1038"/>
      <c r="I50" s="1038"/>
      <c r="J50" s="1038"/>
      <c r="K50" s="1038"/>
      <c r="L50" s="1104" t="s">
        <v>692</v>
      </c>
      <c r="M50" s="1099" t="s">
        <v>678</v>
      </c>
      <c r="N50" s="1105">
        <v>0</v>
      </c>
      <c r="O50" s="1105">
        <v>0</v>
      </c>
      <c r="P50" s="1101">
        <v>0</v>
      </c>
      <c r="Q50" s="1105">
        <v>0</v>
      </c>
      <c r="R50" s="1105">
        <v>0</v>
      </c>
      <c r="S50" s="1101">
        <v>0</v>
      </c>
      <c r="T50" s="1105">
        <v>0</v>
      </c>
      <c r="U50" s="1105">
        <v>0</v>
      </c>
      <c r="V50" s="1101">
        <v>0</v>
      </c>
      <c r="W50" s="1105">
        <v>0</v>
      </c>
      <c r="X50" s="1105">
        <v>0</v>
      </c>
      <c r="Y50" s="1101">
        <v>0</v>
      </c>
      <c r="Z50" s="1105">
        <v>0</v>
      </c>
      <c r="AA50" s="1105">
        <v>0</v>
      </c>
      <c r="AB50" s="1101">
        <v>0</v>
      </c>
      <c r="AC50" s="1105">
        <v>0</v>
      </c>
      <c r="AD50" s="1105">
        <v>0</v>
      </c>
      <c r="AE50" s="1101">
        <v>0</v>
      </c>
      <c r="AF50" s="1105">
        <v>0</v>
      </c>
      <c r="AG50" s="1105">
        <v>0</v>
      </c>
      <c r="AH50" s="1101">
        <v>0</v>
      </c>
      <c r="AI50" s="1105">
        <v>0</v>
      </c>
      <c r="AJ50" s="1105">
        <v>0</v>
      </c>
      <c r="AK50" s="1101">
        <v>0</v>
      </c>
      <c r="AL50" s="1105">
        <v>0</v>
      </c>
      <c r="AM50" s="1105">
        <v>0</v>
      </c>
      <c r="AN50" s="1101">
        <v>0</v>
      </c>
      <c r="AO50" s="1105">
        <v>0</v>
      </c>
      <c r="AP50" s="1105">
        <v>0</v>
      </c>
      <c r="AQ50" s="1101">
        <v>0</v>
      </c>
      <c r="AR50" s="1038"/>
      <c r="AS50" s="1038"/>
      <c r="AT50" s="1038"/>
      <c r="AU50" s="1038"/>
      <c r="AV50" s="1038"/>
      <c r="AW50" s="1038"/>
      <c r="AX50" s="1038"/>
      <c r="AY50" s="1038"/>
      <c r="AZ50" s="1038"/>
      <c r="BA50" s="1038"/>
      <c r="BB50" s="1038"/>
      <c r="BC50" s="1038"/>
      <c r="BD50" s="1038"/>
      <c r="BE50" s="1038"/>
      <c r="BF50" s="1038"/>
    </row>
    <row r="51" spans="1:58" s="653" customFormat="1" ht="0.15" customHeight="1">
      <c r="A51" s="1038">
        <v>1</v>
      </c>
      <c r="B51" s="1038"/>
      <c r="C51" s="1038"/>
      <c r="D51" s="1038"/>
      <c r="E51" s="1038"/>
      <c r="F51" s="1038"/>
      <c r="G51" s="1038" t="b">
        <v>0</v>
      </c>
      <c r="H51" s="1038"/>
      <c r="I51" s="1038"/>
      <c r="J51" s="1038"/>
      <c r="K51" s="1038"/>
      <c r="L51" s="1104" t="s">
        <v>693</v>
      </c>
      <c r="M51" s="1099" t="s">
        <v>678</v>
      </c>
      <c r="N51" s="1105"/>
      <c r="O51" s="1105"/>
      <c r="P51" s="1101">
        <v>0</v>
      </c>
      <c r="Q51" s="1105"/>
      <c r="R51" s="1105"/>
      <c r="S51" s="1101">
        <v>0</v>
      </c>
      <c r="T51" s="1105"/>
      <c r="U51" s="1105"/>
      <c r="V51" s="1101">
        <v>0</v>
      </c>
      <c r="W51" s="1105"/>
      <c r="X51" s="1105"/>
      <c r="Y51" s="1101">
        <v>0</v>
      </c>
      <c r="Z51" s="1105"/>
      <c r="AA51" s="1105"/>
      <c r="AB51" s="1101">
        <v>0</v>
      </c>
      <c r="AC51" s="1105"/>
      <c r="AD51" s="1105"/>
      <c r="AE51" s="1101">
        <v>0</v>
      </c>
      <c r="AF51" s="1105"/>
      <c r="AG51" s="1105"/>
      <c r="AH51" s="1101">
        <v>0</v>
      </c>
      <c r="AI51" s="1105"/>
      <c r="AJ51" s="1105"/>
      <c r="AK51" s="1101">
        <v>0</v>
      </c>
      <c r="AL51" s="1105"/>
      <c r="AM51" s="1105"/>
      <c r="AN51" s="1101">
        <v>0</v>
      </c>
      <c r="AO51" s="1105"/>
      <c r="AP51" s="1105"/>
      <c r="AQ51" s="1101">
        <v>0</v>
      </c>
      <c r="AR51" s="1038"/>
      <c r="AS51" s="1038"/>
      <c r="AT51" s="1038"/>
      <c r="AU51" s="1038"/>
      <c r="AV51" s="1038"/>
      <c r="AW51" s="1038"/>
      <c r="AX51" s="1038"/>
      <c r="AY51" s="1038"/>
      <c r="AZ51" s="1038"/>
      <c r="BA51" s="1038"/>
      <c r="BB51" s="1038"/>
      <c r="BC51" s="1038"/>
      <c r="BD51" s="1038"/>
      <c r="BE51" s="1038"/>
      <c r="BF51" s="1038"/>
    </row>
    <row r="52" spans="1:58" s="653" customFormat="1" ht="0.15" customHeight="1">
      <c r="A52" s="1038">
        <v>1</v>
      </c>
      <c r="B52" s="932" t="s">
        <v>1211</v>
      </c>
      <c r="C52" s="1038"/>
      <c r="D52" s="1038"/>
      <c r="E52" s="1038"/>
      <c r="F52" s="1038"/>
      <c r="G52" s="1038" t="b">
        <v>0</v>
      </c>
      <c r="H52" s="1038"/>
      <c r="I52" s="1038"/>
      <c r="J52" s="1038"/>
      <c r="K52" s="1038"/>
      <c r="L52" s="1104" t="s">
        <v>694</v>
      </c>
      <c r="M52" s="1099" t="s">
        <v>328</v>
      </c>
      <c r="N52" s="1102">
        <v>4.5</v>
      </c>
      <c r="O52" s="1102">
        <v>4.5</v>
      </c>
      <c r="P52" s="1103">
        <v>0</v>
      </c>
      <c r="Q52" s="1102">
        <v>4.5</v>
      </c>
      <c r="R52" s="1102">
        <v>4.5</v>
      </c>
      <c r="S52" s="1103">
        <v>0</v>
      </c>
      <c r="T52" s="1102">
        <v>4.5</v>
      </c>
      <c r="U52" s="1102">
        <v>4.5</v>
      </c>
      <c r="V52" s="1103">
        <v>0</v>
      </c>
      <c r="W52" s="1102">
        <v>4.5</v>
      </c>
      <c r="X52" s="1102">
        <v>4.5</v>
      </c>
      <c r="Y52" s="1103">
        <v>0</v>
      </c>
      <c r="Z52" s="1102">
        <v>4.5</v>
      </c>
      <c r="AA52" s="1102">
        <v>4.5</v>
      </c>
      <c r="AB52" s="1103">
        <v>0</v>
      </c>
      <c r="AC52" s="1102">
        <v>0</v>
      </c>
      <c r="AD52" s="1102">
        <v>0</v>
      </c>
      <c r="AE52" s="1103">
        <v>0</v>
      </c>
      <c r="AF52" s="1102">
        <v>0</v>
      </c>
      <c r="AG52" s="1102">
        <v>0</v>
      </c>
      <c r="AH52" s="1103">
        <v>0</v>
      </c>
      <c r="AI52" s="1102">
        <v>0</v>
      </c>
      <c r="AJ52" s="1102">
        <v>0</v>
      </c>
      <c r="AK52" s="1103">
        <v>0</v>
      </c>
      <c r="AL52" s="1102">
        <v>0</v>
      </c>
      <c r="AM52" s="1102">
        <v>0</v>
      </c>
      <c r="AN52" s="1103">
        <v>0</v>
      </c>
      <c r="AO52" s="1102">
        <v>0</v>
      </c>
      <c r="AP52" s="1102">
        <v>0</v>
      </c>
      <c r="AQ52" s="1103">
        <v>0</v>
      </c>
      <c r="AR52" s="1038"/>
      <c r="AS52" s="1038"/>
      <c r="AT52" s="1038"/>
      <c r="AU52" s="1038"/>
      <c r="AV52" s="1038"/>
      <c r="AW52" s="1038"/>
      <c r="AX52" s="1038"/>
      <c r="AY52" s="1038"/>
      <c r="AZ52" s="1038"/>
      <c r="BA52" s="1038"/>
      <c r="BB52" s="1038"/>
      <c r="BC52" s="1038"/>
      <c r="BD52" s="1038"/>
      <c r="BE52" s="1038"/>
      <c r="BF52" s="1038"/>
    </row>
    <row r="53" spans="1:58" s="653" customFormat="1" ht="0.15" customHeight="1">
      <c r="A53" s="1038">
        <v>1</v>
      </c>
      <c r="B53" s="1038"/>
      <c r="C53" s="1038"/>
      <c r="D53" s="1038"/>
      <c r="E53" s="1038"/>
      <c r="F53" s="1038"/>
      <c r="G53" s="1038" t="b">
        <v>0</v>
      </c>
      <c r="H53" s="1038"/>
      <c r="I53" s="1038"/>
      <c r="J53" s="1038"/>
      <c r="K53" s="1038"/>
      <c r="L53" s="1104" t="s">
        <v>695</v>
      </c>
      <c r="M53" s="1099" t="s">
        <v>696</v>
      </c>
      <c r="N53" s="1105"/>
      <c r="O53" s="1105"/>
      <c r="P53" s="1101">
        <v>0</v>
      </c>
      <c r="Q53" s="1105"/>
      <c r="R53" s="1105"/>
      <c r="S53" s="1101">
        <v>0</v>
      </c>
      <c r="T53" s="1105"/>
      <c r="U53" s="1105"/>
      <c r="V53" s="1101">
        <v>0</v>
      </c>
      <c r="W53" s="1105"/>
      <c r="X53" s="1105"/>
      <c r="Y53" s="1101">
        <v>0</v>
      </c>
      <c r="Z53" s="1105"/>
      <c r="AA53" s="1105"/>
      <c r="AB53" s="1101">
        <v>0</v>
      </c>
      <c r="AC53" s="1105"/>
      <c r="AD53" s="1105"/>
      <c r="AE53" s="1101">
        <v>0</v>
      </c>
      <c r="AF53" s="1105"/>
      <c r="AG53" s="1105"/>
      <c r="AH53" s="1101">
        <v>0</v>
      </c>
      <c r="AI53" s="1105"/>
      <c r="AJ53" s="1105"/>
      <c r="AK53" s="1101">
        <v>0</v>
      </c>
      <c r="AL53" s="1105"/>
      <c r="AM53" s="1105"/>
      <c r="AN53" s="1101">
        <v>0</v>
      </c>
      <c r="AO53" s="1105"/>
      <c r="AP53" s="1105"/>
      <c r="AQ53" s="1101">
        <v>0</v>
      </c>
      <c r="AR53" s="1038"/>
      <c r="AS53" s="1038"/>
      <c r="AT53" s="1038"/>
      <c r="AU53" s="1038"/>
      <c r="AV53" s="1038"/>
      <c r="AW53" s="1038"/>
      <c r="AX53" s="1038"/>
      <c r="AY53" s="1038"/>
      <c r="AZ53" s="1038"/>
      <c r="BA53" s="1038"/>
      <c r="BB53" s="1038"/>
      <c r="BC53" s="1038"/>
      <c r="BD53" s="1038"/>
      <c r="BE53" s="1038"/>
      <c r="BF53" s="1038"/>
    </row>
    <row r="54" spans="1:58" s="653" customFormat="1" ht="0.15" customHeight="1">
      <c r="A54" s="1038">
        <v>1</v>
      </c>
      <c r="B54" s="1038"/>
      <c r="C54" s="1038"/>
      <c r="D54" s="1038"/>
      <c r="E54" s="1038"/>
      <c r="F54" s="1038"/>
      <c r="G54" s="1038" t="b">
        <v>0</v>
      </c>
      <c r="H54" s="1038"/>
      <c r="I54" s="1038"/>
      <c r="J54" s="1038"/>
      <c r="K54" s="1038"/>
      <c r="L54" s="1104" t="s">
        <v>697</v>
      </c>
      <c r="M54" s="1099" t="s">
        <v>698</v>
      </c>
      <c r="N54" s="1105"/>
      <c r="O54" s="1105"/>
      <c r="P54" s="1101">
        <v>0</v>
      </c>
      <c r="Q54" s="1105"/>
      <c r="R54" s="1105"/>
      <c r="S54" s="1101">
        <v>0</v>
      </c>
      <c r="T54" s="1105"/>
      <c r="U54" s="1105"/>
      <c r="V54" s="1101">
        <v>0</v>
      </c>
      <c r="W54" s="1105"/>
      <c r="X54" s="1105"/>
      <c r="Y54" s="1101">
        <v>0</v>
      </c>
      <c r="Z54" s="1105"/>
      <c r="AA54" s="1105"/>
      <c r="AB54" s="1101">
        <v>0</v>
      </c>
      <c r="AC54" s="1105"/>
      <c r="AD54" s="1105"/>
      <c r="AE54" s="1101">
        <v>0</v>
      </c>
      <c r="AF54" s="1105"/>
      <c r="AG54" s="1105"/>
      <c r="AH54" s="1101">
        <v>0</v>
      </c>
      <c r="AI54" s="1105"/>
      <c r="AJ54" s="1105"/>
      <c r="AK54" s="1101">
        <v>0</v>
      </c>
      <c r="AL54" s="1105"/>
      <c r="AM54" s="1105"/>
      <c r="AN54" s="1101">
        <v>0</v>
      </c>
      <c r="AO54" s="1105"/>
      <c r="AP54" s="1105"/>
      <c r="AQ54" s="1101">
        <v>0</v>
      </c>
      <c r="AR54" s="1038"/>
      <c r="AS54" s="1038"/>
      <c r="AT54" s="1038"/>
      <c r="AU54" s="1038"/>
      <c r="AV54" s="1038"/>
      <c r="AW54" s="1038"/>
      <c r="AX54" s="1038"/>
      <c r="AY54" s="1038"/>
      <c r="AZ54" s="1038"/>
      <c r="BA54" s="1038"/>
      <c r="BB54" s="1038"/>
      <c r="BC54" s="1038"/>
      <c r="BD54" s="1038"/>
      <c r="BE54" s="1038"/>
      <c r="BF54" s="1038"/>
    </row>
    <row r="55" spans="1:58">
      <c r="A55" s="1038"/>
      <c r="B55" s="1038"/>
      <c r="C55" s="1038"/>
      <c r="D55" s="1038"/>
      <c r="E55" s="1038"/>
      <c r="F55" s="1038"/>
      <c r="G55" s="895" t="b">
        <v>1</v>
      </c>
      <c r="H55" s="1038"/>
      <c r="I55" s="1038"/>
      <c r="J55" s="1038"/>
      <c r="K55" s="1038"/>
      <c r="L55" s="1107"/>
      <c r="M55" s="1108"/>
      <c r="N55" s="1109"/>
      <c r="O55" s="1109"/>
      <c r="P55" s="1109"/>
      <c r="Q55" s="1109"/>
      <c r="R55" s="1109"/>
      <c r="S55" s="1109"/>
      <c r="T55" s="1109"/>
      <c r="U55" s="1109"/>
      <c r="V55" s="1109"/>
      <c r="W55" s="1109"/>
      <c r="X55" s="1109"/>
      <c r="Y55" s="1109"/>
      <c r="Z55" s="1109"/>
      <c r="AA55" s="1109"/>
      <c r="AB55" s="1109"/>
      <c r="AC55" s="1109"/>
      <c r="AD55" s="1109"/>
      <c r="AE55" s="1109"/>
      <c r="AF55" s="1109"/>
      <c r="AG55" s="1109"/>
      <c r="AH55" s="1109"/>
      <c r="AI55" s="1109"/>
      <c r="AJ55" s="1109"/>
      <c r="AK55" s="1109"/>
      <c r="AL55" s="1109"/>
      <c r="AM55" s="1109"/>
      <c r="AN55" s="1109"/>
      <c r="AO55" s="1109"/>
      <c r="AP55" s="1109"/>
      <c r="AQ55" s="1109"/>
      <c r="AR55" s="1109"/>
      <c r="AS55" s="1038"/>
      <c r="AT55" s="1038"/>
      <c r="AU55" s="1038"/>
      <c r="AV55" s="1038"/>
      <c r="AW55" s="1038"/>
      <c r="AX55" s="1038"/>
      <c r="AY55" s="1038"/>
      <c r="AZ55" s="1038"/>
      <c r="BA55" s="1038"/>
      <c r="BB55" s="1038"/>
      <c r="BC55" s="1038"/>
      <c r="BD55" s="1038"/>
      <c r="BE55" s="1038"/>
      <c r="BF55" s="1038"/>
    </row>
    <row r="56" spans="1:58" s="323" customFormat="1" ht="0.15" customHeight="1">
      <c r="A56" s="895"/>
      <c r="B56" s="895"/>
      <c r="C56" s="895"/>
      <c r="D56" s="895"/>
      <c r="E56" s="895"/>
      <c r="F56" s="895"/>
      <c r="G56" s="895" t="b">
        <v>0</v>
      </c>
      <c r="H56" s="895"/>
      <c r="I56" s="895"/>
      <c r="J56" s="895"/>
      <c r="K56" s="895"/>
      <c r="L56" s="1288" t="s">
        <v>1385</v>
      </c>
      <c r="M56" s="1289"/>
      <c r="N56" s="1289"/>
      <c r="O56" s="1289"/>
      <c r="P56" s="1289"/>
      <c r="Q56" s="1289"/>
      <c r="R56" s="1289"/>
      <c r="S56" s="1289"/>
      <c r="T56" s="1289"/>
      <c r="U56" s="1289"/>
      <c r="V56" s="1289"/>
      <c r="W56" s="1289"/>
      <c r="X56" s="1289"/>
      <c r="Y56" s="1289"/>
      <c r="Z56" s="1289"/>
      <c r="AA56" s="1289"/>
      <c r="AB56" s="1289"/>
      <c r="AC56" s="1289"/>
      <c r="AD56" s="1289"/>
      <c r="AE56" s="1289"/>
      <c r="AF56" s="1289"/>
      <c r="AG56" s="1289"/>
      <c r="AH56" s="1289"/>
      <c r="AI56" s="1289"/>
      <c r="AJ56" s="1289"/>
      <c r="AK56" s="1289"/>
      <c r="AL56" s="1289"/>
      <c r="AM56" s="1289"/>
      <c r="AN56" s="1289"/>
      <c r="AO56" s="1289"/>
      <c r="AP56" s="1289"/>
      <c r="AQ56" s="1290"/>
      <c r="AR56" s="895"/>
      <c r="AS56" s="895"/>
      <c r="AT56" s="895"/>
      <c r="AU56" s="895"/>
      <c r="AV56" s="895"/>
      <c r="AW56" s="895"/>
      <c r="AX56" s="895"/>
      <c r="AY56" s="895"/>
      <c r="AZ56" s="895"/>
      <c r="BA56" s="895"/>
      <c r="BB56" s="895"/>
      <c r="BC56" s="895"/>
      <c r="BD56" s="895"/>
      <c r="BE56" s="895"/>
      <c r="BF56" s="895"/>
    </row>
    <row r="57" spans="1:58" ht="0.15" customHeight="1">
      <c r="A57" s="1038"/>
      <c r="B57" s="1038"/>
      <c r="C57" s="1038"/>
      <c r="D57" s="1038"/>
      <c r="E57" s="1038"/>
      <c r="F57" s="1038"/>
      <c r="G57" s="895" t="b">
        <v>0</v>
      </c>
      <c r="H57" s="1038"/>
      <c r="I57" s="1038"/>
      <c r="J57" s="1038"/>
      <c r="K57" s="1038"/>
      <c r="L57" s="1242" t="s">
        <v>121</v>
      </c>
      <c r="M57" s="1242" t="s">
        <v>143</v>
      </c>
      <c r="N57" s="1285" t="s">
        <v>2609</v>
      </c>
      <c r="O57" s="1286"/>
      <c r="P57" s="1287"/>
      <c r="Q57" s="1285" t="s">
        <v>2638</v>
      </c>
      <c r="R57" s="1286"/>
      <c r="S57" s="1287"/>
      <c r="T57" s="1285" t="s">
        <v>2639</v>
      </c>
      <c r="U57" s="1286"/>
      <c r="V57" s="1287"/>
      <c r="W57" s="1285" t="s">
        <v>2640</v>
      </c>
      <c r="X57" s="1286"/>
      <c r="Y57" s="1287"/>
      <c r="Z57" s="1285" t="s">
        <v>2641</v>
      </c>
      <c r="AA57" s="1286"/>
      <c r="AB57" s="1287"/>
      <c r="AC57" s="1285" t="s">
        <v>2642</v>
      </c>
      <c r="AD57" s="1286"/>
      <c r="AE57" s="1287"/>
      <c r="AF57" s="1285" t="s">
        <v>2643</v>
      </c>
      <c r="AG57" s="1286"/>
      <c r="AH57" s="1287"/>
      <c r="AI57" s="1285" t="s">
        <v>2644</v>
      </c>
      <c r="AJ57" s="1286"/>
      <c r="AK57" s="1287"/>
      <c r="AL57" s="1285" t="s">
        <v>2645</v>
      </c>
      <c r="AM57" s="1286"/>
      <c r="AN57" s="1287"/>
      <c r="AO57" s="1285" t="s">
        <v>2646</v>
      </c>
      <c r="AP57" s="1286"/>
      <c r="AQ57" s="1287"/>
      <c r="AR57" s="1038"/>
      <c r="AS57" s="1038"/>
      <c r="AT57" s="1038"/>
      <c r="AU57" s="1038"/>
      <c r="AV57" s="1038"/>
      <c r="AW57" s="1038"/>
      <c r="AX57" s="1038"/>
      <c r="AY57" s="1038"/>
      <c r="AZ57" s="1038"/>
      <c r="BA57" s="1038"/>
      <c r="BB57" s="1038"/>
      <c r="BC57" s="1038"/>
      <c r="BD57" s="1038"/>
      <c r="BE57" s="1038"/>
      <c r="BF57" s="1038"/>
    </row>
    <row r="58" spans="1:58" ht="0.15" customHeight="1">
      <c r="A58" s="1038"/>
      <c r="B58" s="1038"/>
      <c r="C58" s="1038"/>
      <c r="D58" s="1038"/>
      <c r="E58" s="1038"/>
      <c r="F58" s="1038"/>
      <c r="G58" s="895" t="b">
        <v>0</v>
      </c>
      <c r="H58" s="1038"/>
      <c r="I58" s="1038"/>
      <c r="J58" s="1038"/>
      <c r="K58" s="1038"/>
      <c r="L58" s="1242"/>
      <c r="M58" s="1242"/>
      <c r="N58" s="992" t="s">
        <v>286</v>
      </c>
      <c r="O58" s="992" t="s">
        <v>285</v>
      </c>
      <c r="P58" s="992" t="s">
        <v>1403</v>
      </c>
      <c r="Q58" s="992" t="s">
        <v>286</v>
      </c>
      <c r="R58" s="992" t="s">
        <v>285</v>
      </c>
      <c r="S58" s="992" t="s">
        <v>1403</v>
      </c>
      <c r="T58" s="992" t="s">
        <v>286</v>
      </c>
      <c r="U58" s="992" t="s">
        <v>285</v>
      </c>
      <c r="V58" s="992" t="s">
        <v>1403</v>
      </c>
      <c r="W58" s="992" t="s">
        <v>286</v>
      </c>
      <c r="X58" s="992" t="s">
        <v>285</v>
      </c>
      <c r="Y58" s="992" t="s">
        <v>1403</v>
      </c>
      <c r="Z58" s="992" t="s">
        <v>286</v>
      </c>
      <c r="AA58" s="992" t="s">
        <v>285</v>
      </c>
      <c r="AB58" s="992" t="s">
        <v>1403</v>
      </c>
      <c r="AC58" s="992" t="s">
        <v>286</v>
      </c>
      <c r="AD58" s="992" t="s">
        <v>285</v>
      </c>
      <c r="AE58" s="992" t="s">
        <v>1403</v>
      </c>
      <c r="AF58" s="992" t="s">
        <v>286</v>
      </c>
      <c r="AG58" s="992" t="s">
        <v>285</v>
      </c>
      <c r="AH58" s="992" t="s">
        <v>1403</v>
      </c>
      <c r="AI58" s="992" t="s">
        <v>286</v>
      </c>
      <c r="AJ58" s="992" t="s">
        <v>285</v>
      </c>
      <c r="AK58" s="992" t="s">
        <v>1403</v>
      </c>
      <c r="AL58" s="992" t="s">
        <v>286</v>
      </c>
      <c r="AM58" s="992" t="s">
        <v>285</v>
      </c>
      <c r="AN58" s="992" t="s">
        <v>1403</v>
      </c>
      <c r="AO58" s="992" t="s">
        <v>286</v>
      </c>
      <c r="AP58" s="992" t="s">
        <v>285</v>
      </c>
      <c r="AQ58" s="992" t="s">
        <v>1403</v>
      </c>
      <c r="AR58" s="1038"/>
      <c r="AS58" s="1038"/>
      <c r="AT58" s="1038"/>
      <c r="AU58" s="1038"/>
      <c r="AV58" s="1038"/>
      <c r="AW58" s="1038"/>
      <c r="AX58" s="1038"/>
      <c r="AY58" s="1038"/>
      <c r="AZ58" s="1038"/>
      <c r="BA58" s="1038"/>
      <c r="BB58" s="1038"/>
      <c r="BC58" s="1038"/>
      <c r="BD58" s="1038"/>
      <c r="BE58" s="1038"/>
      <c r="BF58" s="1038"/>
    </row>
    <row r="59" spans="1:58" ht="0.15" customHeight="1">
      <c r="A59" s="1038"/>
      <c r="B59" s="1038"/>
      <c r="C59" s="1038"/>
      <c r="D59" s="1038"/>
      <c r="E59" s="1038"/>
      <c r="F59" s="1038"/>
      <c r="G59" s="895" t="b">
        <v>0</v>
      </c>
      <c r="H59" s="1038"/>
      <c r="I59" s="1038"/>
      <c r="J59" s="1038"/>
      <c r="K59" s="1038"/>
      <c r="L59" s="1080"/>
      <c r="M59" s="1081"/>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8"/>
      <c r="AK59" s="1038"/>
      <c r="AL59" s="1038"/>
      <c r="AM59" s="1038"/>
      <c r="AN59" s="1038"/>
      <c r="AO59" s="1038"/>
      <c r="AP59" s="1038"/>
      <c r="AQ59" s="1038"/>
      <c r="AR59" s="1038"/>
      <c r="AS59" s="1038"/>
      <c r="AT59" s="1038"/>
      <c r="AU59" s="1038"/>
      <c r="AV59" s="1038"/>
      <c r="AW59" s="1038"/>
      <c r="AX59" s="1038"/>
      <c r="AY59" s="1038"/>
      <c r="AZ59" s="1038"/>
      <c r="BA59" s="1038"/>
      <c r="BB59" s="1038"/>
      <c r="BC59" s="1038"/>
      <c r="BD59" s="1038"/>
      <c r="BE59" s="1038"/>
      <c r="BF59" s="1038"/>
    </row>
    <row r="60" spans="1:58">
      <c r="A60" s="1038"/>
      <c r="B60" s="1038"/>
      <c r="C60" s="1038"/>
      <c r="D60" s="1038"/>
      <c r="E60" s="1038"/>
      <c r="F60" s="1038"/>
      <c r="G60" s="1038"/>
      <c r="H60" s="1038"/>
      <c r="I60" s="1038"/>
      <c r="J60" s="1038"/>
      <c r="K60" s="1038"/>
      <c r="L60" s="1242" t="s">
        <v>1469</v>
      </c>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1242"/>
      <c r="AO60" s="1242"/>
      <c r="AP60" s="1242"/>
      <c r="AQ60" s="1242"/>
      <c r="AR60" s="1038"/>
      <c r="AS60" s="1038"/>
      <c r="AT60" s="1038"/>
      <c r="AU60" s="1038"/>
      <c r="AV60" s="1038"/>
      <c r="AW60" s="1038"/>
      <c r="AX60" s="1038"/>
      <c r="AY60" s="1038"/>
      <c r="AZ60" s="1038"/>
      <c r="BA60" s="1038"/>
      <c r="BB60" s="1038"/>
      <c r="BC60" s="1038"/>
      <c r="BD60" s="1038"/>
      <c r="BE60" s="1038"/>
      <c r="BF60" s="1038"/>
    </row>
    <row r="61" spans="1:58" ht="90.6" customHeight="1">
      <c r="A61" s="1038"/>
      <c r="B61" s="1038"/>
      <c r="C61" s="1038"/>
      <c r="D61" s="1038"/>
      <c r="E61" s="1038"/>
      <c r="F61" s="1038"/>
      <c r="G61" s="1038"/>
      <c r="H61" s="1038"/>
      <c r="I61" s="1038"/>
      <c r="J61" s="1038"/>
      <c r="K61" s="706"/>
      <c r="L61" s="1294" t="s">
        <v>2595</v>
      </c>
      <c r="M61" s="1295"/>
      <c r="N61" s="1295"/>
      <c r="O61" s="1295"/>
      <c r="P61" s="1295"/>
      <c r="Q61" s="1295"/>
      <c r="R61" s="1295"/>
      <c r="S61" s="1295"/>
      <c r="T61" s="1295"/>
      <c r="U61" s="1295"/>
      <c r="V61" s="1295"/>
      <c r="W61" s="1295"/>
      <c r="X61" s="1295"/>
      <c r="Y61" s="1295"/>
      <c r="Z61" s="1295"/>
      <c r="AA61" s="1295"/>
      <c r="AB61" s="1295"/>
      <c r="AC61" s="1295"/>
      <c r="AD61" s="1295"/>
      <c r="AE61" s="1295"/>
      <c r="AF61" s="1295"/>
      <c r="AG61" s="1295"/>
      <c r="AH61" s="1295"/>
      <c r="AI61" s="1295"/>
      <c r="AJ61" s="1295"/>
      <c r="AK61" s="1295"/>
      <c r="AL61" s="1295"/>
      <c r="AM61" s="1295"/>
      <c r="AN61" s="1295"/>
      <c r="AO61" s="1295"/>
      <c r="AP61" s="1295"/>
      <c r="AQ61" s="1295"/>
      <c r="AR61" s="1038"/>
      <c r="AS61" s="1038"/>
      <c r="AT61" s="1038"/>
      <c r="AU61" s="1038"/>
      <c r="AV61" s="1038"/>
      <c r="AW61" s="1038"/>
      <c r="AX61" s="1038"/>
      <c r="AY61" s="1038"/>
      <c r="AZ61" s="1038"/>
      <c r="BA61" s="1038"/>
      <c r="BB61" s="1038"/>
      <c r="BC61" s="1038"/>
      <c r="BD61" s="1038"/>
      <c r="BE61" s="1038"/>
      <c r="BF61" s="1038"/>
    </row>
    <row r="62" spans="1:58" s="656" customFormat="1" ht="156" customHeight="1">
      <c r="A62" s="1038"/>
      <c r="B62" s="1038"/>
      <c r="C62" s="1038"/>
      <c r="D62" s="1038"/>
      <c r="E62" s="1038"/>
      <c r="F62" s="1038"/>
      <c r="G62" s="1038"/>
      <c r="H62" s="1038"/>
      <c r="I62" s="1038"/>
      <c r="J62" s="1038"/>
      <c r="K62" s="706" t="s">
        <v>2663</v>
      </c>
      <c r="L62" s="1294" t="s">
        <v>2596</v>
      </c>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c r="AI62" s="1295"/>
      <c r="AJ62" s="1295"/>
      <c r="AK62" s="1295"/>
      <c r="AL62" s="1295"/>
      <c r="AM62" s="1295"/>
      <c r="AN62" s="1295"/>
      <c r="AO62" s="1295"/>
      <c r="AP62" s="1295"/>
      <c r="AQ62" s="1295"/>
      <c r="AR62" s="1038"/>
      <c r="AS62" s="1038"/>
      <c r="AT62" s="1038"/>
      <c r="AU62" s="1038"/>
      <c r="AV62" s="1038"/>
      <c r="AW62" s="1038"/>
      <c r="AX62" s="1038"/>
      <c r="AY62" s="1038"/>
      <c r="AZ62" s="1038"/>
      <c r="BA62" s="1038"/>
      <c r="BB62" s="1038"/>
      <c r="BC62" s="1038"/>
      <c r="BD62" s="1038"/>
      <c r="BE62" s="1038"/>
      <c r="BF62" s="1038"/>
    </row>
  </sheetData>
  <sheetProtection formatColumns="0" formatRows="0" autoFilter="0"/>
  <mergeCells count="33">
    <mergeCell ref="AI57:AK57"/>
    <mergeCell ref="L18:M18"/>
    <mergeCell ref="L19:M19"/>
    <mergeCell ref="L62:AQ62"/>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L20:M20"/>
    <mergeCell ref="T15:V15"/>
    <mergeCell ref="Z57:AB57"/>
    <mergeCell ref="L14:AQ14"/>
    <mergeCell ref="L15:L16"/>
    <mergeCell ref="M15:M16"/>
    <mergeCell ref="N15:P15"/>
    <mergeCell ref="AO15:AQ15"/>
    <mergeCell ref="Q15:S15"/>
    <mergeCell ref="AI15:AK15"/>
    <mergeCell ref="AL15:AN15"/>
    <mergeCell ref="W15:Y15"/>
    <mergeCell ref="Z15:AB15"/>
    <mergeCell ref="AC15:AE15"/>
    <mergeCell ref="AF15:AH15"/>
    <mergeCell ref="L17:M1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8"/>
      <c r="B1" s="1038"/>
      <c r="C1" s="1038"/>
      <c r="D1" s="1038"/>
      <c r="E1" s="1038"/>
      <c r="F1" s="1038"/>
      <c r="G1" s="1038"/>
      <c r="H1" s="1038"/>
      <c r="I1" s="1038"/>
      <c r="J1" s="1038"/>
      <c r="K1" s="1038"/>
      <c r="L1" s="1080"/>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row>
    <row r="2" spans="1:35" hidden="1">
      <c r="A2" s="1038"/>
      <c r="B2" s="1038"/>
      <c r="C2" s="1038"/>
      <c r="D2" s="1038"/>
      <c r="E2" s="1038"/>
      <c r="F2" s="1038"/>
      <c r="G2" s="1038"/>
      <c r="H2" s="1038"/>
      <c r="I2" s="1038"/>
      <c r="J2" s="1038"/>
      <c r="K2" s="1038"/>
      <c r="L2" s="1080"/>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row>
    <row r="3" spans="1:35" hidden="1">
      <c r="A3" s="1038"/>
      <c r="B3" s="1038"/>
      <c r="C3" s="1038"/>
      <c r="D3" s="1038"/>
      <c r="E3" s="1038"/>
      <c r="F3" s="1038"/>
      <c r="G3" s="1038"/>
      <c r="H3" s="1038"/>
      <c r="I3" s="1038"/>
      <c r="J3" s="1038"/>
      <c r="K3" s="1038"/>
      <c r="L3" s="1080"/>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row>
    <row r="4" spans="1:35" hidden="1">
      <c r="A4" s="1038"/>
      <c r="B4" s="1038"/>
      <c r="C4" s="1038"/>
      <c r="D4" s="1038"/>
      <c r="E4" s="1038"/>
      <c r="F4" s="1038"/>
      <c r="G4" s="1038"/>
      <c r="H4" s="1038"/>
      <c r="I4" s="1038"/>
      <c r="J4" s="1038"/>
      <c r="K4" s="1038"/>
      <c r="L4" s="1080"/>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row>
    <row r="5" spans="1:35" hidden="1">
      <c r="A5" s="1038"/>
      <c r="B5" s="1038"/>
      <c r="C5" s="1038"/>
      <c r="D5" s="1038"/>
      <c r="E5" s="1038"/>
      <c r="F5" s="1038"/>
      <c r="G5" s="1038"/>
      <c r="H5" s="1038"/>
      <c r="I5" s="1038"/>
      <c r="J5" s="1038"/>
      <c r="K5" s="1038"/>
      <c r="L5" s="1080"/>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row>
    <row r="6" spans="1:35" hidden="1">
      <c r="A6" s="1038"/>
      <c r="B6" s="1038"/>
      <c r="C6" s="1038"/>
      <c r="D6" s="1038"/>
      <c r="E6" s="1038"/>
      <c r="F6" s="1038"/>
      <c r="G6" s="1038"/>
      <c r="H6" s="1038"/>
      <c r="I6" s="1038"/>
      <c r="J6" s="1038"/>
      <c r="K6" s="1038"/>
      <c r="L6" s="1080"/>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row>
    <row r="7" spans="1:35" hidden="1">
      <c r="A7" s="1038"/>
      <c r="B7" s="1038"/>
      <c r="C7" s="1038"/>
      <c r="D7" s="1038"/>
      <c r="E7" s="1038"/>
      <c r="F7" s="1038"/>
      <c r="G7" s="1038"/>
      <c r="H7" s="1038"/>
      <c r="I7" s="1038"/>
      <c r="J7" s="1038"/>
      <c r="K7" s="1038"/>
      <c r="L7" s="1080"/>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row>
    <row r="8" spans="1:35" hidden="1">
      <c r="A8" s="1038"/>
      <c r="B8" s="1038"/>
      <c r="C8" s="1038"/>
      <c r="D8" s="1038"/>
      <c r="E8" s="1038"/>
      <c r="F8" s="1038"/>
      <c r="G8" s="1038"/>
      <c r="H8" s="1038"/>
      <c r="I8" s="1038"/>
      <c r="J8" s="1038"/>
      <c r="K8" s="1038"/>
      <c r="L8" s="1080"/>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row>
    <row r="9" spans="1:35" hidden="1">
      <c r="A9" s="1038"/>
      <c r="B9" s="1038"/>
      <c r="C9" s="1038"/>
      <c r="D9" s="1038"/>
      <c r="E9" s="1038"/>
      <c r="F9" s="1038"/>
      <c r="G9" s="1038"/>
      <c r="H9" s="1038"/>
      <c r="I9" s="1038"/>
      <c r="J9" s="1038"/>
      <c r="K9" s="1038"/>
      <c r="L9" s="1080"/>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row>
    <row r="10" spans="1:35" hidden="1">
      <c r="A10" s="1038"/>
      <c r="B10" s="1038"/>
      <c r="C10" s="1038"/>
      <c r="D10" s="1038"/>
      <c r="E10" s="1038"/>
      <c r="F10" s="1038"/>
      <c r="G10" s="1038"/>
      <c r="H10" s="1038"/>
      <c r="I10" s="1038"/>
      <c r="J10" s="1038"/>
      <c r="K10" s="1038"/>
      <c r="L10" s="1080"/>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row>
    <row r="11" spans="1:35" ht="15" hidden="1" customHeight="1">
      <c r="A11" s="1038"/>
      <c r="B11" s="1038"/>
      <c r="C11" s="1038"/>
      <c r="D11" s="1038"/>
      <c r="E11" s="1038"/>
      <c r="F11" s="1038"/>
      <c r="G11" s="1038"/>
      <c r="H11" s="1038"/>
      <c r="I11" s="1038"/>
      <c r="J11" s="1038"/>
      <c r="K11" s="1038"/>
      <c r="L11" s="1082"/>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row>
    <row r="12" spans="1:35" s="323" customFormat="1" ht="24" customHeight="1">
      <c r="A12" s="895"/>
      <c r="B12" s="895"/>
      <c r="C12" s="895"/>
      <c r="D12" s="895"/>
      <c r="E12" s="895"/>
      <c r="F12" s="895"/>
      <c r="G12" s="895"/>
      <c r="H12" s="895"/>
      <c r="I12" s="895"/>
      <c r="J12" s="895"/>
      <c r="K12" s="895"/>
      <c r="L12" s="479" t="s">
        <v>1386</v>
      </c>
      <c r="M12" s="285"/>
      <c r="N12" s="285"/>
      <c r="O12" s="285"/>
      <c r="P12" s="285"/>
      <c r="Q12" s="285"/>
      <c r="R12" s="895"/>
      <c r="S12" s="895"/>
      <c r="T12" s="895"/>
      <c r="U12" s="895"/>
      <c r="V12" s="895"/>
      <c r="W12" s="895"/>
      <c r="X12" s="895"/>
      <c r="Y12" s="895"/>
      <c r="Z12" s="895"/>
      <c r="AA12" s="895"/>
      <c r="AB12" s="895"/>
      <c r="AC12" s="895"/>
      <c r="AD12" s="895"/>
      <c r="AE12" s="895"/>
      <c r="AF12" s="895"/>
      <c r="AG12" s="895"/>
      <c r="AH12" s="895"/>
      <c r="AI12" s="895"/>
    </row>
    <row r="13" spans="1:35">
      <c r="A13" s="1038"/>
      <c r="B13" s="1038"/>
      <c r="C13" s="1038"/>
      <c r="D13" s="1038"/>
      <c r="E13" s="1038"/>
      <c r="F13" s="1038"/>
      <c r="G13" s="1038"/>
      <c r="H13" s="1038"/>
      <c r="I13" s="1038"/>
      <c r="J13" s="1038"/>
      <c r="K13" s="1038"/>
      <c r="L13" s="1081"/>
      <c r="M13" s="1081"/>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81"/>
    </row>
    <row r="14" spans="1:35" s="324" customFormat="1" ht="39" customHeight="1">
      <c r="A14" s="1081"/>
      <c r="B14" s="1081"/>
      <c r="C14" s="1081"/>
      <c r="D14" s="1081"/>
      <c r="E14" s="1081"/>
      <c r="F14" s="1081"/>
      <c r="G14" s="1081"/>
      <c r="H14" s="1081"/>
      <c r="I14" s="1081"/>
      <c r="J14" s="1081"/>
      <c r="K14" s="1081"/>
      <c r="L14" s="1298" t="s">
        <v>14</v>
      </c>
      <c r="M14" s="1301" t="s">
        <v>701</v>
      </c>
      <c r="N14" s="1301" t="s">
        <v>306</v>
      </c>
      <c r="O14" s="1301" t="s">
        <v>702</v>
      </c>
      <c r="P14" s="1301" t="s">
        <v>703</v>
      </c>
      <c r="Q14" s="1301"/>
      <c r="R14" s="1081"/>
      <c r="S14" s="1081"/>
      <c r="T14" s="1081"/>
      <c r="U14" s="1081"/>
      <c r="V14" s="1081"/>
      <c r="W14" s="1081"/>
      <c r="X14" s="1081"/>
      <c r="Y14" s="1081"/>
      <c r="Z14" s="1081"/>
      <c r="AA14" s="1081"/>
      <c r="AB14" s="1081"/>
      <c r="AC14" s="1081"/>
      <c r="AD14" s="1081"/>
      <c r="AE14" s="1081"/>
      <c r="AF14" s="1081"/>
      <c r="AG14" s="1081"/>
      <c r="AH14" s="1081"/>
      <c r="AI14" s="1081"/>
    </row>
    <row r="15" spans="1:35" s="324" customFormat="1" ht="36" customHeight="1">
      <c r="A15" s="1081"/>
      <c r="B15" s="1081"/>
      <c r="C15" s="1081"/>
      <c r="D15" s="1081"/>
      <c r="E15" s="1081"/>
      <c r="F15" s="1081"/>
      <c r="G15" s="1081"/>
      <c r="H15" s="1081"/>
      <c r="I15" s="1081"/>
      <c r="J15" s="1081"/>
      <c r="K15" s="1081"/>
      <c r="L15" s="1299"/>
      <c r="M15" s="1301"/>
      <c r="N15" s="1301"/>
      <c r="O15" s="1301"/>
      <c r="P15" s="1110" t="s">
        <v>339</v>
      </c>
      <c r="Q15" s="1110" t="s">
        <v>704</v>
      </c>
      <c r="R15" s="1081"/>
      <c r="S15" s="1081"/>
      <c r="T15" s="1081"/>
      <c r="U15" s="1081"/>
      <c r="V15" s="1081"/>
      <c r="W15" s="1081"/>
      <c r="X15" s="1081"/>
      <c r="Y15" s="1081"/>
      <c r="Z15" s="1081"/>
      <c r="AA15" s="1081"/>
      <c r="AB15" s="1081"/>
      <c r="AC15" s="1081"/>
      <c r="AD15" s="1081"/>
      <c r="AE15" s="1081"/>
      <c r="AF15" s="1081"/>
      <c r="AG15" s="1081"/>
      <c r="AH15" s="1081"/>
      <c r="AI15" s="1081"/>
    </row>
    <row r="16" spans="1:35" s="325" customFormat="1">
      <c r="A16" s="1111"/>
      <c r="B16" s="1111"/>
      <c r="C16" s="1111"/>
      <c r="D16" s="1111"/>
      <c r="E16" s="1111"/>
      <c r="F16" s="1111"/>
      <c r="G16" s="1111"/>
      <c r="H16" s="1111"/>
      <c r="I16" s="1111"/>
      <c r="J16" s="1111"/>
      <c r="K16" s="1111"/>
      <c r="L16" s="1300"/>
      <c r="M16" s="1110" t="s">
        <v>369</v>
      </c>
      <c r="N16" s="1110" t="s">
        <v>145</v>
      </c>
      <c r="O16" s="968" t="s">
        <v>145</v>
      </c>
      <c r="P16" s="1110" t="s">
        <v>145</v>
      </c>
      <c r="Q16" s="1110" t="s">
        <v>705</v>
      </c>
      <c r="R16" s="1111"/>
      <c r="S16" s="1111"/>
      <c r="T16" s="1111"/>
      <c r="U16" s="1111"/>
      <c r="V16" s="1111"/>
      <c r="W16" s="1111"/>
      <c r="X16" s="1111"/>
      <c r="Y16" s="1111"/>
      <c r="Z16" s="1111"/>
      <c r="AA16" s="1111"/>
      <c r="AB16" s="1111"/>
      <c r="AC16" s="1111"/>
      <c r="AD16" s="1111"/>
      <c r="AE16" s="1111"/>
      <c r="AF16" s="1111"/>
      <c r="AG16" s="1111"/>
      <c r="AH16" s="1111"/>
      <c r="AI16" s="1111"/>
    </row>
    <row r="17" spans="1:35" s="102" customFormat="1">
      <c r="A17" s="815" t="s">
        <v>18</v>
      </c>
      <c r="B17" s="961"/>
      <c r="C17" s="961"/>
      <c r="D17" s="961"/>
      <c r="E17" s="961"/>
      <c r="F17" s="961"/>
      <c r="G17" s="961"/>
      <c r="H17" s="961"/>
      <c r="I17" s="961"/>
      <c r="J17" s="961"/>
      <c r="K17" s="961"/>
      <c r="L17" s="904" t="s">
        <v>2605</v>
      </c>
      <c r="M17" s="975"/>
      <c r="N17" s="975"/>
      <c r="O17" s="975"/>
      <c r="P17" s="975"/>
      <c r="Q17" s="975"/>
      <c r="R17" s="961"/>
      <c r="S17" s="961"/>
      <c r="T17" s="961"/>
      <c r="U17" s="961"/>
      <c r="V17" s="961"/>
      <c r="W17" s="961"/>
      <c r="X17" s="961"/>
      <c r="Y17" s="961"/>
      <c r="Z17" s="961"/>
      <c r="AA17" s="961"/>
      <c r="AB17" s="961"/>
      <c r="AC17" s="961"/>
      <c r="AD17" s="961"/>
      <c r="AE17" s="961"/>
      <c r="AF17" s="961"/>
      <c r="AG17" s="961"/>
      <c r="AH17" s="961"/>
      <c r="AI17" s="961"/>
    </row>
    <row r="18" spans="1:35" s="108" customFormat="1">
      <c r="A18" s="932">
        <v>1</v>
      </c>
      <c r="B18" s="932"/>
      <c r="C18" s="932"/>
      <c r="D18" s="932"/>
      <c r="E18" s="932"/>
      <c r="F18" s="932">
        <v>2024</v>
      </c>
      <c r="G18" s="932" t="b">
        <v>1</v>
      </c>
      <c r="H18" s="932"/>
      <c r="I18" s="932"/>
      <c r="J18" s="932"/>
      <c r="K18" s="932"/>
      <c r="L18" s="1112" t="s">
        <v>2609</v>
      </c>
      <c r="M18" s="1113">
        <v>140.4</v>
      </c>
      <c r="N18" s="1114">
        <v>1</v>
      </c>
      <c r="O18" s="1113"/>
      <c r="P18" s="1114">
        <v>0</v>
      </c>
      <c r="Q18" s="1114">
        <v>1.53</v>
      </c>
      <c r="R18" s="932"/>
      <c r="S18" s="932"/>
      <c r="T18" s="932"/>
      <c r="U18" s="932"/>
      <c r="V18" s="932"/>
      <c r="W18" s="932"/>
      <c r="X18" s="932"/>
      <c r="Y18" s="932"/>
      <c r="Z18" s="932"/>
      <c r="AA18" s="932"/>
      <c r="AB18" s="932"/>
      <c r="AC18" s="932"/>
      <c r="AD18" s="932"/>
      <c r="AE18" s="932"/>
      <c r="AF18" s="932"/>
      <c r="AG18" s="932"/>
      <c r="AH18" s="932"/>
      <c r="AI18" s="932"/>
    </row>
    <row r="19" spans="1:35" s="108" customFormat="1">
      <c r="A19" s="932">
        <v>1</v>
      </c>
      <c r="B19" s="932"/>
      <c r="C19" s="932"/>
      <c r="D19" s="932"/>
      <c r="E19" s="932"/>
      <c r="F19" s="932">
        <v>2025</v>
      </c>
      <c r="G19" s="932" t="b">
        <v>1</v>
      </c>
      <c r="H19" s="932"/>
      <c r="I19" s="932"/>
      <c r="J19" s="932"/>
      <c r="K19" s="932"/>
      <c r="L19" s="1112" t="s">
        <v>2638</v>
      </c>
      <c r="M19" s="1113">
        <v>144.88999999999999</v>
      </c>
      <c r="N19" s="1114">
        <v>1</v>
      </c>
      <c r="O19" s="1113"/>
      <c r="P19" s="1114">
        <v>0</v>
      </c>
      <c r="Q19" s="1114">
        <v>1.53</v>
      </c>
      <c r="R19" s="932"/>
      <c r="S19" s="932"/>
      <c r="T19" s="932"/>
      <c r="U19" s="932"/>
      <c r="V19" s="932"/>
      <c r="W19" s="932"/>
      <c r="X19" s="932"/>
      <c r="Y19" s="932"/>
      <c r="Z19" s="932"/>
      <c r="AA19" s="932"/>
      <c r="AB19" s="932"/>
      <c r="AC19" s="932"/>
      <c r="AD19" s="932"/>
      <c r="AE19" s="932"/>
      <c r="AF19" s="932"/>
      <c r="AG19" s="932"/>
      <c r="AH19" s="932"/>
      <c r="AI19" s="932"/>
    </row>
    <row r="20" spans="1:35" s="108" customFormat="1">
      <c r="A20" s="932">
        <v>1</v>
      </c>
      <c r="B20" s="932"/>
      <c r="C20" s="932"/>
      <c r="D20" s="932"/>
      <c r="E20" s="932"/>
      <c r="F20" s="932">
        <v>2026</v>
      </c>
      <c r="G20" s="932" t="b">
        <v>1</v>
      </c>
      <c r="H20" s="932"/>
      <c r="I20" s="932"/>
      <c r="J20" s="932"/>
      <c r="K20" s="932"/>
      <c r="L20" s="1112" t="s">
        <v>2639</v>
      </c>
      <c r="M20" s="1113">
        <v>149.24</v>
      </c>
      <c r="N20" s="1114">
        <v>1</v>
      </c>
      <c r="O20" s="1113"/>
      <c r="P20" s="1114">
        <v>0</v>
      </c>
      <c r="Q20" s="1114">
        <v>1.53</v>
      </c>
      <c r="R20" s="932"/>
      <c r="S20" s="932"/>
      <c r="T20" s="932"/>
      <c r="U20" s="932"/>
      <c r="V20" s="932"/>
      <c r="W20" s="932"/>
      <c r="X20" s="932"/>
      <c r="Y20" s="932"/>
      <c r="Z20" s="932"/>
      <c r="AA20" s="932"/>
      <c r="AB20" s="932"/>
      <c r="AC20" s="932"/>
      <c r="AD20" s="932"/>
      <c r="AE20" s="932"/>
      <c r="AF20" s="932"/>
      <c r="AG20" s="932"/>
      <c r="AH20" s="932"/>
      <c r="AI20" s="932"/>
    </row>
    <row r="21" spans="1:35" s="108" customFormat="1">
      <c r="A21" s="932">
        <v>1</v>
      </c>
      <c r="B21" s="932"/>
      <c r="C21" s="932"/>
      <c r="D21" s="932"/>
      <c r="E21" s="932"/>
      <c r="F21" s="932">
        <v>2027</v>
      </c>
      <c r="G21" s="932" t="b">
        <v>1</v>
      </c>
      <c r="H21" s="932"/>
      <c r="I21" s="932"/>
      <c r="J21" s="932"/>
      <c r="K21" s="932"/>
      <c r="L21" s="1112" t="s">
        <v>2640</v>
      </c>
      <c r="M21" s="1113">
        <v>153.72</v>
      </c>
      <c r="N21" s="1114">
        <v>1</v>
      </c>
      <c r="O21" s="1113"/>
      <c r="P21" s="1114">
        <v>0</v>
      </c>
      <c r="Q21" s="1114">
        <v>1.53</v>
      </c>
      <c r="R21" s="932"/>
      <c r="S21" s="932"/>
      <c r="T21" s="932"/>
      <c r="U21" s="932"/>
      <c r="V21" s="932"/>
      <c r="W21" s="932"/>
      <c r="X21" s="932"/>
      <c r="Y21" s="932"/>
      <c r="Z21" s="932"/>
      <c r="AA21" s="932"/>
      <c r="AB21" s="932"/>
      <c r="AC21" s="932"/>
      <c r="AD21" s="932"/>
      <c r="AE21" s="932"/>
      <c r="AF21" s="932"/>
      <c r="AG21" s="932"/>
      <c r="AH21" s="932"/>
      <c r="AI21" s="932"/>
    </row>
    <row r="22" spans="1:35" s="108" customFormat="1">
      <c r="A22" s="932">
        <v>1</v>
      </c>
      <c r="B22" s="932"/>
      <c r="C22" s="932"/>
      <c r="D22" s="932"/>
      <c r="E22" s="932"/>
      <c r="F22" s="932">
        <v>2028</v>
      </c>
      <c r="G22" s="932" t="b">
        <v>1</v>
      </c>
      <c r="H22" s="932"/>
      <c r="I22" s="932"/>
      <c r="J22" s="932"/>
      <c r="K22" s="932"/>
      <c r="L22" s="1112" t="s">
        <v>2641</v>
      </c>
      <c r="M22" s="1113">
        <v>158.33000000000001</v>
      </c>
      <c r="N22" s="1114">
        <v>1</v>
      </c>
      <c r="O22" s="1113"/>
      <c r="P22" s="1114">
        <v>0</v>
      </c>
      <c r="Q22" s="1114">
        <v>1.53</v>
      </c>
      <c r="R22" s="932"/>
      <c r="S22" s="932"/>
      <c r="T22" s="932"/>
      <c r="U22" s="932"/>
      <c r="V22" s="932"/>
      <c r="W22" s="932"/>
      <c r="X22" s="932"/>
      <c r="Y22" s="932"/>
      <c r="Z22" s="932"/>
      <c r="AA22" s="932"/>
      <c r="AB22" s="932"/>
      <c r="AC22" s="932"/>
      <c r="AD22" s="932"/>
      <c r="AE22" s="932"/>
      <c r="AF22" s="932"/>
      <c r="AG22" s="932"/>
      <c r="AH22" s="932"/>
      <c r="AI22" s="932"/>
    </row>
    <row r="23" spans="1:35" s="108" customFormat="1" ht="0.15" customHeight="1">
      <c r="A23" s="932">
        <v>1</v>
      </c>
      <c r="B23" s="932"/>
      <c r="C23" s="932"/>
      <c r="D23" s="932"/>
      <c r="E23" s="932"/>
      <c r="F23" s="932">
        <v>2029</v>
      </c>
      <c r="G23" s="932" t="b">
        <v>0</v>
      </c>
      <c r="H23" s="932"/>
      <c r="I23" s="932"/>
      <c r="J23" s="932"/>
      <c r="K23" s="932"/>
      <c r="L23" s="1112" t="s">
        <v>2642</v>
      </c>
      <c r="M23" s="1113">
        <v>158.33000000000001</v>
      </c>
      <c r="N23" s="1114">
        <v>0</v>
      </c>
      <c r="O23" s="1113"/>
      <c r="P23" s="1114">
        <v>0</v>
      </c>
      <c r="Q23" s="1114">
        <v>0</v>
      </c>
      <c r="R23" s="932"/>
      <c r="S23" s="932"/>
      <c r="T23" s="932"/>
      <c r="U23" s="932"/>
      <c r="V23" s="932"/>
      <c r="W23" s="932"/>
      <c r="X23" s="932"/>
      <c r="Y23" s="932"/>
      <c r="Z23" s="932"/>
      <c r="AA23" s="932"/>
      <c r="AB23" s="932"/>
      <c r="AC23" s="932"/>
      <c r="AD23" s="932"/>
      <c r="AE23" s="932"/>
      <c r="AF23" s="932"/>
      <c r="AG23" s="932"/>
      <c r="AH23" s="932"/>
      <c r="AI23" s="932"/>
    </row>
    <row r="24" spans="1:35" s="108" customFormat="1" ht="0.15" customHeight="1">
      <c r="A24" s="932">
        <v>1</v>
      </c>
      <c r="B24" s="932"/>
      <c r="C24" s="932"/>
      <c r="D24" s="932"/>
      <c r="E24" s="932"/>
      <c r="F24" s="932">
        <v>2030</v>
      </c>
      <c r="G24" s="932" t="b">
        <v>0</v>
      </c>
      <c r="H24" s="932"/>
      <c r="I24" s="932"/>
      <c r="J24" s="932"/>
      <c r="K24" s="932"/>
      <c r="L24" s="1112" t="s">
        <v>2643</v>
      </c>
      <c r="M24" s="1113">
        <v>158.33000000000001</v>
      </c>
      <c r="N24" s="1114">
        <v>0</v>
      </c>
      <c r="O24" s="1113"/>
      <c r="P24" s="1114">
        <v>0</v>
      </c>
      <c r="Q24" s="1114">
        <v>0</v>
      </c>
      <c r="R24" s="932"/>
      <c r="S24" s="932"/>
      <c r="T24" s="932"/>
      <c r="U24" s="932"/>
      <c r="V24" s="932"/>
      <c r="W24" s="932"/>
      <c r="X24" s="932"/>
      <c r="Y24" s="932"/>
      <c r="Z24" s="932"/>
      <c r="AA24" s="932"/>
      <c r="AB24" s="932"/>
      <c r="AC24" s="932"/>
      <c r="AD24" s="932"/>
      <c r="AE24" s="932"/>
      <c r="AF24" s="932"/>
      <c r="AG24" s="932"/>
      <c r="AH24" s="932"/>
      <c r="AI24" s="932"/>
    </row>
    <row r="25" spans="1:35" s="108" customFormat="1" ht="0.15" customHeight="1">
      <c r="A25" s="932">
        <v>1</v>
      </c>
      <c r="B25" s="932"/>
      <c r="C25" s="932"/>
      <c r="D25" s="932"/>
      <c r="E25" s="932"/>
      <c r="F25" s="932">
        <v>2031</v>
      </c>
      <c r="G25" s="932" t="b">
        <v>0</v>
      </c>
      <c r="H25" s="932"/>
      <c r="I25" s="932"/>
      <c r="J25" s="932"/>
      <c r="K25" s="932"/>
      <c r="L25" s="1112" t="s">
        <v>2644</v>
      </c>
      <c r="M25" s="1113">
        <v>158.33000000000001</v>
      </c>
      <c r="N25" s="1114">
        <v>0</v>
      </c>
      <c r="O25" s="1113"/>
      <c r="P25" s="1114">
        <v>0</v>
      </c>
      <c r="Q25" s="1114">
        <v>0</v>
      </c>
      <c r="R25" s="932"/>
      <c r="S25" s="932"/>
      <c r="T25" s="932"/>
      <c r="U25" s="932"/>
      <c r="V25" s="932"/>
      <c r="W25" s="932"/>
      <c r="X25" s="932"/>
      <c r="Y25" s="932"/>
      <c r="Z25" s="932"/>
      <c r="AA25" s="932"/>
      <c r="AB25" s="932"/>
      <c r="AC25" s="932"/>
      <c r="AD25" s="932"/>
      <c r="AE25" s="932"/>
      <c r="AF25" s="932"/>
      <c r="AG25" s="932"/>
      <c r="AH25" s="932"/>
      <c r="AI25" s="932"/>
    </row>
    <row r="26" spans="1:35" s="108" customFormat="1" ht="0.15" customHeight="1">
      <c r="A26" s="932">
        <v>1</v>
      </c>
      <c r="B26" s="932"/>
      <c r="C26" s="932"/>
      <c r="D26" s="932"/>
      <c r="E26" s="932"/>
      <c r="F26" s="932">
        <v>2032</v>
      </c>
      <c r="G26" s="932" t="b">
        <v>0</v>
      </c>
      <c r="H26" s="932"/>
      <c r="I26" s="932"/>
      <c r="J26" s="932"/>
      <c r="K26" s="932"/>
      <c r="L26" s="1112" t="s">
        <v>2645</v>
      </c>
      <c r="M26" s="1113">
        <v>158.33000000000001</v>
      </c>
      <c r="N26" s="1114">
        <v>0</v>
      </c>
      <c r="O26" s="1113"/>
      <c r="P26" s="1114">
        <v>0</v>
      </c>
      <c r="Q26" s="1114">
        <v>0</v>
      </c>
      <c r="R26" s="932"/>
      <c r="S26" s="932"/>
      <c r="T26" s="932"/>
      <c r="U26" s="932"/>
      <c r="V26" s="932"/>
      <c r="W26" s="932"/>
      <c r="X26" s="932"/>
      <c r="Y26" s="932"/>
      <c r="Z26" s="932"/>
      <c r="AA26" s="932"/>
      <c r="AB26" s="932"/>
      <c r="AC26" s="932"/>
      <c r="AD26" s="932"/>
      <c r="AE26" s="932"/>
      <c r="AF26" s="932"/>
      <c r="AG26" s="932"/>
      <c r="AH26" s="932"/>
      <c r="AI26" s="932"/>
    </row>
    <row r="27" spans="1:35" s="108" customFormat="1" ht="0.15" customHeight="1">
      <c r="A27" s="932">
        <v>1</v>
      </c>
      <c r="B27" s="932"/>
      <c r="C27" s="932"/>
      <c r="D27" s="932"/>
      <c r="E27" s="932"/>
      <c r="F27" s="932">
        <v>2033</v>
      </c>
      <c r="G27" s="932" t="b">
        <v>0</v>
      </c>
      <c r="H27" s="932"/>
      <c r="I27" s="932"/>
      <c r="J27" s="932"/>
      <c r="K27" s="932"/>
      <c r="L27" s="1112" t="s">
        <v>2646</v>
      </c>
      <c r="M27" s="1113">
        <v>158.33000000000001</v>
      </c>
      <c r="N27" s="1114">
        <v>0</v>
      </c>
      <c r="O27" s="1113"/>
      <c r="P27" s="1114">
        <v>0</v>
      </c>
      <c r="Q27" s="1114">
        <v>0</v>
      </c>
      <c r="R27" s="932"/>
      <c r="S27" s="932"/>
      <c r="T27" s="932"/>
      <c r="U27" s="932"/>
      <c r="V27" s="932"/>
      <c r="W27" s="932"/>
      <c r="X27" s="932"/>
      <c r="Y27" s="932"/>
      <c r="Z27" s="932"/>
      <c r="AA27" s="932"/>
      <c r="AB27" s="932"/>
      <c r="AC27" s="932"/>
      <c r="AD27" s="932"/>
      <c r="AE27" s="932"/>
      <c r="AF27" s="932"/>
      <c r="AG27" s="932"/>
      <c r="AH27" s="932"/>
      <c r="AI27" s="932"/>
    </row>
    <row r="28" spans="1:35">
      <c r="A28" s="1038"/>
      <c r="B28" s="1038"/>
      <c r="C28" s="1038"/>
      <c r="D28" s="1038"/>
      <c r="E28" s="1038"/>
      <c r="F28" s="1038"/>
      <c r="G28" s="1038"/>
      <c r="H28" s="1038"/>
      <c r="I28" s="1038"/>
      <c r="J28" s="1038"/>
      <c r="K28" s="1038"/>
      <c r="L28" s="1080"/>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row>
    <row r="29" spans="1:35" ht="15" customHeight="1">
      <c r="A29" s="1038"/>
      <c r="B29" s="1038"/>
      <c r="C29" s="1038"/>
      <c r="D29" s="1038"/>
      <c r="E29" s="1038"/>
      <c r="F29" s="1038"/>
      <c r="G29" s="1038"/>
      <c r="H29" s="1038"/>
      <c r="I29" s="1038"/>
      <c r="J29" s="1038"/>
      <c r="K29" s="1038"/>
      <c r="L29" s="1296" t="s">
        <v>1469</v>
      </c>
      <c r="M29" s="1296"/>
      <c r="N29" s="1296"/>
      <c r="O29" s="1296"/>
      <c r="P29" s="1296"/>
      <c r="Q29" s="1296"/>
      <c r="R29" s="1038"/>
      <c r="S29" s="1038"/>
      <c r="T29" s="1038"/>
      <c r="U29" s="1038"/>
      <c r="V29" s="1038"/>
      <c r="W29" s="1038"/>
      <c r="X29" s="1038"/>
      <c r="Y29" s="1038"/>
      <c r="Z29" s="1038"/>
      <c r="AA29" s="1038"/>
      <c r="AB29" s="1038"/>
      <c r="AC29" s="1038"/>
      <c r="AD29" s="1038"/>
      <c r="AE29" s="1038"/>
      <c r="AF29" s="1038"/>
      <c r="AG29" s="1038"/>
      <c r="AH29" s="1038"/>
      <c r="AI29" s="1038"/>
    </row>
    <row r="30" spans="1:35" ht="15" customHeight="1">
      <c r="A30" s="1038"/>
      <c r="B30" s="1038"/>
      <c r="C30" s="1038"/>
      <c r="D30" s="1038"/>
      <c r="E30" s="1038"/>
      <c r="F30" s="1038"/>
      <c r="G30" s="1038"/>
      <c r="H30" s="1038"/>
      <c r="I30" s="1038"/>
      <c r="J30" s="1038"/>
      <c r="K30" s="706"/>
      <c r="L30" s="1297"/>
      <c r="M30" s="1297"/>
      <c r="N30" s="1297"/>
      <c r="O30" s="1297"/>
      <c r="P30" s="1297"/>
      <c r="Q30" s="1297"/>
      <c r="R30" s="1038"/>
      <c r="S30" s="1038"/>
      <c r="T30" s="1038"/>
      <c r="U30" s="1038"/>
      <c r="V30" s="1038"/>
      <c r="W30" s="1038"/>
      <c r="X30" s="1038"/>
      <c r="Y30" s="1038"/>
      <c r="Z30" s="1038"/>
      <c r="AA30" s="1038"/>
      <c r="AB30" s="1038"/>
      <c r="AC30" s="1038"/>
      <c r="AD30" s="1038"/>
      <c r="AE30" s="1038"/>
      <c r="AF30" s="1038"/>
      <c r="AG30" s="1038"/>
      <c r="AH30" s="1038"/>
      <c r="AI30" s="1038"/>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8"/>
      <c r="B1" s="1038"/>
      <c r="C1" s="1038"/>
      <c r="D1" s="1038"/>
      <c r="E1" s="1038"/>
      <c r="F1" s="1038"/>
      <c r="G1" s="1038"/>
      <c r="H1" s="1038"/>
      <c r="I1" s="1038"/>
      <c r="J1" s="1038"/>
      <c r="K1" s="1038"/>
      <c r="L1" s="1080"/>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row>
    <row r="2" spans="1:35" hidden="1">
      <c r="A2" s="1038"/>
      <c r="B2" s="1038"/>
      <c r="C2" s="1038"/>
      <c r="D2" s="1038"/>
      <c r="E2" s="1038"/>
      <c r="F2" s="1038"/>
      <c r="G2" s="1038"/>
      <c r="H2" s="1038"/>
      <c r="I2" s="1038"/>
      <c r="J2" s="1038"/>
      <c r="K2" s="1038"/>
      <c r="L2" s="1080"/>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row>
    <row r="3" spans="1:35" hidden="1">
      <c r="A3" s="1038"/>
      <c r="B3" s="1038"/>
      <c r="C3" s="1038"/>
      <c r="D3" s="1038"/>
      <c r="E3" s="1038"/>
      <c r="F3" s="1038"/>
      <c r="G3" s="1038"/>
      <c r="H3" s="1038"/>
      <c r="I3" s="1038"/>
      <c r="J3" s="1038"/>
      <c r="K3" s="1038"/>
      <c r="L3" s="1080"/>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row>
    <row r="4" spans="1:35" hidden="1">
      <c r="A4" s="1038"/>
      <c r="B4" s="1038"/>
      <c r="C4" s="1038"/>
      <c r="D4" s="1038"/>
      <c r="E4" s="1038"/>
      <c r="F4" s="1038"/>
      <c r="G4" s="1038"/>
      <c r="H4" s="1038"/>
      <c r="I4" s="1038"/>
      <c r="J4" s="1038"/>
      <c r="K4" s="1038"/>
      <c r="L4" s="1080"/>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row>
    <row r="5" spans="1:35" hidden="1">
      <c r="A5" s="1038"/>
      <c r="B5" s="1038"/>
      <c r="C5" s="1038"/>
      <c r="D5" s="1038"/>
      <c r="E5" s="1038"/>
      <c r="F5" s="1038"/>
      <c r="G5" s="1038"/>
      <c r="H5" s="1038"/>
      <c r="I5" s="1038"/>
      <c r="J5" s="1038"/>
      <c r="K5" s="1038"/>
      <c r="L5" s="1080"/>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row>
    <row r="6" spans="1:35" hidden="1">
      <c r="A6" s="1038"/>
      <c r="B6" s="1038"/>
      <c r="C6" s="1038"/>
      <c r="D6" s="1038"/>
      <c r="E6" s="1038"/>
      <c r="F6" s="1038"/>
      <c r="G6" s="1038"/>
      <c r="H6" s="1038"/>
      <c r="I6" s="1038"/>
      <c r="J6" s="1038"/>
      <c r="K6" s="1038"/>
      <c r="L6" s="1080"/>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row>
    <row r="7" spans="1:35" hidden="1">
      <c r="A7" s="1038"/>
      <c r="B7" s="1038"/>
      <c r="C7" s="1038"/>
      <c r="D7" s="1038"/>
      <c r="E7" s="1038"/>
      <c r="F7" s="1038"/>
      <c r="G7" s="1038"/>
      <c r="H7" s="1038"/>
      <c r="I7" s="1038"/>
      <c r="J7" s="1038"/>
      <c r="K7" s="1038"/>
      <c r="L7" s="1080"/>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row>
    <row r="8" spans="1:35" hidden="1">
      <c r="A8" s="1038"/>
      <c r="B8" s="1038"/>
      <c r="C8" s="1038"/>
      <c r="D8" s="1038"/>
      <c r="E8" s="1038"/>
      <c r="F8" s="1038"/>
      <c r="G8" s="1038"/>
      <c r="H8" s="1038"/>
      <c r="I8" s="1038"/>
      <c r="J8" s="1038"/>
      <c r="K8" s="1038"/>
      <c r="L8" s="1080"/>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row>
    <row r="9" spans="1:35" hidden="1">
      <c r="A9" s="1038"/>
      <c r="B9" s="1038"/>
      <c r="C9" s="1038"/>
      <c r="D9" s="1038"/>
      <c r="E9" s="1038"/>
      <c r="F9" s="1038"/>
      <c r="G9" s="1038"/>
      <c r="H9" s="1038"/>
      <c r="I9" s="1038"/>
      <c r="J9" s="1038"/>
      <c r="K9" s="1038"/>
      <c r="L9" s="1080"/>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row>
    <row r="10" spans="1:35" hidden="1">
      <c r="A10" s="1038"/>
      <c r="B10" s="1038"/>
      <c r="C10" s="1038"/>
      <c r="D10" s="1038"/>
      <c r="E10" s="1038"/>
      <c r="F10" s="1038"/>
      <c r="G10" s="1038"/>
      <c r="H10" s="1038"/>
      <c r="I10" s="1038"/>
      <c r="J10" s="1038"/>
      <c r="K10" s="1038"/>
      <c r="L10" s="1080"/>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row>
    <row r="11" spans="1:35" ht="15" hidden="1" customHeight="1">
      <c r="A11" s="1038"/>
      <c r="B11" s="1038"/>
      <c r="C11" s="1038"/>
      <c r="D11" s="1038"/>
      <c r="E11" s="1038"/>
      <c r="F11" s="1038"/>
      <c r="G11" s="1038"/>
      <c r="H11" s="1038"/>
      <c r="I11" s="1038"/>
      <c r="J11" s="1038"/>
      <c r="K11" s="1038"/>
      <c r="L11" s="1082"/>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row>
    <row r="12" spans="1:35" s="323" customFormat="1" ht="24" customHeight="1">
      <c r="A12" s="895"/>
      <c r="B12" s="895"/>
      <c r="C12" s="895"/>
      <c r="D12" s="895"/>
      <c r="E12" s="895"/>
      <c r="F12" s="895"/>
      <c r="G12" s="895"/>
      <c r="H12" s="895"/>
      <c r="I12" s="895"/>
      <c r="J12" s="895"/>
      <c r="K12" s="895"/>
      <c r="L12" s="479" t="s">
        <v>1387</v>
      </c>
      <c r="M12" s="285"/>
      <c r="N12" s="285"/>
      <c r="O12" s="285"/>
      <c r="P12" s="285"/>
      <c r="Q12" s="285"/>
      <c r="R12" s="895"/>
      <c r="S12" s="895"/>
      <c r="T12" s="895"/>
      <c r="U12" s="895"/>
      <c r="V12" s="895"/>
      <c r="W12" s="895"/>
      <c r="X12" s="895"/>
      <c r="Y12" s="895"/>
      <c r="Z12" s="895"/>
      <c r="AA12" s="895"/>
      <c r="AB12" s="895"/>
      <c r="AC12" s="895"/>
      <c r="AD12" s="895"/>
      <c r="AE12" s="895"/>
      <c r="AF12" s="895"/>
      <c r="AG12" s="895"/>
      <c r="AH12" s="895"/>
      <c r="AI12" s="895"/>
    </row>
    <row r="13" spans="1:35">
      <c r="A13" s="1038"/>
      <c r="B13" s="1038"/>
      <c r="C13" s="1038"/>
      <c r="D13" s="1038"/>
      <c r="E13" s="1038"/>
      <c r="F13" s="1038"/>
      <c r="G13" s="1038"/>
      <c r="H13" s="1038"/>
      <c r="I13" s="1038"/>
      <c r="J13" s="1038"/>
      <c r="K13" s="1038"/>
      <c r="L13" s="1081"/>
      <c r="M13" s="1081"/>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81"/>
    </row>
    <row r="14" spans="1:35" s="324" customFormat="1" ht="39" customHeight="1">
      <c r="A14" s="1081"/>
      <c r="B14" s="1081"/>
      <c r="C14" s="1081"/>
      <c r="D14" s="1081"/>
      <c r="E14" s="1081"/>
      <c r="F14" s="1081"/>
      <c r="G14" s="1081"/>
      <c r="H14" s="1081"/>
      <c r="I14" s="1081"/>
      <c r="J14" s="1081"/>
      <c r="K14" s="1081"/>
      <c r="L14" s="1298" t="s">
        <v>14</v>
      </c>
      <c r="M14" s="1301" t="s">
        <v>701</v>
      </c>
      <c r="N14" s="1301" t="s">
        <v>306</v>
      </c>
      <c r="O14" s="1301" t="s">
        <v>702</v>
      </c>
      <c r="P14" s="1301" t="s">
        <v>703</v>
      </c>
      <c r="Q14" s="1301"/>
      <c r="R14" s="1081"/>
      <c r="S14" s="1081"/>
      <c r="T14" s="1081"/>
      <c r="U14" s="1081"/>
      <c r="V14" s="1081"/>
      <c r="W14" s="1081"/>
      <c r="X14" s="1081"/>
      <c r="Y14" s="1081"/>
      <c r="Z14" s="1081"/>
      <c r="AA14" s="1081"/>
      <c r="AB14" s="1081"/>
      <c r="AC14" s="1081"/>
      <c r="AD14" s="1081"/>
      <c r="AE14" s="1081"/>
      <c r="AF14" s="1081"/>
      <c r="AG14" s="1081"/>
      <c r="AH14" s="1081"/>
      <c r="AI14" s="1081"/>
    </row>
    <row r="15" spans="1:35" s="324" customFormat="1" ht="36" customHeight="1">
      <c r="A15" s="1081"/>
      <c r="B15" s="1081"/>
      <c r="C15" s="1081"/>
      <c r="D15" s="1081"/>
      <c r="E15" s="1081"/>
      <c r="F15" s="1081"/>
      <c r="G15" s="1081"/>
      <c r="H15" s="1081"/>
      <c r="I15" s="1081"/>
      <c r="J15" s="1081"/>
      <c r="K15" s="1081"/>
      <c r="L15" s="1299"/>
      <c r="M15" s="1301"/>
      <c r="N15" s="1301"/>
      <c r="O15" s="1301"/>
      <c r="P15" s="1110" t="s">
        <v>339</v>
      </c>
      <c r="Q15" s="1110" t="s">
        <v>704</v>
      </c>
      <c r="R15" s="1081"/>
      <c r="S15" s="1081"/>
      <c r="T15" s="1081"/>
      <c r="U15" s="1081"/>
      <c r="V15" s="1081"/>
      <c r="W15" s="1081"/>
      <c r="X15" s="1081"/>
      <c r="Y15" s="1081"/>
      <c r="Z15" s="1081"/>
      <c r="AA15" s="1081"/>
      <c r="AB15" s="1081"/>
      <c r="AC15" s="1081"/>
      <c r="AD15" s="1081"/>
      <c r="AE15" s="1081"/>
      <c r="AF15" s="1081"/>
      <c r="AG15" s="1081"/>
      <c r="AH15" s="1081"/>
      <c r="AI15" s="1081"/>
    </row>
    <row r="16" spans="1:35" s="325" customFormat="1">
      <c r="A16" s="1111"/>
      <c r="B16" s="1111"/>
      <c r="C16" s="1111"/>
      <c r="D16" s="1111"/>
      <c r="E16" s="1111"/>
      <c r="F16" s="1111"/>
      <c r="G16" s="1111"/>
      <c r="H16" s="1111"/>
      <c r="I16" s="1111"/>
      <c r="J16" s="1111"/>
      <c r="K16" s="1111"/>
      <c r="L16" s="1300"/>
      <c r="M16" s="1110" t="s">
        <v>369</v>
      </c>
      <c r="N16" s="1110" t="s">
        <v>145</v>
      </c>
      <c r="O16" s="968" t="s">
        <v>145</v>
      </c>
      <c r="P16" s="1110" t="s">
        <v>145</v>
      </c>
      <c r="Q16" s="1110" t="s">
        <v>705</v>
      </c>
      <c r="R16" s="1111"/>
      <c r="S16" s="1111"/>
      <c r="T16" s="1111"/>
      <c r="U16" s="1111"/>
      <c r="V16" s="1111"/>
      <c r="W16" s="1111"/>
      <c r="X16" s="1111"/>
      <c r="Y16" s="1111"/>
      <c r="Z16" s="1111"/>
      <c r="AA16" s="1111"/>
      <c r="AB16" s="1111"/>
      <c r="AC16" s="1111"/>
      <c r="AD16" s="1111"/>
      <c r="AE16" s="1111"/>
      <c r="AF16" s="1111"/>
      <c r="AG16" s="1111"/>
      <c r="AH16" s="1111"/>
      <c r="AI16" s="1111"/>
    </row>
    <row r="17" spans="1:35" s="102" customFormat="1">
      <c r="A17" s="815" t="s">
        <v>18</v>
      </c>
      <c r="B17" s="961"/>
      <c r="C17" s="961"/>
      <c r="D17" s="961"/>
      <c r="E17" s="961"/>
      <c r="F17" s="961"/>
      <c r="G17" s="961"/>
      <c r="H17" s="961"/>
      <c r="I17" s="961"/>
      <c r="J17" s="961"/>
      <c r="K17" s="961"/>
      <c r="L17" s="904" t="s">
        <v>2605</v>
      </c>
      <c r="M17" s="975"/>
      <c r="N17" s="975"/>
      <c r="O17" s="975"/>
      <c r="P17" s="975"/>
      <c r="Q17" s="975"/>
      <c r="R17" s="961"/>
      <c r="S17" s="961"/>
      <c r="T17" s="961"/>
      <c r="U17" s="961"/>
      <c r="V17" s="961"/>
      <c r="W17" s="961"/>
      <c r="X17" s="961"/>
      <c r="Y17" s="961"/>
      <c r="Z17" s="961"/>
      <c r="AA17" s="961"/>
      <c r="AB17" s="961"/>
      <c r="AC17" s="961"/>
      <c r="AD17" s="961"/>
      <c r="AE17" s="961"/>
      <c r="AF17" s="961"/>
      <c r="AG17" s="961"/>
      <c r="AH17" s="961"/>
      <c r="AI17" s="961"/>
    </row>
    <row r="18" spans="1:35">
      <c r="A18" s="1038"/>
      <c r="B18" s="1038"/>
      <c r="C18" s="1038"/>
      <c r="D18" s="1038"/>
      <c r="E18" s="1038"/>
      <c r="F18" s="1038"/>
      <c r="G18" s="1038"/>
      <c r="H18" s="1038"/>
      <c r="I18" s="1038"/>
      <c r="J18" s="1038"/>
      <c r="K18" s="1038"/>
      <c r="L18" s="1080"/>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row>
    <row r="19" spans="1:35" ht="15" customHeight="1">
      <c r="A19" s="1038"/>
      <c r="B19" s="1038"/>
      <c r="C19" s="1038"/>
      <c r="D19" s="1038"/>
      <c r="E19" s="1038"/>
      <c r="F19" s="1038"/>
      <c r="G19" s="1038"/>
      <c r="H19" s="1038"/>
      <c r="I19" s="1038"/>
      <c r="J19" s="1038"/>
      <c r="K19" s="1038"/>
      <c r="L19" s="1296" t="s">
        <v>1469</v>
      </c>
      <c r="M19" s="1296"/>
      <c r="N19" s="1296"/>
      <c r="O19" s="1296"/>
      <c r="P19" s="1296"/>
      <c r="Q19" s="1296"/>
      <c r="R19" s="1038"/>
      <c r="S19" s="1038"/>
      <c r="T19" s="1038"/>
      <c r="U19" s="1038"/>
      <c r="V19" s="1038"/>
      <c r="W19" s="1038"/>
      <c r="X19" s="1038"/>
      <c r="Y19" s="1038"/>
      <c r="Z19" s="1038"/>
      <c r="AA19" s="1038"/>
      <c r="AB19" s="1038"/>
      <c r="AC19" s="1038"/>
      <c r="AD19" s="1038"/>
      <c r="AE19" s="1038"/>
      <c r="AF19" s="1038"/>
      <c r="AG19" s="1038"/>
      <c r="AH19" s="1038"/>
      <c r="AI19" s="1038"/>
    </row>
    <row r="20" spans="1:35" ht="15" customHeight="1">
      <c r="A20" s="1038"/>
      <c r="B20" s="1038"/>
      <c r="C20" s="1038"/>
      <c r="D20" s="1038"/>
      <c r="E20" s="1038"/>
      <c r="F20" s="1038"/>
      <c r="G20" s="1038"/>
      <c r="H20" s="1038"/>
      <c r="I20" s="1038"/>
      <c r="J20" s="1038"/>
      <c r="K20" s="706"/>
      <c r="L20" s="1297"/>
      <c r="M20" s="1297"/>
      <c r="N20" s="1297"/>
      <c r="O20" s="1297"/>
      <c r="P20" s="1297"/>
      <c r="Q20" s="1297"/>
      <c r="R20" s="1038"/>
      <c r="S20" s="1038"/>
      <c r="T20" s="1038"/>
      <c r="U20" s="1038"/>
      <c r="V20" s="1038"/>
      <c r="W20" s="1038"/>
      <c r="X20" s="1038"/>
      <c r="Y20" s="1038"/>
      <c r="Z20" s="1038"/>
      <c r="AA20" s="1038"/>
      <c r="AB20" s="1038"/>
      <c r="AC20" s="1038"/>
      <c r="AD20" s="1038"/>
      <c r="AE20" s="1038"/>
      <c r="AF20" s="1038"/>
      <c r="AG20" s="1038"/>
      <c r="AH20" s="1038"/>
      <c r="AI20" s="1038"/>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8" customWidth="1"/>
    <col min="2" max="2" width="6.75" style="118" customWidth="1"/>
    <col min="3" max="3" width="40.75" style="118" customWidth="1"/>
    <col min="4" max="6" width="3.75" style="118" customWidth="1"/>
    <col min="7" max="7" width="23.75" style="118" customWidth="1"/>
    <col min="8" max="9" width="3.75" style="118" customWidth="1"/>
    <col min="10" max="10" width="4.75" style="118" customWidth="1"/>
    <col min="11" max="11" width="40.75" style="118" customWidth="1"/>
    <col min="12" max="12" width="4.75" style="118" customWidth="1"/>
    <col min="13" max="13" width="18.625" style="118" bestFit="1" customWidth="1"/>
    <col min="14" max="15" width="4.75" style="118" customWidth="1"/>
    <col min="16" max="16" width="5.75" style="118" customWidth="1"/>
    <col min="17" max="18" width="12.625" style="118" customWidth="1"/>
    <col min="19" max="19" width="14.625" style="118" customWidth="1"/>
    <col min="20" max="20" width="18.875" style="118" customWidth="1"/>
    <col min="21" max="21" width="19.25" style="118" customWidth="1"/>
    <col min="22" max="22" width="39.125" style="118" customWidth="1"/>
    <col min="23" max="23" width="41.75" style="118" customWidth="1"/>
    <col min="24" max="24" width="54.875" style="118" customWidth="1"/>
    <col min="25" max="26" width="22.875" style="118" customWidth="1"/>
    <col min="27" max="16384" width="9.1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6"/>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654">
        <v>45079.700682870367</v>
      </c>
      <c r="B3" s="41" t="s">
        <v>1510</v>
      </c>
      <c r="C3" s="41" t="s">
        <v>1511</v>
      </c>
    </row>
    <row r="4" spans="1:4">
      <c r="A4" s="654">
        <v>45079.700706018521</v>
      </c>
      <c r="B4" s="41" t="s">
        <v>1512</v>
      </c>
      <c r="C4" s="41" t="s">
        <v>1511</v>
      </c>
    </row>
    <row r="5" spans="1:4">
      <c r="A5" s="654">
        <v>45079.701018518521</v>
      </c>
      <c r="B5" s="41" t="s">
        <v>1510</v>
      </c>
      <c r="C5" s="41" t="s">
        <v>1511</v>
      </c>
    </row>
    <row r="6" spans="1:4">
      <c r="A6" s="654">
        <v>45079.701041666667</v>
      </c>
      <c r="B6" s="41" t="s">
        <v>1512</v>
      </c>
      <c r="C6" s="41" t="s">
        <v>1511</v>
      </c>
    </row>
    <row r="7" spans="1:4">
      <c r="A7" s="654">
        <v>45093.517442129632</v>
      </c>
      <c r="B7" s="41" t="s">
        <v>1510</v>
      </c>
      <c r="C7" s="41" t="s">
        <v>1511</v>
      </c>
    </row>
    <row r="8" spans="1:4">
      <c r="A8" s="654">
        <v>45093.517465277779</v>
      </c>
      <c r="B8" s="41" t="s">
        <v>1512</v>
      </c>
      <c r="C8" s="41" t="s">
        <v>1511</v>
      </c>
    </row>
    <row r="9" spans="1:4">
      <c r="A9" s="654">
        <v>45093.529236111113</v>
      </c>
      <c r="B9" s="41" t="s">
        <v>1510</v>
      </c>
      <c r="C9" s="41" t="s">
        <v>1511</v>
      </c>
    </row>
    <row r="10" spans="1:4">
      <c r="A10" s="654">
        <v>45093.529247685183</v>
      </c>
      <c r="B10" s="41" t="s">
        <v>1512</v>
      </c>
      <c r="C10" s="41" t="s">
        <v>1511</v>
      </c>
    </row>
    <row r="11" spans="1:4">
      <c r="A11" s="654">
        <v>45093.532581018517</v>
      </c>
      <c r="B11" s="41" t="s">
        <v>1510</v>
      </c>
      <c r="C11" s="41" t="s">
        <v>1511</v>
      </c>
    </row>
    <row r="12" spans="1:4">
      <c r="A12" s="654">
        <v>45093.53261574074</v>
      </c>
      <c r="B12" s="41" t="s">
        <v>1512</v>
      </c>
      <c r="C12" s="41" t="s">
        <v>1511</v>
      </c>
    </row>
    <row r="13" spans="1:4">
      <c r="A13" s="654">
        <v>45093.533194444448</v>
      </c>
      <c r="B13" s="41" t="s">
        <v>1510</v>
      </c>
      <c r="C13" s="41" t="s">
        <v>1511</v>
      </c>
    </row>
    <row r="14" spans="1:4">
      <c r="A14" s="654">
        <v>45093.533217592594</v>
      </c>
      <c r="B14" s="41" t="s">
        <v>1512</v>
      </c>
      <c r="C14" s="41" t="s">
        <v>1511</v>
      </c>
    </row>
    <row r="15" spans="1:4">
      <c r="A15" s="654">
        <v>45287.633402777778</v>
      </c>
      <c r="B15" s="41" t="s">
        <v>1510</v>
      </c>
      <c r="C15" s="41" t="s">
        <v>1511</v>
      </c>
    </row>
    <row r="16" spans="1:4">
      <c r="A16" s="654">
        <v>45287.633425925924</v>
      </c>
      <c r="B16" s="41" t="s">
        <v>1512</v>
      </c>
      <c r="C16"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15"/>
      <c r="B1" s="1115"/>
      <c r="C1" s="1115"/>
      <c r="D1" s="1115"/>
    </row>
    <row r="2" spans="1:4" hidden="1">
      <c r="A2" s="1115"/>
      <c r="B2" s="1115"/>
      <c r="C2" s="1115"/>
      <c r="D2" s="1115"/>
    </row>
    <row r="3" spans="1:4" hidden="1">
      <c r="A3" s="1115"/>
      <c r="B3" s="1115"/>
      <c r="C3" s="1115"/>
      <c r="D3" s="1115"/>
    </row>
    <row r="4" spans="1:4" hidden="1">
      <c r="A4" s="1115"/>
      <c r="B4" s="1115"/>
      <c r="C4" s="1115"/>
      <c r="D4" s="1115"/>
    </row>
    <row r="5" spans="1:4" hidden="1">
      <c r="A5" s="1115"/>
      <c r="B5" s="1115"/>
      <c r="C5" s="1115"/>
      <c r="D5" s="1115"/>
    </row>
    <row r="6" spans="1:4">
      <c r="A6" s="1115"/>
      <c r="B6" s="1115"/>
      <c r="C6" s="1116"/>
      <c r="D6" s="1116"/>
    </row>
    <row r="7" spans="1:4" ht="20.100000000000001" customHeight="1">
      <c r="A7" s="1115"/>
      <c r="B7" s="1115"/>
      <c r="C7" s="1116"/>
      <c r="D7" s="1117" t="s">
        <v>109</v>
      </c>
    </row>
    <row r="8" spans="1:4">
      <c r="A8" s="1115"/>
      <c r="B8" s="1115"/>
      <c r="C8" s="1116"/>
      <c r="D8" s="1116"/>
    </row>
    <row r="9" spans="1:4" ht="20.100000000000001" customHeight="1">
      <c r="A9" s="1115"/>
      <c r="B9" s="1115"/>
      <c r="C9" s="1116"/>
      <c r="D9" s="1118"/>
    </row>
    <row r="10" spans="1:4" ht="20.100000000000001" customHeight="1">
      <c r="A10" s="1115"/>
      <c r="B10" s="1115"/>
      <c r="C10" s="1116"/>
      <c r="D10" s="1118"/>
    </row>
    <row r="11" spans="1:4" ht="20.100000000000001" customHeight="1">
      <c r="A11" s="1115"/>
      <c r="B11" s="1115"/>
      <c r="C11" s="1116"/>
      <c r="D11" s="1118"/>
    </row>
    <row r="12" spans="1:4" ht="20.100000000000001" customHeight="1">
      <c r="A12" s="1115"/>
      <c r="B12" s="1115"/>
      <c r="C12" s="1116"/>
      <c r="D12" s="1118"/>
    </row>
    <row r="13" spans="1:4" ht="20.100000000000001" customHeight="1">
      <c r="A13" s="1115"/>
      <c r="B13" s="1115"/>
      <c r="C13" s="1116"/>
      <c r="D13" s="1118"/>
    </row>
    <row r="14" spans="1:4" ht="20.100000000000001" customHeight="1">
      <c r="A14" s="1115"/>
      <c r="B14" s="1115"/>
      <c r="C14" s="1116"/>
      <c r="D14" s="1118"/>
    </row>
    <row r="15" spans="1:4" ht="20.100000000000001" customHeight="1">
      <c r="A15" s="1115"/>
      <c r="B15" s="1115"/>
      <c r="C15" s="1116"/>
      <c r="D15" s="1118"/>
    </row>
    <row r="16" spans="1:4" ht="20.100000000000001" customHeight="1">
      <c r="A16" s="1115"/>
      <c r="B16" s="1115"/>
      <c r="C16" s="1116"/>
      <c r="D16" s="1118"/>
    </row>
    <row r="17" spans="1:4" ht="20.100000000000001" customHeight="1">
      <c r="A17" s="1115"/>
      <c r="B17" s="1115"/>
      <c r="C17" s="1116"/>
      <c r="D17" s="1118"/>
    </row>
    <row r="18" spans="1:4" ht="20.100000000000001" customHeight="1">
      <c r="A18" s="1115"/>
      <c r="B18" s="1115"/>
      <c r="C18" s="1116"/>
      <c r="D18" s="1118"/>
    </row>
    <row r="19" spans="1:4">
      <c r="A19" s="1115"/>
      <c r="B19" s="1115"/>
      <c r="C19" s="1116"/>
      <c r="D19" s="1116"/>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9" sqref="D9"/>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302" t="s">
        <v>110</v>
      </c>
      <c r="C2" s="1302"/>
      <c r="D2" s="1302"/>
      <c r="E2" s="1302"/>
    </row>
    <row r="3" spans="2:5">
      <c r="B3" s="1119"/>
      <c r="C3" s="1119"/>
      <c r="D3" s="1119"/>
      <c r="E3" s="1119"/>
    </row>
    <row r="4" spans="2:5" ht="21.75" customHeight="1" thickBot="1">
      <c r="B4" s="1120" t="s">
        <v>1147</v>
      </c>
      <c r="C4" s="1120" t="s">
        <v>1148</v>
      </c>
      <c r="D4" s="1120" t="s">
        <v>15</v>
      </c>
      <c r="E4" s="1121" t="s">
        <v>163</v>
      </c>
    </row>
    <row r="5" spans="2:5" ht="12" thickTop="1">
      <c r="B5" s="1119"/>
      <c r="C5" s="1119"/>
      <c r="D5" s="1119"/>
      <c r="E5" s="1119"/>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55" t="s">
        <v>1034</v>
      </c>
      <c r="B1" s="655" t="s">
        <v>1035</v>
      </c>
      <c r="C1" s="655" t="s">
        <v>2205</v>
      </c>
      <c r="D1" s="655" t="s">
        <v>2539</v>
      </c>
      <c r="E1" s="655"/>
    </row>
    <row r="2" spans="1:5">
      <c r="A2" s="655" t="s">
        <v>2206</v>
      </c>
      <c r="B2" s="655" t="s">
        <v>2206</v>
      </c>
      <c r="C2" s="655" t="s">
        <v>2207</v>
      </c>
      <c r="D2" s="655" t="s">
        <v>2206</v>
      </c>
      <c r="E2" s="655" t="s">
        <v>2540</v>
      </c>
    </row>
    <row r="3" spans="1:5">
      <c r="A3" s="655" t="s">
        <v>2206</v>
      </c>
      <c r="B3" s="655" t="s">
        <v>2208</v>
      </c>
      <c r="C3" s="655" t="s">
        <v>2209</v>
      </c>
      <c r="D3" s="655" t="s">
        <v>2218</v>
      </c>
      <c r="E3" s="655" t="s">
        <v>2541</v>
      </c>
    </row>
    <row r="4" spans="1:5">
      <c r="A4" s="655" t="s">
        <v>2206</v>
      </c>
      <c r="B4" s="655" t="s">
        <v>2210</v>
      </c>
      <c r="C4" s="655" t="s">
        <v>2211</v>
      </c>
      <c r="D4" s="655" t="s">
        <v>2238</v>
      </c>
      <c r="E4" s="655" t="s">
        <v>2542</v>
      </c>
    </row>
    <row r="5" spans="1:5">
      <c r="A5" s="655" t="s">
        <v>2206</v>
      </c>
      <c r="B5" s="655" t="s">
        <v>2212</v>
      </c>
      <c r="C5" s="655" t="s">
        <v>2213</v>
      </c>
      <c r="D5" s="655" t="s">
        <v>2252</v>
      </c>
      <c r="E5" s="655" t="s">
        <v>2543</v>
      </c>
    </row>
    <row r="6" spans="1:5">
      <c r="A6" s="655" t="s">
        <v>2206</v>
      </c>
      <c r="B6" s="655" t="s">
        <v>2214</v>
      </c>
      <c r="C6" s="655" t="s">
        <v>2215</v>
      </c>
      <c r="D6" s="655" t="s">
        <v>2270</v>
      </c>
      <c r="E6" s="655" t="s">
        <v>2544</v>
      </c>
    </row>
    <row r="7" spans="1:5">
      <c r="A7" s="655" t="s">
        <v>2206</v>
      </c>
      <c r="B7" s="655" t="s">
        <v>2216</v>
      </c>
      <c r="C7" s="655" t="s">
        <v>2217</v>
      </c>
      <c r="D7" s="655" t="s">
        <v>2288</v>
      </c>
      <c r="E7" s="655" t="s">
        <v>2545</v>
      </c>
    </row>
    <row r="8" spans="1:5">
      <c r="A8" s="655" t="s">
        <v>2218</v>
      </c>
      <c r="B8" s="655" t="s">
        <v>2218</v>
      </c>
      <c r="C8" s="655" t="s">
        <v>2219</v>
      </c>
      <c r="D8" s="655" t="s">
        <v>2302</v>
      </c>
      <c r="E8" s="655" t="s">
        <v>2546</v>
      </c>
    </row>
    <row r="9" spans="1:5">
      <c r="A9" s="655" t="s">
        <v>2218</v>
      </c>
      <c r="B9" s="655" t="s">
        <v>2220</v>
      </c>
      <c r="C9" s="655" t="s">
        <v>2221</v>
      </c>
      <c r="D9" s="655" t="s">
        <v>2318</v>
      </c>
      <c r="E9" s="655" t="s">
        <v>2547</v>
      </c>
    </row>
    <row r="10" spans="1:5">
      <c r="A10" s="655" t="s">
        <v>2218</v>
      </c>
      <c r="B10" s="655" t="s">
        <v>2222</v>
      </c>
      <c r="C10" s="655" t="s">
        <v>2223</v>
      </c>
      <c r="D10" s="655" t="s">
        <v>2336</v>
      </c>
      <c r="E10" s="655" t="s">
        <v>2548</v>
      </c>
    </row>
    <row r="11" spans="1:5">
      <c r="A11" s="655" t="s">
        <v>2218</v>
      </c>
      <c r="B11" s="655" t="s">
        <v>2224</v>
      </c>
      <c r="C11" s="655" t="s">
        <v>2225</v>
      </c>
      <c r="D11" s="655" t="s">
        <v>2356</v>
      </c>
      <c r="E11" s="655" t="s">
        <v>2549</v>
      </c>
    </row>
    <row r="12" spans="1:5">
      <c r="A12" s="655" t="s">
        <v>2218</v>
      </c>
      <c r="B12" s="655" t="s">
        <v>2226</v>
      </c>
      <c r="C12" s="655" t="s">
        <v>2227</v>
      </c>
      <c r="D12" s="655" t="s">
        <v>2368</v>
      </c>
      <c r="E12" s="655" t="s">
        <v>2550</v>
      </c>
    </row>
    <row r="13" spans="1:5">
      <c r="A13" s="655" t="s">
        <v>2218</v>
      </c>
      <c r="B13" s="655" t="s">
        <v>2228</v>
      </c>
      <c r="C13" s="655" t="s">
        <v>2229</v>
      </c>
      <c r="D13" s="655" t="s">
        <v>2382</v>
      </c>
      <c r="E13" s="655" t="s">
        <v>2551</v>
      </c>
    </row>
    <row r="14" spans="1:5">
      <c r="A14" s="655" t="s">
        <v>2218</v>
      </c>
      <c r="B14" s="655" t="s">
        <v>2230</v>
      </c>
      <c r="C14" s="655" t="s">
        <v>2231</v>
      </c>
      <c r="D14" s="655" t="s">
        <v>2396</v>
      </c>
      <c r="E14" s="655" t="s">
        <v>2552</v>
      </c>
    </row>
    <row r="15" spans="1:5">
      <c r="A15" s="655" t="s">
        <v>2218</v>
      </c>
      <c r="B15" s="655" t="s">
        <v>2232</v>
      </c>
      <c r="C15" s="655" t="s">
        <v>2233</v>
      </c>
      <c r="D15" s="655" t="s">
        <v>2408</v>
      </c>
      <c r="E15" s="655" t="s">
        <v>2553</v>
      </c>
    </row>
    <row r="16" spans="1:5">
      <c r="A16" s="655" t="s">
        <v>2218</v>
      </c>
      <c r="B16" s="655" t="s">
        <v>2234</v>
      </c>
      <c r="C16" s="655" t="s">
        <v>2235</v>
      </c>
      <c r="D16" s="655" t="s">
        <v>2422</v>
      </c>
      <c r="E16" s="655" t="s">
        <v>2554</v>
      </c>
    </row>
    <row r="17" spans="1:5">
      <c r="A17" s="655" t="s">
        <v>2218</v>
      </c>
      <c r="B17" s="655" t="s">
        <v>2236</v>
      </c>
      <c r="C17" s="655" t="s">
        <v>2237</v>
      </c>
      <c r="D17" s="655" t="s">
        <v>2434</v>
      </c>
      <c r="E17" s="655" t="s">
        <v>2555</v>
      </c>
    </row>
    <row r="18" spans="1:5">
      <c r="A18" s="655" t="s">
        <v>2238</v>
      </c>
      <c r="B18" s="655" t="s">
        <v>2239</v>
      </c>
      <c r="C18" s="655" t="s">
        <v>2240</v>
      </c>
      <c r="D18" s="655" t="s">
        <v>2450</v>
      </c>
      <c r="E18" s="655" t="s">
        <v>2556</v>
      </c>
    </row>
    <row r="19" spans="1:5">
      <c r="A19" s="655" t="s">
        <v>2238</v>
      </c>
      <c r="B19" s="655" t="s">
        <v>2238</v>
      </c>
      <c r="C19" s="655" t="s">
        <v>2241</v>
      </c>
      <c r="D19" s="655" t="s">
        <v>2466</v>
      </c>
      <c r="E19" s="655" t="s">
        <v>2557</v>
      </c>
    </row>
    <row r="20" spans="1:5">
      <c r="A20" s="655" t="s">
        <v>2238</v>
      </c>
      <c r="B20" s="655" t="s">
        <v>2242</v>
      </c>
      <c r="C20" s="655" t="s">
        <v>2243</v>
      </c>
      <c r="D20" s="655" t="s">
        <v>2480</v>
      </c>
      <c r="E20" s="655" t="s">
        <v>2558</v>
      </c>
    </row>
    <row r="21" spans="1:5">
      <c r="A21" s="655" t="s">
        <v>2238</v>
      </c>
      <c r="B21" s="655" t="s">
        <v>2244</v>
      </c>
      <c r="C21" s="655" t="s">
        <v>2245</v>
      </c>
      <c r="D21" s="655" t="s">
        <v>2494</v>
      </c>
      <c r="E21" s="655" t="s">
        <v>2559</v>
      </c>
    </row>
    <row r="22" spans="1:5">
      <c r="A22" s="655" t="s">
        <v>2238</v>
      </c>
      <c r="B22" s="655" t="s">
        <v>2246</v>
      </c>
      <c r="C22" s="655" t="s">
        <v>2247</v>
      </c>
      <c r="D22" s="655" t="s">
        <v>2511</v>
      </c>
      <c r="E22" s="655" t="s">
        <v>2560</v>
      </c>
    </row>
    <row r="23" spans="1:5">
      <c r="A23" s="655" t="s">
        <v>2238</v>
      </c>
      <c r="B23" s="655" t="s">
        <v>2248</v>
      </c>
      <c r="C23" s="655" t="s">
        <v>2249</v>
      </c>
      <c r="D23" s="655" t="s">
        <v>2533</v>
      </c>
      <c r="E23" s="655" t="s">
        <v>2561</v>
      </c>
    </row>
    <row r="24" spans="1:5">
      <c r="A24" s="655" t="s">
        <v>2238</v>
      </c>
      <c r="B24" s="655" t="s">
        <v>2250</v>
      </c>
      <c r="C24" s="655" t="s">
        <v>2251</v>
      </c>
      <c r="D24" s="655" t="s">
        <v>2535</v>
      </c>
      <c r="E24" s="655" t="s">
        <v>2562</v>
      </c>
    </row>
    <row r="25" spans="1:5">
      <c r="A25" s="655" t="s">
        <v>2252</v>
      </c>
      <c r="B25" s="655" t="s">
        <v>2253</v>
      </c>
      <c r="C25" s="655" t="s">
        <v>2254</v>
      </c>
      <c r="D25" s="655" t="s">
        <v>2537</v>
      </c>
      <c r="E25" s="655" t="s">
        <v>2563</v>
      </c>
    </row>
    <row r="26" spans="1:5">
      <c r="A26" s="655" t="s">
        <v>2252</v>
      </c>
      <c r="B26" s="655" t="s">
        <v>2255</v>
      </c>
      <c r="C26" s="655" t="s">
        <v>2256</v>
      </c>
      <c r="D26" s="655"/>
      <c r="E26" s="655"/>
    </row>
    <row r="27" spans="1:5">
      <c r="A27" s="655" t="s">
        <v>2252</v>
      </c>
      <c r="B27" s="655" t="s">
        <v>2252</v>
      </c>
      <c r="C27" s="655" t="s">
        <v>2257</v>
      </c>
      <c r="D27" s="655"/>
      <c r="E27" s="655"/>
    </row>
    <row r="28" spans="1:5">
      <c r="A28" s="655" t="s">
        <v>2252</v>
      </c>
      <c r="B28" s="655" t="s">
        <v>2258</v>
      </c>
      <c r="C28" s="655" t="s">
        <v>2259</v>
      </c>
      <c r="D28" s="655"/>
      <c r="E28" s="655"/>
    </row>
    <row r="29" spans="1:5">
      <c r="A29" s="655" t="s">
        <v>2252</v>
      </c>
      <c r="B29" s="655" t="s">
        <v>2260</v>
      </c>
      <c r="C29" s="655" t="s">
        <v>2261</v>
      </c>
      <c r="D29" s="655"/>
      <c r="E29" s="655"/>
    </row>
    <row r="30" spans="1:5">
      <c r="A30" s="655" t="s">
        <v>2252</v>
      </c>
      <c r="B30" s="655" t="s">
        <v>2262</v>
      </c>
      <c r="C30" s="655" t="s">
        <v>2263</v>
      </c>
      <c r="D30" s="655"/>
      <c r="E30" s="655"/>
    </row>
    <row r="31" spans="1:5">
      <c r="A31" s="655" t="s">
        <v>2252</v>
      </c>
      <c r="B31" s="655" t="s">
        <v>2264</v>
      </c>
      <c r="C31" s="655" t="s">
        <v>2265</v>
      </c>
      <c r="D31" s="655"/>
      <c r="E31" s="655"/>
    </row>
    <row r="32" spans="1:5">
      <c r="A32" s="655" t="s">
        <v>2252</v>
      </c>
      <c r="B32" s="655" t="s">
        <v>2266</v>
      </c>
      <c r="C32" s="655" t="s">
        <v>2267</v>
      </c>
      <c r="D32" s="655"/>
      <c r="E32" s="655"/>
    </row>
    <row r="33" spans="1:5">
      <c r="A33" s="655" t="s">
        <v>2252</v>
      </c>
      <c r="B33" s="655" t="s">
        <v>2268</v>
      </c>
      <c r="C33" s="655" t="s">
        <v>2269</v>
      </c>
      <c r="D33" s="655"/>
      <c r="E33" s="655"/>
    </row>
    <row r="34" spans="1:5">
      <c r="A34" s="655" t="s">
        <v>2270</v>
      </c>
      <c r="B34" s="655" t="s">
        <v>2271</v>
      </c>
      <c r="C34" s="655" t="s">
        <v>2272</v>
      </c>
      <c r="D34" s="655"/>
      <c r="E34" s="655"/>
    </row>
    <row r="35" spans="1:5">
      <c r="A35" s="655" t="s">
        <v>2270</v>
      </c>
      <c r="B35" s="655" t="s">
        <v>2273</v>
      </c>
      <c r="C35" s="655" t="s">
        <v>2274</v>
      </c>
      <c r="D35" s="655"/>
      <c r="E35" s="655"/>
    </row>
    <row r="36" spans="1:5">
      <c r="A36" s="655" t="s">
        <v>2270</v>
      </c>
      <c r="B36" s="655" t="s">
        <v>2275</v>
      </c>
      <c r="C36" s="655" t="s">
        <v>2276</v>
      </c>
      <c r="D36" s="655"/>
      <c r="E36" s="655"/>
    </row>
    <row r="37" spans="1:5">
      <c r="A37" s="655" t="s">
        <v>2270</v>
      </c>
      <c r="B37" s="655" t="s">
        <v>2270</v>
      </c>
      <c r="C37" s="655" t="s">
        <v>2277</v>
      </c>
      <c r="D37" s="655"/>
      <c r="E37" s="655"/>
    </row>
    <row r="38" spans="1:5">
      <c r="A38" s="655" t="s">
        <v>2270</v>
      </c>
      <c r="B38" s="655" t="s">
        <v>2278</v>
      </c>
      <c r="C38" s="655" t="s">
        <v>2279</v>
      </c>
      <c r="D38" s="655"/>
      <c r="E38" s="655"/>
    </row>
    <row r="39" spans="1:5">
      <c r="A39" s="655" t="s">
        <v>2270</v>
      </c>
      <c r="B39" s="655" t="s">
        <v>2280</v>
      </c>
      <c r="C39" s="655" t="s">
        <v>2281</v>
      </c>
      <c r="D39" s="655"/>
      <c r="E39" s="655"/>
    </row>
    <row r="40" spans="1:5">
      <c r="A40" s="655" t="s">
        <v>2270</v>
      </c>
      <c r="B40" s="655" t="s">
        <v>2282</v>
      </c>
      <c r="C40" s="655" t="s">
        <v>2283</v>
      </c>
      <c r="D40" s="655"/>
      <c r="E40" s="655"/>
    </row>
    <row r="41" spans="1:5">
      <c r="A41" s="655" t="s">
        <v>2270</v>
      </c>
      <c r="B41" s="655" t="s">
        <v>2284</v>
      </c>
      <c r="C41" s="655" t="s">
        <v>2285</v>
      </c>
      <c r="D41" s="655"/>
      <c r="E41" s="655"/>
    </row>
    <row r="42" spans="1:5">
      <c r="A42" s="655" t="s">
        <v>2270</v>
      </c>
      <c r="B42" s="655" t="s">
        <v>2286</v>
      </c>
      <c r="C42" s="655" t="s">
        <v>2287</v>
      </c>
      <c r="D42" s="655"/>
      <c r="E42" s="655"/>
    </row>
    <row r="43" spans="1:5">
      <c r="A43" s="655" t="s">
        <v>2288</v>
      </c>
      <c r="B43" s="655" t="s">
        <v>2289</v>
      </c>
      <c r="C43" s="655" t="s">
        <v>2290</v>
      </c>
      <c r="D43" s="655"/>
      <c r="E43" s="655"/>
    </row>
    <row r="44" spans="1:5">
      <c r="A44" s="655" t="s">
        <v>2288</v>
      </c>
      <c r="B44" s="655" t="s">
        <v>2291</v>
      </c>
      <c r="C44" s="655" t="s">
        <v>2292</v>
      </c>
      <c r="D44" s="655"/>
      <c r="E44" s="655"/>
    </row>
    <row r="45" spans="1:5">
      <c r="A45" s="655" t="s">
        <v>2288</v>
      </c>
      <c r="B45" s="655" t="s">
        <v>2293</v>
      </c>
      <c r="C45" s="655" t="s">
        <v>2294</v>
      </c>
      <c r="D45" s="655"/>
      <c r="E45" s="655"/>
    </row>
    <row r="46" spans="1:5">
      <c r="A46" s="655" t="s">
        <v>2288</v>
      </c>
      <c r="B46" s="655" t="s">
        <v>2288</v>
      </c>
      <c r="C46" s="655" t="s">
        <v>2295</v>
      </c>
      <c r="D46" s="655"/>
      <c r="E46" s="655"/>
    </row>
    <row r="47" spans="1:5">
      <c r="A47" s="655" t="s">
        <v>2288</v>
      </c>
      <c r="B47" s="655" t="s">
        <v>2296</v>
      </c>
      <c r="C47" s="655" t="s">
        <v>2297</v>
      </c>
      <c r="D47" s="655"/>
      <c r="E47" s="655"/>
    </row>
    <row r="48" spans="1:5">
      <c r="A48" s="655" t="s">
        <v>2288</v>
      </c>
      <c r="B48" s="655" t="s">
        <v>2298</v>
      </c>
      <c r="C48" s="655" t="s">
        <v>2299</v>
      </c>
      <c r="D48" s="655"/>
      <c r="E48" s="655"/>
    </row>
    <row r="49" spans="1:5">
      <c r="A49" s="655" t="s">
        <v>2288</v>
      </c>
      <c r="B49" s="655" t="s">
        <v>2300</v>
      </c>
      <c r="C49" s="655" t="s">
        <v>2301</v>
      </c>
      <c r="D49" s="655"/>
      <c r="E49" s="655"/>
    </row>
    <row r="50" spans="1:5">
      <c r="A50" s="655" t="s">
        <v>2302</v>
      </c>
      <c r="B50" s="655" t="s">
        <v>2303</v>
      </c>
      <c r="C50" s="655" t="s">
        <v>2304</v>
      </c>
      <c r="D50" s="655"/>
      <c r="E50" s="655"/>
    </row>
    <row r="51" spans="1:5">
      <c r="A51" s="655" t="s">
        <v>2302</v>
      </c>
      <c r="B51" s="655" t="s">
        <v>2305</v>
      </c>
      <c r="C51" s="655" t="s">
        <v>2306</v>
      </c>
      <c r="D51" s="655"/>
      <c r="E51" s="655"/>
    </row>
    <row r="52" spans="1:5">
      <c r="A52" s="655" t="s">
        <v>2302</v>
      </c>
      <c r="B52" s="655" t="s">
        <v>2307</v>
      </c>
      <c r="C52" s="655" t="s">
        <v>2308</v>
      </c>
      <c r="D52" s="655"/>
      <c r="E52" s="655"/>
    </row>
    <row r="53" spans="1:5">
      <c r="A53" s="655" t="s">
        <v>2302</v>
      </c>
      <c r="B53" s="655" t="s">
        <v>2309</v>
      </c>
      <c r="C53" s="655" t="s">
        <v>2310</v>
      </c>
      <c r="D53" s="655"/>
      <c r="E53" s="655"/>
    </row>
    <row r="54" spans="1:5">
      <c r="A54" s="655" t="s">
        <v>2302</v>
      </c>
      <c r="B54" s="655" t="s">
        <v>2302</v>
      </c>
      <c r="C54" s="655" t="s">
        <v>2311</v>
      </c>
      <c r="D54" s="655"/>
      <c r="E54" s="655"/>
    </row>
    <row r="55" spans="1:5">
      <c r="A55" s="655" t="s">
        <v>2302</v>
      </c>
      <c r="B55" s="655" t="s">
        <v>2312</v>
      </c>
      <c r="C55" s="655" t="s">
        <v>2313</v>
      </c>
      <c r="D55" s="655"/>
      <c r="E55" s="655"/>
    </row>
    <row r="56" spans="1:5">
      <c r="A56" s="655" t="s">
        <v>2302</v>
      </c>
      <c r="B56" s="655" t="s">
        <v>2314</v>
      </c>
      <c r="C56" s="655" t="s">
        <v>2315</v>
      </c>
      <c r="D56" s="655"/>
      <c r="E56" s="655"/>
    </row>
    <row r="57" spans="1:5">
      <c r="A57" s="655" t="s">
        <v>2302</v>
      </c>
      <c r="B57" s="655" t="s">
        <v>2316</v>
      </c>
      <c r="C57" s="655" t="s">
        <v>2317</v>
      </c>
      <c r="D57" s="655"/>
      <c r="E57" s="655"/>
    </row>
    <row r="58" spans="1:5">
      <c r="A58" s="655" t="s">
        <v>2318</v>
      </c>
      <c r="B58" s="655" t="s">
        <v>2319</v>
      </c>
      <c r="C58" s="655" t="s">
        <v>2320</v>
      </c>
      <c r="D58" s="655"/>
      <c r="E58" s="655"/>
    </row>
    <row r="59" spans="1:5">
      <c r="A59" s="655" t="s">
        <v>2318</v>
      </c>
      <c r="B59" s="655" t="s">
        <v>2318</v>
      </c>
      <c r="C59" s="655" t="s">
        <v>2321</v>
      </c>
      <c r="D59" s="655"/>
      <c r="E59" s="655"/>
    </row>
    <row r="60" spans="1:5">
      <c r="A60" s="655" t="s">
        <v>2318</v>
      </c>
      <c r="B60" s="655" t="s">
        <v>2322</v>
      </c>
      <c r="C60" s="655" t="s">
        <v>2323</v>
      </c>
      <c r="D60" s="655"/>
      <c r="E60" s="655"/>
    </row>
    <row r="61" spans="1:5">
      <c r="A61" s="655" t="s">
        <v>2318</v>
      </c>
      <c r="B61" s="655" t="s">
        <v>2324</v>
      </c>
      <c r="C61" s="655" t="s">
        <v>2325</v>
      </c>
      <c r="D61" s="655"/>
      <c r="E61" s="655"/>
    </row>
    <row r="62" spans="1:5">
      <c r="A62" s="655" t="s">
        <v>2318</v>
      </c>
      <c r="B62" s="655" t="s">
        <v>2326</v>
      </c>
      <c r="C62" s="655" t="s">
        <v>2327</v>
      </c>
      <c r="D62" s="655"/>
      <c r="E62" s="655"/>
    </row>
    <row r="63" spans="1:5">
      <c r="A63" s="655" t="s">
        <v>2318</v>
      </c>
      <c r="B63" s="655" t="s">
        <v>2328</v>
      </c>
      <c r="C63" s="655" t="s">
        <v>2329</v>
      </c>
      <c r="D63" s="655"/>
      <c r="E63" s="655"/>
    </row>
    <row r="64" spans="1:5">
      <c r="A64" s="655" t="s">
        <v>2318</v>
      </c>
      <c r="B64" s="655" t="s">
        <v>2330</v>
      </c>
      <c r="C64" s="655" t="s">
        <v>2331</v>
      </c>
      <c r="D64" s="655"/>
      <c r="E64" s="655"/>
    </row>
    <row r="65" spans="1:5">
      <c r="A65" s="655" t="s">
        <v>2318</v>
      </c>
      <c r="B65" s="655" t="s">
        <v>2332</v>
      </c>
      <c r="C65" s="655" t="s">
        <v>2333</v>
      </c>
      <c r="D65" s="655"/>
      <c r="E65" s="655"/>
    </row>
    <row r="66" spans="1:5">
      <c r="A66" s="655" t="s">
        <v>2318</v>
      </c>
      <c r="B66" s="655" t="s">
        <v>2334</v>
      </c>
      <c r="C66" s="655" t="s">
        <v>2335</v>
      </c>
      <c r="D66" s="655"/>
      <c r="E66" s="655"/>
    </row>
    <row r="67" spans="1:5">
      <c r="A67" s="655" t="s">
        <v>2336</v>
      </c>
      <c r="B67" s="655" t="s">
        <v>2337</v>
      </c>
      <c r="C67" s="655" t="s">
        <v>2338</v>
      </c>
      <c r="D67" s="655"/>
      <c r="E67" s="655"/>
    </row>
    <row r="68" spans="1:5">
      <c r="A68" s="655" t="s">
        <v>2336</v>
      </c>
      <c r="B68" s="655" t="s">
        <v>2339</v>
      </c>
      <c r="C68" s="655" t="s">
        <v>2340</v>
      </c>
      <c r="D68" s="655"/>
      <c r="E68" s="655"/>
    </row>
    <row r="69" spans="1:5">
      <c r="A69" s="655" t="s">
        <v>2336</v>
      </c>
      <c r="B69" s="655" t="s">
        <v>2341</v>
      </c>
      <c r="C69" s="655" t="s">
        <v>2342</v>
      </c>
      <c r="D69" s="655"/>
      <c r="E69" s="655"/>
    </row>
    <row r="70" spans="1:5">
      <c r="A70" s="655" t="s">
        <v>2336</v>
      </c>
      <c r="B70" s="655" t="s">
        <v>2343</v>
      </c>
      <c r="C70" s="655" t="s">
        <v>2344</v>
      </c>
      <c r="D70" s="655"/>
      <c r="E70" s="655"/>
    </row>
    <row r="71" spans="1:5">
      <c r="A71" s="655" t="s">
        <v>2336</v>
      </c>
      <c r="B71" s="655" t="s">
        <v>2336</v>
      </c>
      <c r="C71" s="655" t="s">
        <v>2345</v>
      </c>
      <c r="D71" s="655"/>
      <c r="E71" s="655"/>
    </row>
    <row r="72" spans="1:5">
      <c r="A72" s="655" t="s">
        <v>2336</v>
      </c>
      <c r="B72" s="655" t="s">
        <v>2346</v>
      </c>
      <c r="C72" s="655" t="s">
        <v>2347</v>
      </c>
      <c r="D72" s="655"/>
      <c r="E72" s="655"/>
    </row>
    <row r="73" spans="1:5">
      <c r="A73" s="655" t="s">
        <v>2336</v>
      </c>
      <c r="B73" s="655" t="s">
        <v>2348</v>
      </c>
      <c r="C73" s="655" t="s">
        <v>2349</v>
      </c>
      <c r="D73" s="655"/>
      <c r="E73" s="655"/>
    </row>
    <row r="74" spans="1:5">
      <c r="A74" s="655" t="s">
        <v>2336</v>
      </c>
      <c r="B74" s="655" t="s">
        <v>2350</v>
      </c>
      <c r="C74" s="655" t="s">
        <v>2351</v>
      </c>
      <c r="D74" s="655"/>
      <c r="E74" s="655"/>
    </row>
    <row r="75" spans="1:5">
      <c r="A75" s="655" t="s">
        <v>2336</v>
      </c>
      <c r="B75" s="655" t="s">
        <v>2352</v>
      </c>
      <c r="C75" s="655" t="s">
        <v>2353</v>
      </c>
      <c r="D75" s="655"/>
      <c r="E75" s="655"/>
    </row>
    <row r="76" spans="1:5">
      <c r="A76" s="655" t="s">
        <v>2336</v>
      </c>
      <c r="B76" s="655" t="s">
        <v>2354</v>
      </c>
      <c r="C76" s="655" t="s">
        <v>2355</v>
      </c>
      <c r="D76" s="655"/>
      <c r="E76" s="655"/>
    </row>
    <row r="77" spans="1:5">
      <c r="A77" s="655" t="s">
        <v>2356</v>
      </c>
      <c r="B77" s="655" t="s">
        <v>2357</v>
      </c>
      <c r="C77" s="655" t="s">
        <v>2358</v>
      </c>
      <c r="D77" s="655"/>
      <c r="E77" s="655"/>
    </row>
    <row r="78" spans="1:5">
      <c r="A78" s="655" t="s">
        <v>2356</v>
      </c>
      <c r="B78" s="655" t="s">
        <v>2356</v>
      </c>
      <c r="C78" s="655" t="s">
        <v>2359</v>
      </c>
      <c r="D78" s="655"/>
      <c r="E78" s="655"/>
    </row>
    <row r="79" spans="1:5">
      <c r="A79" s="655" t="s">
        <v>2356</v>
      </c>
      <c r="B79" s="655" t="s">
        <v>2360</v>
      </c>
      <c r="C79" s="655" t="s">
        <v>2361</v>
      </c>
      <c r="D79" s="655"/>
      <c r="E79" s="655"/>
    </row>
    <row r="80" spans="1:5">
      <c r="A80" s="655" t="s">
        <v>2356</v>
      </c>
      <c r="B80" s="655" t="s">
        <v>2362</v>
      </c>
      <c r="C80" s="655" t="s">
        <v>2363</v>
      </c>
      <c r="D80" s="655"/>
      <c r="E80" s="655"/>
    </row>
    <row r="81" spans="1:5">
      <c r="A81" s="655" t="s">
        <v>2356</v>
      </c>
      <c r="B81" s="655" t="s">
        <v>2364</v>
      </c>
      <c r="C81" s="655" t="s">
        <v>2365</v>
      </c>
      <c r="D81" s="655"/>
      <c r="E81" s="655"/>
    </row>
    <row r="82" spans="1:5">
      <c r="A82" s="655" t="s">
        <v>2356</v>
      </c>
      <c r="B82" s="655" t="s">
        <v>2366</v>
      </c>
      <c r="C82" s="655" t="s">
        <v>2367</v>
      </c>
      <c r="D82" s="655"/>
      <c r="E82" s="655"/>
    </row>
    <row r="83" spans="1:5">
      <c r="A83" s="655" t="s">
        <v>2368</v>
      </c>
      <c r="B83" s="655" t="s">
        <v>2369</v>
      </c>
      <c r="C83" s="655" t="s">
        <v>2370</v>
      </c>
      <c r="D83" s="655"/>
      <c r="E83" s="655"/>
    </row>
    <row r="84" spans="1:5">
      <c r="A84" s="655" t="s">
        <v>2368</v>
      </c>
      <c r="B84" s="655" t="s">
        <v>2371</v>
      </c>
      <c r="C84" s="655" t="s">
        <v>2372</v>
      </c>
      <c r="D84" s="655"/>
      <c r="E84" s="655"/>
    </row>
    <row r="85" spans="1:5">
      <c r="A85" s="655" t="s">
        <v>2368</v>
      </c>
      <c r="B85" s="655" t="s">
        <v>2368</v>
      </c>
      <c r="C85" s="655" t="s">
        <v>2373</v>
      </c>
      <c r="D85" s="655"/>
      <c r="E85" s="655"/>
    </row>
    <row r="86" spans="1:5">
      <c r="A86" s="655" t="s">
        <v>2368</v>
      </c>
      <c r="B86" s="655" t="s">
        <v>2374</v>
      </c>
      <c r="C86" s="655" t="s">
        <v>2375</v>
      </c>
      <c r="D86" s="655"/>
      <c r="E86" s="655"/>
    </row>
    <row r="87" spans="1:5">
      <c r="A87" s="655" t="s">
        <v>2368</v>
      </c>
      <c r="B87" s="655" t="s">
        <v>2376</v>
      </c>
      <c r="C87" s="655" t="s">
        <v>2377</v>
      </c>
      <c r="D87" s="655"/>
      <c r="E87" s="655"/>
    </row>
    <row r="88" spans="1:5">
      <c r="A88" s="655" t="s">
        <v>2368</v>
      </c>
      <c r="B88" s="655" t="s">
        <v>2378</v>
      </c>
      <c r="C88" s="655" t="s">
        <v>2379</v>
      </c>
      <c r="D88" s="655"/>
      <c r="E88" s="655"/>
    </row>
    <row r="89" spans="1:5">
      <c r="A89" s="655" t="s">
        <v>2368</v>
      </c>
      <c r="B89" s="655" t="s">
        <v>2380</v>
      </c>
      <c r="C89" s="655" t="s">
        <v>2381</v>
      </c>
      <c r="D89" s="655"/>
      <c r="E89" s="655"/>
    </row>
    <row r="90" spans="1:5">
      <c r="A90" s="655" t="s">
        <v>2382</v>
      </c>
      <c r="B90" s="655" t="s">
        <v>2383</v>
      </c>
      <c r="C90" s="655" t="s">
        <v>2384</v>
      </c>
      <c r="D90" s="655"/>
      <c r="E90" s="655"/>
    </row>
    <row r="91" spans="1:5">
      <c r="A91" s="655" t="s">
        <v>2382</v>
      </c>
      <c r="B91" s="655" t="s">
        <v>2382</v>
      </c>
      <c r="C91" s="655" t="s">
        <v>2385</v>
      </c>
      <c r="D91" s="655"/>
      <c r="E91" s="655"/>
    </row>
    <row r="92" spans="1:5">
      <c r="A92" s="655" t="s">
        <v>2382</v>
      </c>
      <c r="B92" s="655" t="s">
        <v>2386</v>
      </c>
      <c r="C92" s="655" t="s">
        <v>2387</v>
      </c>
      <c r="D92" s="655"/>
      <c r="E92" s="655"/>
    </row>
    <row r="93" spans="1:5">
      <c r="A93" s="655" t="s">
        <v>2382</v>
      </c>
      <c r="B93" s="655" t="s">
        <v>2388</v>
      </c>
      <c r="C93" s="655" t="s">
        <v>2389</v>
      </c>
      <c r="D93" s="655"/>
      <c r="E93" s="655"/>
    </row>
    <row r="94" spans="1:5">
      <c r="A94" s="655" t="s">
        <v>2382</v>
      </c>
      <c r="B94" s="655" t="s">
        <v>2390</v>
      </c>
      <c r="C94" s="655" t="s">
        <v>2391</v>
      </c>
      <c r="D94" s="655"/>
      <c r="E94" s="655"/>
    </row>
    <row r="95" spans="1:5">
      <c r="A95" s="655" t="s">
        <v>2382</v>
      </c>
      <c r="B95" s="655" t="s">
        <v>2392</v>
      </c>
      <c r="C95" s="655" t="s">
        <v>2393</v>
      </c>
      <c r="D95" s="655"/>
      <c r="E95" s="655"/>
    </row>
    <row r="96" spans="1:5">
      <c r="A96" s="655" t="s">
        <v>2382</v>
      </c>
      <c r="B96" s="655" t="s">
        <v>2394</v>
      </c>
      <c r="C96" s="655" t="s">
        <v>2395</v>
      </c>
      <c r="D96" s="655"/>
      <c r="E96" s="655"/>
    </row>
    <row r="97" spans="1:5">
      <c r="A97" s="655" t="s">
        <v>2396</v>
      </c>
      <c r="B97" s="655" t="s">
        <v>2397</v>
      </c>
      <c r="C97" s="655" t="s">
        <v>2398</v>
      </c>
      <c r="D97" s="655"/>
      <c r="E97" s="655"/>
    </row>
    <row r="98" spans="1:5">
      <c r="A98" s="655" t="s">
        <v>2396</v>
      </c>
      <c r="B98" s="655" t="s">
        <v>2399</v>
      </c>
      <c r="C98" s="655" t="s">
        <v>2400</v>
      </c>
      <c r="D98" s="655"/>
      <c r="E98" s="655"/>
    </row>
    <row r="99" spans="1:5">
      <c r="A99" s="655" t="s">
        <v>2396</v>
      </c>
      <c r="B99" s="655" t="s">
        <v>2401</v>
      </c>
      <c r="C99" s="655" t="s">
        <v>2402</v>
      </c>
      <c r="D99" s="655"/>
      <c r="E99" s="655"/>
    </row>
    <row r="100" spans="1:5">
      <c r="A100" s="655" t="s">
        <v>2396</v>
      </c>
      <c r="B100" s="655" t="s">
        <v>2403</v>
      </c>
      <c r="C100" s="655" t="s">
        <v>2404</v>
      </c>
      <c r="D100" s="655"/>
      <c r="E100" s="655"/>
    </row>
    <row r="101" spans="1:5">
      <c r="A101" s="655" t="s">
        <v>2396</v>
      </c>
      <c r="B101" s="655" t="s">
        <v>2396</v>
      </c>
      <c r="C101" s="655" t="s">
        <v>2405</v>
      </c>
      <c r="D101" s="655"/>
      <c r="E101" s="655"/>
    </row>
    <row r="102" spans="1:5">
      <c r="A102" s="655" t="s">
        <v>2396</v>
      </c>
      <c r="B102" s="655" t="s">
        <v>2406</v>
      </c>
      <c r="C102" s="655" t="s">
        <v>2407</v>
      </c>
      <c r="D102" s="655"/>
      <c r="E102" s="655"/>
    </row>
    <row r="103" spans="1:5">
      <c r="A103" s="655" t="s">
        <v>2408</v>
      </c>
      <c r="B103" s="655" t="s">
        <v>2409</v>
      </c>
      <c r="C103" s="655" t="s">
        <v>2410</v>
      </c>
      <c r="D103" s="655"/>
      <c r="E103" s="655"/>
    </row>
    <row r="104" spans="1:5">
      <c r="A104" s="655" t="s">
        <v>2408</v>
      </c>
      <c r="B104" s="655" t="s">
        <v>2411</v>
      </c>
      <c r="C104" s="655" t="s">
        <v>2412</v>
      </c>
      <c r="D104" s="655"/>
      <c r="E104" s="655"/>
    </row>
    <row r="105" spans="1:5">
      <c r="A105" s="655" t="s">
        <v>2408</v>
      </c>
      <c r="B105" s="655" t="s">
        <v>2413</v>
      </c>
      <c r="C105" s="655" t="s">
        <v>2414</v>
      </c>
      <c r="D105" s="655"/>
      <c r="E105" s="655"/>
    </row>
    <row r="106" spans="1:5">
      <c r="A106" s="655" t="s">
        <v>2408</v>
      </c>
      <c r="B106" s="655" t="s">
        <v>2408</v>
      </c>
      <c r="C106" s="655" t="s">
        <v>2415</v>
      </c>
      <c r="D106" s="655"/>
      <c r="E106" s="655"/>
    </row>
    <row r="107" spans="1:5">
      <c r="A107" s="655" t="s">
        <v>2408</v>
      </c>
      <c r="B107" s="655" t="s">
        <v>2416</v>
      </c>
      <c r="C107" s="655" t="s">
        <v>2417</v>
      </c>
      <c r="D107" s="655"/>
      <c r="E107" s="655"/>
    </row>
    <row r="108" spans="1:5">
      <c r="A108" s="655" t="s">
        <v>2408</v>
      </c>
      <c r="B108" s="655" t="s">
        <v>2418</v>
      </c>
      <c r="C108" s="655" t="s">
        <v>2419</v>
      </c>
      <c r="D108" s="655"/>
      <c r="E108" s="655"/>
    </row>
    <row r="109" spans="1:5">
      <c r="A109" s="655" t="s">
        <v>2408</v>
      </c>
      <c r="B109" s="655" t="s">
        <v>2420</v>
      </c>
      <c r="C109" s="655" t="s">
        <v>2421</v>
      </c>
      <c r="D109" s="655"/>
      <c r="E109" s="655"/>
    </row>
    <row r="110" spans="1:5">
      <c r="A110" s="655" t="s">
        <v>2422</v>
      </c>
      <c r="B110" s="655" t="s">
        <v>2423</v>
      </c>
      <c r="C110" s="655" t="s">
        <v>2424</v>
      </c>
      <c r="D110" s="655"/>
      <c r="E110" s="655"/>
    </row>
    <row r="111" spans="1:5">
      <c r="A111" s="655" t="s">
        <v>2422</v>
      </c>
      <c r="B111" s="655" t="s">
        <v>2425</v>
      </c>
      <c r="C111" s="655" t="s">
        <v>2426</v>
      </c>
      <c r="D111" s="655"/>
      <c r="E111" s="655"/>
    </row>
    <row r="112" spans="1:5">
      <c r="A112" s="655" t="s">
        <v>2422</v>
      </c>
      <c r="B112" s="655" t="s">
        <v>2427</v>
      </c>
      <c r="C112" s="655" t="s">
        <v>2428</v>
      </c>
      <c r="D112" s="655"/>
      <c r="E112" s="655"/>
    </row>
    <row r="113" spans="1:5">
      <c r="A113" s="655" t="s">
        <v>2422</v>
      </c>
      <c r="B113" s="655" t="s">
        <v>2422</v>
      </c>
      <c r="C113" s="655" t="s">
        <v>2429</v>
      </c>
      <c r="D113" s="655"/>
      <c r="E113" s="655"/>
    </row>
    <row r="114" spans="1:5">
      <c r="A114" s="655" t="s">
        <v>2422</v>
      </c>
      <c r="B114" s="655" t="s">
        <v>2430</v>
      </c>
      <c r="C114" s="655" t="s">
        <v>2431</v>
      </c>
      <c r="D114" s="655"/>
      <c r="E114" s="655"/>
    </row>
    <row r="115" spans="1:5">
      <c r="A115" s="655" t="s">
        <v>2422</v>
      </c>
      <c r="B115" s="655" t="s">
        <v>2432</v>
      </c>
      <c r="C115" s="655" t="s">
        <v>2433</v>
      </c>
      <c r="D115" s="655"/>
      <c r="E115" s="655"/>
    </row>
    <row r="116" spans="1:5">
      <c r="A116" s="655" t="s">
        <v>2434</v>
      </c>
      <c r="B116" s="655" t="s">
        <v>2435</v>
      </c>
      <c r="C116" s="655" t="s">
        <v>2436</v>
      </c>
      <c r="D116" s="655"/>
      <c r="E116" s="655"/>
    </row>
    <row r="117" spans="1:5">
      <c r="A117" s="655" t="s">
        <v>2434</v>
      </c>
      <c r="B117" s="655" t="s">
        <v>2437</v>
      </c>
      <c r="C117" s="655" t="s">
        <v>2438</v>
      </c>
      <c r="D117" s="655"/>
      <c r="E117" s="655"/>
    </row>
    <row r="118" spans="1:5">
      <c r="A118" s="655" t="s">
        <v>2434</v>
      </c>
      <c r="B118" s="655" t="s">
        <v>2439</v>
      </c>
      <c r="C118" s="655" t="s">
        <v>2440</v>
      </c>
      <c r="D118" s="655"/>
      <c r="E118" s="655"/>
    </row>
    <row r="119" spans="1:5">
      <c r="A119" s="655" t="s">
        <v>2434</v>
      </c>
      <c r="B119" s="655" t="s">
        <v>2441</v>
      </c>
      <c r="C119" s="655" t="s">
        <v>2442</v>
      </c>
      <c r="D119" s="655"/>
      <c r="E119" s="655"/>
    </row>
    <row r="120" spans="1:5">
      <c r="A120" s="655" t="s">
        <v>2434</v>
      </c>
      <c r="B120" s="655" t="s">
        <v>2443</v>
      </c>
      <c r="C120" s="655" t="s">
        <v>2444</v>
      </c>
      <c r="D120" s="655"/>
      <c r="E120" s="655"/>
    </row>
    <row r="121" spans="1:5">
      <c r="A121" s="655" t="s">
        <v>2434</v>
      </c>
      <c r="B121" s="655" t="s">
        <v>2434</v>
      </c>
      <c r="C121" s="655" t="s">
        <v>2445</v>
      </c>
      <c r="D121" s="655"/>
      <c r="E121" s="655"/>
    </row>
    <row r="122" spans="1:5">
      <c r="A122" s="655" t="s">
        <v>2434</v>
      </c>
      <c r="B122" s="655" t="s">
        <v>2446</v>
      </c>
      <c r="C122" s="655" t="s">
        <v>2447</v>
      </c>
      <c r="D122" s="655"/>
      <c r="E122" s="655"/>
    </row>
    <row r="123" spans="1:5">
      <c r="A123" s="655" t="s">
        <v>2434</v>
      </c>
      <c r="B123" s="655" t="s">
        <v>2448</v>
      </c>
      <c r="C123" s="655" t="s">
        <v>2449</v>
      </c>
      <c r="D123" s="655"/>
      <c r="E123" s="655"/>
    </row>
    <row r="124" spans="1:5">
      <c r="A124" s="655" t="s">
        <v>2450</v>
      </c>
      <c r="B124" s="655" t="s">
        <v>2451</v>
      </c>
      <c r="C124" s="655" t="s">
        <v>2452</v>
      </c>
      <c r="D124" s="655"/>
      <c r="E124" s="655"/>
    </row>
    <row r="125" spans="1:5">
      <c r="A125" s="655" t="s">
        <v>2450</v>
      </c>
      <c r="B125" s="655" t="s">
        <v>2453</v>
      </c>
      <c r="C125" s="655" t="s">
        <v>2454</v>
      </c>
      <c r="D125" s="655"/>
      <c r="E125" s="655"/>
    </row>
    <row r="126" spans="1:5">
      <c r="A126" s="655" t="s">
        <v>2450</v>
      </c>
      <c r="B126" s="655" t="s">
        <v>2455</v>
      </c>
      <c r="C126" s="655" t="s">
        <v>2456</v>
      </c>
      <c r="D126" s="655"/>
      <c r="E126" s="655"/>
    </row>
    <row r="127" spans="1:5">
      <c r="A127" s="655" t="s">
        <v>2450</v>
      </c>
      <c r="B127" s="655" t="s">
        <v>2457</v>
      </c>
      <c r="C127" s="655" t="s">
        <v>2458</v>
      </c>
      <c r="D127" s="655"/>
      <c r="E127" s="655"/>
    </row>
    <row r="128" spans="1:5">
      <c r="A128" s="655" t="s">
        <v>2450</v>
      </c>
      <c r="B128" s="655" t="s">
        <v>2450</v>
      </c>
      <c r="C128" s="655" t="s">
        <v>2459</v>
      </c>
      <c r="D128" s="655"/>
      <c r="E128" s="655"/>
    </row>
    <row r="129" spans="1:5">
      <c r="A129" s="655" t="s">
        <v>2450</v>
      </c>
      <c r="B129" s="655" t="s">
        <v>2460</v>
      </c>
      <c r="C129" s="655" t="s">
        <v>2461</v>
      </c>
      <c r="D129" s="655"/>
      <c r="E129" s="655"/>
    </row>
    <row r="130" spans="1:5">
      <c r="A130" s="655" t="s">
        <v>2450</v>
      </c>
      <c r="B130" s="655" t="s">
        <v>2462</v>
      </c>
      <c r="C130" s="655" t="s">
        <v>2463</v>
      </c>
      <c r="D130" s="655"/>
      <c r="E130" s="655"/>
    </row>
    <row r="131" spans="1:5">
      <c r="A131" s="655" t="s">
        <v>2450</v>
      </c>
      <c r="B131" s="655" t="s">
        <v>2464</v>
      </c>
      <c r="C131" s="655" t="s">
        <v>2465</v>
      </c>
      <c r="D131" s="655"/>
      <c r="E131" s="655"/>
    </row>
    <row r="132" spans="1:5">
      <c r="A132" s="655" t="s">
        <v>2466</v>
      </c>
      <c r="B132" s="655" t="s">
        <v>2467</v>
      </c>
      <c r="C132" s="655" t="s">
        <v>2468</v>
      </c>
      <c r="D132" s="655"/>
      <c r="E132" s="655"/>
    </row>
    <row r="133" spans="1:5">
      <c r="A133" s="655" t="s">
        <v>2466</v>
      </c>
      <c r="B133" s="655" t="s">
        <v>2469</v>
      </c>
      <c r="C133" s="655" t="s">
        <v>2470</v>
      </c>
      <c r="D133" s="655"/>
      <c r="E133" s="655"/>
    </row>
    <row r="134" spans="1:5">
      <c r="A134" s="655" t="s">
        <v>2466</v>
      </c>
      <c r="B134" s="655" t="s">
        <v>2471</v>
      </c>
      <c r="C134" s="655" t="s">
        <v>2472</v>
      </c>
      <c r="D134" s="655"/>
      <c r="E134" s="655"/>
    </row>
    <row r="135" spans="1:5">
      <c r="A135" s="655" t="s">
        <v>2466</v>
      </c>
      <c r="B135" s="655" t="s">
        <v>2473</v>
      </c>
      <c r="C135" s="655" t="s">
        <v>2474</v>
      </c>
      <c r="D135" s="655"/>
      <c r="E135" s="655"/>
    </row>
    <row r="136" spans="1:5">
      <c r="A136" s="655" t="s">
        <v>2466</v>
      </c>
      <c r="B136" s="655" t="s">
        <v>2466</v>
      </c>
      <c r="C136" s="655" t="s">
        <v>2475</v>
      </c>
      <c r="D136" s="655"/>
      <c r="E136" s="655"/>
    </row>
    <row r="137" spans="1:5">
      <c r="A137" s="655" t="s">
        <v>2466</v>
      </c>
      <c r="B137" s="655" t="s">
        <v>2476</v>
      </c>
      <c r="C137" s="655" t="s">
        <v>2477</v>
      </c>
      <c r="D137" s="655"/>
      <c r="E137" s="655"/>
    </row>
    <row r="138" spans="1:5">
      <c r="A138" s="655" t="s">
        <v>2466</v>
      </c>
      <c r="B138" s="655" t="s">
        <v>2478</v>
      </c>
      <c r="C138" s="655" t="s">
        <v>2479</v>
      </c>
      <c r="D138" s="655"/>
      <c r="E138" s="655"/>
    </row>
    <row r="139" spans="1:5">
      <c r="A139" s="655" t="s">
        <v>2480</v>
      </c>
      <c r="B139" s="655" t="s">
        <v>2481</v>
      </c>
      <c r="C139" s="655" t="s">
        <v>2482</v>
      </c>
      <c r="D139" s="655"/>
      <c r="E139" s="655"/>
    </row>
    <row r="140" spans="1:5">
      <c r="A140" s="655" t="s">
        <v>2480</v>
      </c>
      <c r="B140" s="655" t="s">
        <v>2483</v>
      </c>
      <c r="C140" s="655" t="s">
        <v>2484</v>
      </c>
      <c r="D140" s="655"/>
      <c r="E140" s="655"/>
    </row>
    <row r="141" spans="1:5">
      <c r="A141" s="655" t="s">
        <v>2480</v>
      </c>
      <c r="B141" s="655" t="s">
        <v>2485</v>
      </c>
      <c r="C141" s="655" t="s">
        <v>2486</v>
      </c>
      <c r="D141" s="655"/>
      <c r="E141" s="655"/>
    </row>
    <row r="142" spans="1:5">
      <c r="A142" s="655" t="s">
        <v>2480</v>
      </c>
      <c r="B142" s="655" t="s">
        <v>2487</v>
      </c>
      <c r="C142" s="655" t="s">
        <v>2488</v>
      </c>
      <c r="D142" s="655"/>
      <c r="E142" s="655"/>
    </row>
    <row r="143" spans="1:5">
      <c r="A143" s="655" t="s">
        <v>2480</v>
      </c>
      <c r="B143" s="655" t="s">
        <v>2489</v>
      </c>
      <c r="C143" s="655" t="s">
        <v>2490</v>
      </c>
      <c r="D143" s="655"/>
      <c r="E143" s="655"/>
    </row>
    <row r="144" spans="1:5">
      <c r="A144" s="655" t="s">
        <v>2480</v>
      </c>
      <c r="B144" s="655" t="s">
        <v>2480</v>
      </c>
      <c r="C144" s="655" t="s">
        <v>2491</v>
      </c>
      <c r="D144" s="655"/>
      <c r="E144" s="655"/>
    </row>
    <row r="145" spans="1:5">
      <c r="A145" s="655" t="s">
        <v>2480</v>
      </c>
      <c r="B145" s="655" t="s">
        <v>2492</v>
      </c>
      <c r="C145" s="655" t="s">
        <v>2493</v>
      </c>
      <c r="D145" s="655"/>
      <c r="E145" s="655"/>
    </row>
    <row r="146" spans="1:5">
      <c r="A146" s="655" t="s">
        <v>2494</v>
      </c>
      <c r="B146" s="655" t="s">
        <v>2495</v>
      </c>
      <c r="C146" s="655" t="s">
        <v>2496</v>
      </c>
      <c r="D146" s="655"/>
      <c r="E146" s="655"/>
    </row>
    <row r="147" spans="1:5">
      <c r="A147" s="655" t="s">
        <v>2494</v>
      </c>
      <c r="B147" s="655" t="s">
        <v>2303</v>
      </c>
      <c r="C147" s="655" t="s">
        <v>2497</v>
      </c>
      <c r="D147" s="655"/>
      <c r="E147" s="655"/>
    </row>
    <row r="148" spans="1:5">
      <c r="A148" s="655" t="s">
        <v>2494</v>
      </c>
      <c r="B148" s="655" t="s">
        <v>2498</v>
      </c>
      <c r="C148" s="655" t="s">
        <v>2499</v>
      </c>
      <c r="D148" s="655"/>
      <c r="E148" s="655"/>
    </row>
    <row r="149" spans="1:5">
      <c r="A149" s="655" t="s">
        <v>2494</v>
      </c>
      <c r="B149" s="655" t="s">
        <v>2500</v>
      </c>
      <c r="C149" s="655" t="s">
        <v>2501</v>
      </c>
      <c r="D149" s="655"/>
      <c r="E149" s="655"/>
    </row>
    <row r="150" spans="1:5">
      <c r="A150" s="655" t="s">
        <v>2494</v>
      </c>
      <c r="B150" s="655" t="s">
        <v>2502</v>
      </c>
      <c r="C150" s="655" t="s">
        <v>2503</v>
      </c>
      <c r="D150" s="655"/>
      <c r="E150" s="655"/>
    </row>
    <row r="151" spans="1:5">
      <c r="A151" s="655" t="s">
        <v>2494</v>
      </c>
      <c r="B151" s="655" t="s">
        <v>2504</v>
      </c>
      <c r="C151" s="655" t="s">
        <v>2505</v>
      </c>
      <c r="D151" s="655"/>
      <c r="E151" s="655"/>
    </row>
    <row r="152" spans="1:5">
      <c r="A152" s="655" t="s">
        <v>2494</v>
      </c>
      <c r="B152" s="655" t="s">
        <v>2506</v>
      </c>
      <c r="C152" s="655" t="s">
        <v>2507</v>
      </c>
      <c r="D152" s="655"/>
      <c r="E152" s="655"/>
    </row>
    <row r="153" spans="1:5">
      <c r="A153" s="655" t="s">
        <v>2494</v>
      </c>
      <c r="B153" s="655" t="s">
        <v>2494</v>
      </c>
      <c r="C153" s="655" t="s">
        <v>2508</v>
      </c>
      <c r="D153" s="655"/>
      <c r="E153" s="655"/>
    </row>
    <row r="154" spans="1:5">
      <c r="A154" s="655" t="s">
        <v>2494</v>
      </c>
      <c r="B154" s="655" t="s">
        <v>2509</v>
      </c>
      <c r="C154" s="655" t="s">
        <v>2510</v>
      </c>
      <c r="D154" s="655"/>
      <c r="E154" s="655"/>
    </row>
    <row r="155" spans="1:5">
      <c r="A155" s="655" t="s">
        <v>2511</v>
      </c>
      <c r="B155" s="655" t="s">
        <v>2512</v>
      </c>
      <c r="C155" s="655" t="s">
        <v>2513</v>
      </c>
      <c r="D155" s="655"/>
      <c r="E155" s="655"/>
    </row>
    <row r="156" spans="1:5">
      <c r="A156" s="655" t="s">
        <v>2511</v>
      </c>
      <c r="B156" s="655" t="s">
        <v>2514</v>
      </c>
      <c r="C156" s="655" t="s">
        <v>2515</v>
      </c>
      <c r="D156" s="655"/>
      <c r="E156" s="655"/>
    </row>
    <row r="157" spans="1:5">
      <c r="A157" s="655" t="s">
        <v>2511</v>
      </c>
      <c r="B157" s="655" t="s">
        <v>2516</v>
      </c>
      <c r="C157" s="655" t="s">
        <v>2517</v>
      </c>
      <c r="D157" s="655"/>
      <c r="E157" s="655"/>
    </row>
    <row r="158" spans="1:5">
      <c r="A158" s="655" t="s">
        <v>2511</v>
      </c>
      <c r="B158" s="655" t="s">
        <v>2518</v>
      </c>
      <c r="C158" s="655" t="s">
        <v>2519</v>
      </c>
      <c r="D158" s="655"/>
      <c r="E158" s="655"/>
    </row>
    <row r="159" spans="1:5">
      <c r="A159" s="655" t="s">
        <v>2511</v>
      </c>
      <c r="B159" s="655" t="s">
        <v>2520</v>
      </c>
      <c r="C159" s="655" t="s">
        <v>2521</v>
      </c>
      <c r="D159" s="655"/>
      <c r="E159" s="655"/>
    </row>
    <row r="160" spans="1:5">
      <c r="A160" s="655" t="s">
        <v>2511</v>
      </c>
      <c r="B160" s="655" t="s">
        <v>2522</v>
      </c>
      <c r="C160" s="655" t="s">
        <v>2523</v>
      </c>
      <c r="D160" s="655"/>
      <c r="E160" s="655"/>
    </row>
    <row r="161" spans="1:5">
      <c r="A161" s="655" t="s">
        <v>2511</v>
      </c>
      <c r="B161" s="655" t="s">
        <v>2524</v>
      </c>
      <c r="C161" s="655" t="s">
        <v>2525</v>
      </c>
      <c r="D161" s="655"/>
      <c r="E161" s="655"/>
    </row>
    <row r="162" spans="1:5">
      <c r="A162" s="655" t="s">
        <v>2511</v>
      </c>
      <c r="B162" s="655" t="s">
        <v>2526</v>
      </c>
      <c r="C162" s="655" t="s">
        <v>2527</v>
      </c>
      <c r="D162" s="655"/>
      <c r="E162" s="655"/>
    </row>
    <row r="163" spans="1:5">
      <c r="A163" s="655" t="s">
        <v>2511</v>
      </c>
      <c r="B163" s="655" t="s">
        <v>2528</v>
      </c>
      <c r="C163" s="655" t="s">
        <v>2529</v>
      </c>
      <c r="D163" s="655"/>
      <c r="E163" s="655"/>
    </row>
    <row r="164" spans="1:5">
      <c r="A164" s="655" t="s">
        <v>2511</v>
      </c>
      <c r="B164" s="655" t="s">
        <v>2511</v>
      </c>
      <c r="C164" s="655" t="s">
        <v>2530</v>
      </c>
      <c r="D164" s="655"/>
      <c r="E164" s="655"/>
    </row>
    <row r="165" spans="1:5">
      <c r="A165" s="655" t="s">
        <v>2511</v>
      </c>
      <c r="B165" s="655" t="s">
        <v>2531</v>
      </c>
      <c r="C165" s="655" t="s">
        <v>2532</v>
      </c>
      <c r="D165" s="655"/>
      <c r="E165" s="655"/>
    </row>
    <row r="166" spans="1:5">
      <c r="A166" s="655" t="s">
        <v>2533</v>
      </c>
      <c r="B166" s="655" t="s">
        <v>2533</v>
      </c>
      <c r="C166" s="655" t="s">
        <v>2534</v>
      </c>
      <c r="D166" s="655"/>
      <c r="E166" s="655"/>
    </row>
    <row r="167" spans="1:5">
      <c r="A167" s="655" t="s">
        <v>2535</v>
      </c>
      <c r="B167" s="655" t="s">
        <v>2535</v>
      </c>
      <c r="C167" s="655" t="s">
        <v>2536</v>
      </c>
      <c r="D167" s="655"/>
      <c r="E167" s="655"/>
    </row>
    <row r="168" spans="1:5">
      <c r="A168" s="655" t="s">
        <v>2537</v>
      </c>
      <c r="B168" s="655" t="s">
        <v>2537</v>
      </c>
      <c r="C168" s="655" t="s">
        <v>2538</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4.200000000000003">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7"/>
  <sheetViews>
    <sheetView showGridLines="0" zoomScaleNormal="100" workbookViewId="0"/>
  </sheetViews>
  <sheetFormatPr defaultRowHeight="11.4"/>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сведения'!$H$136="",1,0)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IF('Список объектов'!$M$27="",1,0)</f>
        <v>0</v>
      </c>
    </row>
    <row r="35" spans="1:1">
      <c r="A35" s="583">
        <f>IF('Список объектов'!$N$27="",1,0)</f>
        <v>0</v>
      </c>
    </row>
    <row r="36" spans="1:1">
      <c r="A36" s="583">
        <f>IF('Список объектов'!$O$27="",1,0)</f>
        <v>0</v>
      </c>
    </row>
    <row r="37" spans="1:1">
      <c r="A37" s="583">
        <f>IF(ФОТ!$M$19="",1,0)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ColWidth="9.125" defaultRowHeight="13.2"/>
  <cols>
    <col min="1" max="10" width="0" style="480" hidden="1" customWidth="1"/>
    <col min="11" max="11" width="3.75" style="480" customWidth="1"/>
    <col min="12" max="12" width="11.75" style="480" customWidth="1"/>
    <col min="13" max="13" width="32.875" style="480" customWidth="1"/>
    <col min="14" max="14" width="116.125" style="480" customWidth="1"/>
    <col min="15" max="15" width="9.125" style="481" customWidth="1"/>
    <col min="16" max="16384" width="9.1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4.9" customHeight="1">
      <c r="L12" s="482" t="s">
        <v>1253</v>
      </c>
      <c r="M12" s="483"/>
      <c r="N12" s="483"/>
    </row>
    <row r="13" spans="12:15" ht="16.5" customHeight="1">
      <c r="L13" s="658" t="s">
        <v>1281</v>
      </c>
      <c r="M13" s="481"/>
      <c r="N13" s="481"/>
    </row>
    <row r="14" spans="12:15" ht="27.9" customHeight="1">
      <c r="L14" s="659" t="s">
        <v>1250</v>
      </c>
      <c r="M14" s="660" t="s">
        <v>1105</v>
      </c>
      <c r="N14" s="661" t="s">
        <v>1280</v>
      </c>
      <c r="O14" s="484"/>
    </row>
    <row r="15" spans="12:15" ht="27.9" customHeight="1">
      <c r="L15" s="659" t="s">
        <v>1250</v>
      </c>
      <c r="M15" s="660" t="s">
        <v>1251</v>
      </c>
      <c r="N15" s="661" t="s">
        <v>1269</v>
      </c>
      <c r="O15" s="484"/>
    </row>
    <row r="16" spans="12:15" ht="27.9" customHeight="1">
      <c r="L16" s="659" t="s">
        <v>1250</v>
      </c>
      <c r="M16" s="660" t="s">
        <v>1254</v>
      </c>
      <c r="N16" s="661" t="s">
        <v>1279</v>
      </c>
      <c r="O16" s="484"/>
    </row>
    <row r="17" spans="12:15" ht="27.9" customHeight="1">
      <c r="L17" s="659" t="s">
        <v>1250</v>
      </c>
      <c r="M17" s="660" t="s">
        <v>1255</v>
      </c>
      <c r="N17" s="661" t="s">
        <v>1272</v>
      </c>
      <c r="O17" s="484"/>
    </row>
    <row r="18" spans="12:15" ht="27.9" customHeight="1">
      <c r="L18" s="659" t="s">
        <v>1250</v>
      </c>
      <c r="M18" s="660" t="s">
        <v>1256</v>
      </c>
      <c r="N18" s="661" t="s">
        <v>1273</v>
      </c>
      <c r="O18" s="484"/>
    </row>
    <row r="19" spans="12:15" ht="27.9" customHeight="1">
      <c r="L19" s="659" t="s">
        <v>1250</v>
      </c>
      <c r="M19" s="660" t="s">
        <v>1257</v>
      </c>
      <c r="N19" s="661" t="s">
        <v>1274</v>
      </c>
      <c r="O19" s="484"/>
    </row>
    <row r="20" spans="12:15" ht="27.9" customHeight="1">
      <c r="L20" s="659" t="s">
        <v>1250</v>
      </c>
      <c r="M20" s="660" t="s">
        <v>1258</v>
      </c>
      <c r="N20" s="661" t="s">
        <v>1275</v>
      </c>
      <c r="O20" s="484"/>
    </row>
    <row r="21" spans="12:15" ht="27.9" customHeight="1">
      <c r="L21" s="659" t="s">
        <v>1250</v>
      </c>
      <c r="M21" s="660" t="s">
        <v>1252</v>
      </c>
      <c r="N21" s="661" t="s">
        <v>1276</v>
      </c>
      <c r="O21" s="484"/>
    </row>
    <row r="22" spans="12:15" ht="27.9" customHeight="1">
      <c r="L22" s="659" t="s">
        <v>1250</v>
      </c>
      <c r="M22" s="660" t="s">
        <v>300</v>
      </c>
      <c r="N22" s="661" t="s">
        <v>1277</v>
      </c>
      <c r="O22" s="484"/>
    </row>
    <row r="23" spans="12:15" ht="27.9" customHeight="1">
      <c r="L23" s="659" t="s">
        <v>1250</v>
      </c>
      <c r="M23" s="660" t="s">
        <v>1259</v>
      </c>
      <c r="N23" s="661" t="s">
        <v>1278</v>
      </c>
      <c r="O23" s="484"/>
    </row>
    <row r="24" spans="12:15" ht="27.9" customHeight="1">
      <c r="L24" s="659" t="s">
        <v>1250</v>
      </c>
      <c r="M24" s="660" t="s">
        <v>1320</v>
      </c>
      <c r="N24" s="662" t="s">
        <v>1374</v>
      </c>
      <c r="O24" s="484"/>
    </row>
    <row r="25" spans="12:15" ht="27.9" customHeight="1">
      <c r="L25" s="659" t="s">
        <v>1250</v>
      </c>
      <c r="M25" s="660" t="s">
        <v>1338</v>
      </c>
      <c r="N25" s="662" t="s">
        <v>1375</v>
      </c>
      <c r="O25" s="484"/>
    </row>
    <row r="26" spans="12:15" ht="27.9" customHeight="1">
      <c r="L26" s="659" t="s">
        <v>1250</v>
      </c>
      <c r="M26" s="660" t="s">
        <v>1356</v>
      </c>
      <c r="N26" s="662" t="s">
        <v>1376</v>
      </c>
      <c r="O26" s="484"/>
    </row>
    <row r="27" spans="12:15" ht="27.9" customHeight="1">
      <c r="L27" s="659" t="s">
        <v>1250</v>
      </c>
      <c r="M27" s="660" t="s">
        <v>1260</v>
      </c>
      <c r="N27" s="661" t="s">
        <v>1377</v>
      </c>
      <c r="O27" s="484"/>
    </row>
    <row r="28" spans="12:15" ht="27.9" customHeight="1">
      <c r="L28" s="659" t="s">
        <v>1250</v>
      </c>
      <c r="M28" s="660" t="s">
        <v>1261</v>
      </c>
      <c r="N28" s="661" t="s">
        <v>1378</v>
      </c>
      <c r="O28" s="484"/>
    </row>
    <row r="29" spans="12:15" ht="27.9" customHeight="1">
      <c r="L29" s="659" t="s">
        <v>1250</v>
      </c>
      <c r="M29" s="660" t="s">
        <v>1262</v>
      </c>
      <c r="N29" s="661" t="s">
        <v>1379</v>
      </c>
      <c r="O29" s="484"/>
    </row>
    <row r="30" spans="12:15" ht="27.9" customHeight="1">
      <c r="L30" s="659" t="s">
        <v>1250</v>
      </c>
      <c r="M30" s="660" t="s">
        <v>1263</v>
      </c>
      <c r="N30" s="661" t="s">
        <v>1380</v>
      </c>
      <c r="O30" s="484"/>
    </row>
    <row r="31" spans="12:15" ht="27.9" customHeight="1">
      <c r="L31" s="659" t="s">
        <v>1250</v>
      </c>
      <c r="M31" s="660" t="s">
        <v>1264</v>
      </c>
      <c r="N31" s="661" t="s">
        <v>1381</v>
      </c>
      <c r="O31" s="484"/>
    </row>
    <row r="32" spans="12:15" ht="27.9" customHeight="1">
      <c r="L32" s="659" t="s">
        <v>1250</v>
      </c>
      <c r="M32" s="660" t="s">
        <v>1265</v>
      </c>
      <c r="N32" s="661" t="s">
        <v>1382</v>
      </c>
      <c r="O32" s="484"/>
    </row>
    <row r="33" spans="12:15" ht="27.9" customHeight="1">
      <c r="L33" s="659" t="s">
        <v>1250</v>
      </c>
      <c r="M33" s="660" t="s">
        <v>1266</v>
      </c>
      <c r="N33" s="661" t="s">
        <v>1383</v>
      </c>
      <c r="O33" s="484"/>
    </row>
    <row r="34" spans="12:15" ht="27.9" customHeight="1">
      <c r="L34" s="659" t="s">
        <v>1250</v>
      </c>
      <c r="M34" s="660" t="s">
        <v>1267</v>
      </c>
      <c r="N34" s="661" t="s">
        <v>1386</v>
      </c>
      <c r="O34" s="484"/>
    </row>
    <row r="35" spans="12:15" ht="27.9" customHeight="1">
      <c r="L35" s="659" t="s">
        <v>1250</v>
      </c>
      <c r="M35" s="660" t="s">
        <v>1268</v>
      </c>
      <c r="N35" s="661"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view="pageBreakPreview" topLeftCell="D119" zoomScale="80" zoomScaleNormal="100" zoomScaleSheetLayoutView="80" workbookViewId="0">
      <selection activeCell="H139" sqref="H139"/>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64"/>
      <c r="B1" s="664"/>
      <c r="C1" s="664"/>
      <c r="D1" s="664"/>
      <c r="E1" s="664"/>
      <c r="F1" s="664"/>
      <c r="G1" s="664"/>
      <c r="H1" s="664"/>
      <c r="I1" s="664"/>
      <c r="J1" s="664"/>
      <c r="K1" s="664"/>
      <c r="L1" s="664"/>
      <c r="M1" s="664"/>
      <c r="N1" s="664"/>
      <c r="O1" s="664"/>
      <c r="P1" s="664"/>
    </row>
    <row r="2" spans="1:16" hidden="1">
      <c r="A2" s="664"/>
      <c r="B2" s="664"/>
      <c r="C2" s="664"/>
      <c r="D2" s="664"/>
      <c r="E2" s="664"/>
      <c r="F2" s="664"/>
      <c r="G2" s="664"/>
      <c r="H2" s="664"/>
      <c r="I2" s="664"/>
      <c r="J2" s="664"/>
      <c r="K2" s="664"/>
      <c r="L2" s="664"/>
      <c r="M2" s="664"/>
      <c r="N2" s="664"/>
      <c r="O2" s="664"/>
      <c r="P2" s="664"/>
    </row>
    <row r="3" spans="1:16" hidden="1">
      <c r="A3" s="664"/>
      <c r="B3" s="664"/>
      <c r="C3" s="664"/>
      <c r="D3" s="664"/>
      <c r="E3" s="664"/>
      <c r="F3" s="664"/>
      <c r="G3" s="664"/>
      <c r="H3" s="664"/>
      <c r="I3" s="664"/>
      <c r="J3" s="664"/>
      <c r="K3" s="664"/>
      <c r="L3" s="664"/>
      <c r="M3" s="664"/>
      <c r="N3" s="664"/>
      <c r="O3" s="664"/>
      <c r="P3" s="664"/>
    </row>
    <row r="4" spans="1:16" hidden="1">
      <c r="A4" s="664"/>
      <c r="B4" s="664"/>
      <c r="C4" s="664"/>
      <c r="D4" s="664"/>
      <c r="E4" s="664"/>
      <c r="F4" s="664"/>
      <c r="G4" s="664"/>
      <c r="H4" s="664"/>
      <c r="I4" s="664"/>
      <c r="J4" s="664"/>
      <c r="K4" s="664"/>
      <c r="L4" s="664"/>
      <c r="M4" s="664"/>
      <c r="N4" s="664"/>
      <c r="O4" s="664"/>
      <c r="P4" s="664"/>
    </row>
    <row r="5" spans="1:16" hidden="1">
      <c r="A5" s="664"/>
      <c r="B5" s="664"/>
      <c r="C5" s="664"/>
      <c r="D5" s="664"/>
      <c r="E5" s="664"/>
      <c r="F5" s="664"/>
      <c r="G5" s="664"/>
      <c r="H5" s="664"/>
      <c r="I5" s="664"/>
      <c r="J5" s="664"/>
      <c r="K5" s="664"/>
      <c r="L5" s="664"/>
      <c r="M5" s="664"/>
      <c r="N5" s="664"/>
      <c r="O5" s="664"/>
      <c r="P5" s="664"/>
    </row>
    <row r="6" spans="1:16">
      <c r="A6" s="664"/>
      <c r="B6" s="664"/>
      <c r="C6" s="664"/>
      <c r="D6" s="664"/>
      <c r="E6" s="664"/>
      <c r="F6" s="664"/>
      <c r="G6" s="664"/>
      <c r="H6" s="664"/>
      <c r="I6" s="664"/>
      <c r="J6" s="664"/>
      <c r="K6" s="664"/>
      <c r="L6" s="664"/>
      <c r="M6" s="664"/>
      <c r="N6" s="664"/>
      <c r="O6" s="664"/>
      <c r="P6" s="664"/>
    </row>
    <row r="7" spans="1:16" ht="16.5" customHeight="1">
      <c r="A7" s="664"/>
      <c r="B7" s="664"/>
      <c r="C7" s="663"/>
      <c r="D7" s="664"/>
      <c r="E7" s="1156" t="s">
        <v>105</v>
      </c>
      <c r="F7" s="1157"/>
      <c r="G7" s="1158"/>
      <c r="H7" s="665" t="s">
        <v>19</v>
      </c>
      <c r="I7" s="664" t="s">
        <v>832</v>
      </c>
      <c r="J7" s="664"/>
      <c r="K7" s="664"/>
      <c r="L7" s="664"/>
      <c r="M7" s="664"/>
      <c r="N7" s="664"/>
      <c r="O7" s="664"/>
      <c r="P7" s="664"/>
    </row>
    <row r="8" spans="1:16" ht="16.5" customHeight="1">
      <c r="A8" s="664"/>
      <c r="B8" s="664"/>
      <c r="C8" s="663"/>
      <c r="D8" s="664"/>
      <c r="E8" s="1156" t="s">
        <v>106</v>
      </c>
      <c r="F8" s="1157"/>
      <c r="G8" s="1158"/>
      <c r="H8" s="666">
        <v>2024</v>
      </c>
      <c r="I8" s="667"/>
      <c r="J8" s="664"/>
      <c r="K8" s="664"/>
      <c r="L8" s="664"/>
      <c r="M8" s="664"/>
      <c r="N8" s="664"/>
      <c r="O8" s="664"/>
      <c r="P8" s="664"/>
    </row>
    <row r="9" spans="1:16" ht="16.5" customHeight="1">
      <c r="A9" s="664"/>
      <c r="B9" s="664"/>
      <c r="C9" s="663"/>
      <c r="D9" s="664"/>
      <c r="E9" s="1156" t="s">
        <v>922</v>
      </c>
      <c r="F9" s="1157"/>
      <c r="G9" s="1158"/>
      <c r="H9" s="668">
        <v>2024</v>
      </c>
      <c r="I9" s="667">
        <v>2028</v>
      </c>
      <c r="J9" s="663">
        <v>2028</v>
      </c>
      <c r="K9" s="664"/>
      <c r="L9" s="664"/>
      <c r="M9" s="664"/>
      <c r="N9" s="664"/>
      <c r="O9" s="664"/>
      <c r="P9" s="664"/>
    </row>
    <row r="10" spans="1:16" ht="16.5" customHeight="1">
      <c r="A10" s="664"/>
      <c r="B10" s="664"/>
      <c r="C10" s="663"/>
      <c r="D10" s="664"/>
      <c r="E10" s="1156" t="s">
        <v>269</v>
      </c>
      <c r="F10" s="1157"/>
      <c r="G10" s="1158"/>
      <c r="H10" s="666">
        <v>5</v>
      </c>
      <c r="I10" s="667"/>
      <c r="J10" s="664"/>
      <c r="K10" s="664"/>
      <c r="L10" s="664"/>
      <c r="M10" s="664"/>
      <c r="N10" s="664"/>
      <c r="O10" s="664"/>
      <c r="P10" s="664"/>
    </row>
    <row r="11" spans="1:16" ht="16.5" hidden="1" customHeight="1">
      <c r="A11" s="664"/>
      <c r="B11" s="664"/>
      <c r="C11" s="663"/>
      <c r="D11" s="664"/>
      <c r="E11" s="1156" t="s">
        <v>1200</v>
      </c>
      <c r="F11" s="1157"/>
      <c r="G11" s="1158"/>
      <c r="H11" s="666">
        <v>5</v>
      </c>
      <c r="I11" s="667"/>
      <c r="J11" s="664"/>
      <c r="K11" s="664"/>
      <c r="L11" s="664"/>
      <c r="M11" s="664"/>
      <c r="N11" s="664"/>
      <c r="O11" s="664"/>
      <c r="P11" s="664"/>
    </row>
    <row r="12" spans="1:16">
      <c r="A12" s="664"/>
      <c r="B12" s="664"/>
      <c r="C12" s="663"/>
      <c r="D12" s="664"/>
      <c r="E12" s="664"/>
      <c r="F12" s="664"/>
      <c r="G12" s="664"/>
      <c r="H12" s="664"/>
      <c r="I12" s="664"/>
      <c r="J12" s="664"/>
      <c r="K12" s="664"/>
      <c r="L12" s="664"/>
      <c r="M12" s="664"/>
      <c r="N12" s="664"/>
      <c r="O12" s="664"/>
      <c r="P12" s="664"/>
    </row>
    <row r="13" spans="1:16">
      <c r="A13" s="664"/>
      <c r="B13" s="664"/>
      <c r="C13" s="663"/>
      <c r="D13" s="664"/>
      <c r="E13" s="664"/>
      <c r="F13" s="664"/>
      <c r="G13" s="664"/>
      <c r="H13" s="664"/>
      <c r="I13" s="664"/>
      <c r="J13" s="664"/>
      <c r="K13" s="664"/>
      <c r="L13" s="664"/>
      <c r="M13" s="664"/>
      <c r="N13" s="664"/>
      <c r="O13" s="664"/>
      <c r="P13" s="664"/>
    </row>
    <row r="14" spans="1:16" ht="15" customHeight="1">
      <c r="A14" s="664"/>
      <c r="B14" s="664"/>
      <c r="C14" s="663"/>
      <c r="D14" s="664"/>
      <c r="E14" s="1159" t="s">
        <v>204</v>
      </c>
      <c r="F14" s="1159"/>
      <c r="G14" s="1159"/>
      <c r="H14" s="1159"/>
      <c r="I14" s="669"/>
      <c r="J14" s="669"/>
      <c r="K14" s="669"/>
      <c r="L14" s="669"/>
      <c r="M14" s="669"/>
      <c r="N14" s="669"/>
      <c r="O14" s="669"/>
      <c r="P14" s="669"/>
    </row>
    <row r="15" spans="1:16" ht="15" customHeight="1">
      <c r="A15" s="664"/>
      <c r="B15" s="664"/>
      <c r="C15" s="663"/>
      <c r="D15" s="664"/>
      <c r="E15" s="1160" t="s">
        <v>913</v>
      </c>
      <c r="F15" s="1160"/>
      <c r="G15" s="1160"/>
      <c r="H15" s="1160"/>
      <c r="I15" s="669"/>
      <c r="J15" s="669"/>
      <c r="K15" s="669"/>
      <c r="L15" s="669"/>
      <c r="M15" s="669"/>
      <c r="N15" s="669"/>
      <c r="O15" s="669"/>
      <c r="P15" s="669"/>
    </row>
    <row r="16" spans="1:16" ht="15" customHeight="1">
      <c r="A16" s="664"/>
      <c r="B16" s="664"/>
      <c r="C16" s="663"/>
      <c r="D16" s="664"/>
      <c r="E16" s="1159" t="s">
        <v>205</v>
      </c>
      <c r="F16" s="1159"/>
      <c r="G16" s="1159"/>
      <c r="H16" s="1159"/>
      <c r="I16" s="669"/>
      <c r="J16" s="669"/>
      <c r="K16" s="669"/>
      <c r="L16" s="669"/>
      <c r="M16" s="669"/>
      <c r="N16" s="669"/>
      <c r="O16" s="669"/>
      <c r="P16" s="669"/>
    </row>
    <row r="17" spans="1:16" ht="15" customHeight="1">
      <c r="A17" s="664"/>
      <c r="B17" s="664"/>
      <c r="C17" s="663"/>
      <c r="D17" s="664">
        <v>28264840</v>
      </c>
      <c r="E17" s="1161" t="s">
        <v>2105</v>
      </c>
      <c r="F17" s="1161"/>
      <c r="G17" s="1161"/>
      <c r="H17" s="1161"/>
      <c r="I17" s="670"/>
      <c r="J17" s="669"/>
      <c r="K17" s="669"/>
      <c r="L17" s="669"/>
      <c r="M17" s="669"/>
      <c r="N17" s="669"/>
      <c r="O17" s="664" t="s">
        <v>2597</v>
      </c>
      <c r="P17" s="669"/>
    </row>
    <row r="18" spans="1:16" ht="15" customHeight="1">
      <c r="A18" s="664"/>
      <c r="B18" s="664"/>
      <c r="C18" s="663"/>
      <c r="D18" s="664"/>
      <c r="E18" s="1162" t="s">
        <v>2598</v>
      </c>
      <c r="F18" s="1162"/>
      <c r="G18" s="1162"/>
      <c r="H18" s="1162"/>
      <c r="I18" s="670"/>
      <c r="J18" s="669"/>
      <c r="K18" s="669"/>
      <c r="L18" s="669"/>
      <c r="M18" s="669"/>
      <c r="N18" s="669"/>
      <c r="O18" s="669"/>
      <c r="P18" s="669"/>
    </row>
    <row r="19" spans="1:16" ht="15" customHeight="1">
      <c r="A19" s="664"/>
      <c r="B19" s="664"/>
      <c r="C19" s="663"/>
      <c r="D19" s="664"/>
      <c r="E19" s="1163" t="s">
        <v>2599</v>
      </c>
      <c r="F19" s="1163"/>
      <c r="G19" s="1163"/>
      <c r="H19" s="1163"/>
      <c r="I19" s="671"/>
      <c r="J19" s="669"/>
      <c r="K19" s="669"/>
      <c r="L19" s="669"/>
      <c r="M19" s="669"/>
      <c r="N19" s="669"/>
      <c r="O19" s="669"/>
      <c r="P19" s="669"/>
    </row>
    <row r="20" spans="1:16" ht="11.25" customHeight="1">
      <c r="A20" s="664"/>
      <c r="B20" s="664"/>
      <c r="C20" s="663"/>
      <c r="D20" s="664"/>
      <c r="E20" s="1164"/>
      <c r="F20" s="1165"/>
      <c r="G20" s="1165"/>
      <c r="H20" s="1166"/>
      <c r="I20" s="672"/>
      <c r="J20" s="673"/>
      <c r="K20" s="674"/>
      <c r="L20" s="1167"/>
      <c r="M20" s="1167"/>
      <c r="N20" s="674"/>
      <c r="O20" s="673"/>
      <c r="P20" s="673"/>
    </row>
    <row r="21" spans="1:16" ht="11.25" customHeight="1">
      <c r="A21" s="664"/>
      <c r="B21" s="664"/>
      <c r="C21" s="663"/>
      <c r="D21" s="664"/>
      <c r="E21" s="1168" t="s">
        <v>1248</v>
      </c>
      <c r="F21" s="1168"/>
      <c r="G21" s="1168"/>
      <c r="H21" s="1168"/>
      <c r="I21" s="675"/>
      <c r="J21" s="676"/>
      <c r="K21" s="676"/>
      <c r="L21" s="676"/>
      <c r="M21" s="676"/>
      <c r="N21" s="676"/>
      <c r="O21" s="667"/>
      <c r="P21" s="667"/>
    </row>
    <row r="22" spans="1:16" ht="30.6" customHeight="1">
      <c r="A22" s="664"/>
      <c r="B22" s="664"/>
      <c r="C22" s="663"/>
      <c r="D22" s="664"/>
      <c r="E22" s="1153" t="s">
        <v>206</v>
      </c>
      <c r="F22" s="1153"/>
      <c r="G22" s="1153"/>
      <c r="H22" s="677" t="s">
        <v>2569</v>
      </c>
      <c r="I22" s="678"/>
      <c r="J22" s="667"/>
      <c r="K22" s="667"/>
      <c r="L22" s="667"/>
      <c r="M22" s="664"/>
      <c r="N22" s="664"/>
      <c r="O22" s="664"/>
      <c r="P22" s="664"/>
    </row>
    <row r="23" spans="1:16" ht="21" customHeight="1">
      <c r="A23" s="664"/>
      <c r="B23" s="664"/>
      <c r="C23" s="663"/>
      <c r="D23" s="664"/>
      <c r="E23" s="1153" t="s">
        <v>207</v>
      </c>
      <c r="F23" s="1153"/>
      <c r="G23" s="1153"/>
      <c r="H23" s="677" t="s">
        <v>2570</v>
      </c>
      <c r="I23" s="678"/>
      <c r="J23" s="664"/>
      <c r="K23" s="664"/>
      <c r="L23" s="664"/>
      <c r="M23" s="664"/>
      <c r="N23" s="664"/>
      <c r="O23" s="664"/>
      <c r="P23" s="664"/>
    </row>
    <row r="24" spans="1:16" ht="15.9" customHeight="1">
      <c r="A24" s="664"/>
      <c r="B24" s="664"/>
      <c r="C24" s="663"/>
      <c r="D24" s="664"/>
      <c r="E24" s="1153" t="s">
        <v>208</v>
      </c>
      <c r="F24" s="1153"/>
      <c r="G24" s="1153"/>
      <c r="H24" s="679"/>
      <c r="I24" s="678"/>
      <c r="J24" s="664"/>
      <c r="K24" s="664"/>
      <c r="L24" s="664"/>
      <c r="M24" s="664"/>
      <c r="N24" s="664"/>
      <c r="O24" s="664"/>
      <c r="P24" s="664"/>
    </row>
    <row r="25" spans="1:16" ht="15.9" customHeight="1">
      <c r="A25" s="664"/>
      <c r="B25" s="664"/>
      <c r="C25" s="663"/>
      <c r="D25" s="664"/>
      <c r="E25" s="1153" t="s">
        <v>209</v>
      </c>
      <c r="F25" s="1153"/>
      <c r="G25" s="1153"/>
      <c r="H25" s="680" t="s">
        <v>2571</v>
      </c>
      <c r="I25" s="678"/>
      <c r="J25" s="664"/>
      <c r="K25" s="664"/>
      <c r="L25" s="664"/>
      <c r="M25" s="664"/>
      <c r="N25" s="664"/>
      <c r="O25" s="664"/>
      <c r="P25" s="664"/>
    </row>
    <row r="26" spans="1:16" ht="15.9" customHeight="1">
      <c r="A26" s="664"/>
      <c r="B26" s="664"/>
      <c r="C26" s="663"/>
      <c r="D26" s="664"/>
      <c r="E26" s="1153" t="s">
        <v>107</v>
      </c>
      <c r="F26" s="1153"/>
      <c r="G26" s="1153"/>
      <c r="H26" s="681" t="s">
        <v>2106</v>
      </c>
      <c r="I26" s="678"/>
      <c r="J26" s="664"/>
      <c r="K26" s="664"/>
      <c r="L26" s="664"/>
      <c r="M26" s="664"/>
      <c r="N26" s="664"/>
      <c r="O26" s="664"/>
      <c r="P26" s="664"/>
    </row>
    <row r="27" spans="1:16" ht="15.9" customHeight="1">
      <c r="A27" s="664"/>
      <c r="B27" s="664"/>
      <c r="C27" s="663"/>
      <c r="D27" s="664"/>
      <c r="E27" s="1153" t="s">
        <v>108</v>
      </c>
      <c r="F27" s="1153"/>
      <c r="G27" s="1153"/>
      <c r="H27" s="681" t="s">
        <v>1744</v>
      </c>
      <c r="I27" s="678"/>
      <c r="J27" s="664"/>
      <c r="K27" s="664"/>
      <c r="L27" s="664"/>
      <c r="M27" s="664"/>
      <c r="N27" s="664"/>
      <c r="O27" s="664"/>
      <c r="P27" s="664"/>
    </row>
    <row r="28" spans="1:16" ht="15.9" customHeight="1">
      <c r="A28" s="664"/>
      <c r="B28" s="664"/>
      <c r="C28" s="663"/>
      <c r="D28" s="664"/>
      <c r="E28" s="1153" t="s">
        <v>210</v>
      </c>
      <c r="F28" s="1153"/>
      <c r="G28" s="1153"/>
      <c r="H28" s="679" t="s">
        <v>2579</v>
      </c>
      <c r="I28" s="678"/>
      <c r="J28" s="664"/>
      <c r="K28" s="664"/>
      <c r="L28" s="664"/>
      <c r="M28" s="664"/>
      <c r="N28" s="664"/>
      <c r="O28" s="664"/>
      <c r="P28" s="664"/>
    </row>
    <row r="29" spans="1:16" ht="15.9" customHeight="1">
      <c r="A29" s="664"/>
      <c r="B29" s="664"/>
      <c r="C29" s="663"/>
      <c r="D29" s="664"/>
      <c r="E29" s="1153" t="s">
        <v>211</v>
      </c>
      <c r="F29" s="1153"/>
      <c r="G29" s="1153"/>
      <c r="H29" s="682" t="s">
        <v>931</v>
      </c>
      <c r="I29" s="678"/>
      <c r="J29" s="664"/>
      <c r="K29" s="664"/>
      <c r="L29" s="664"/>
      <c r="M29" s="664"/>
      <c r="N29" s="664"/>
      <c r="O29" s="664"/>
      <c r="P29" s="664"/>
    </row>
    <row r="30" spans="1:16" ht="15.9" customHeight="1">
      <c r="A30" s="664"/>
      <c r="B30" s="664"/>
      <c r="C30" s="663"/>
      <c r="D30" s="664"/>
      <c r="E30" s="1153" t="s">
        <v>212</v>
      </c>
      <c r="F30" s="1153"/>
      <c r="G30" s="1153"/>
      <c r="H30" s="683" t="s">
        <v>2564</v>
      </c>
      <c r="I30" s="670"/>
      <c r="J30" s="664"/>
      <c r="K30" s="664"/>
      <c r="L30" s="664"/>
      <c r="M30" s="664"/>
      <c r="N30" s="664"/>
      <c r="O30" s="664"/>
      <c r="P30" s="664"/>
    </row>
    <row r="31" spans="1:16" ht="15.9" customHeight="1">
      <c r="A31" s="664"/>
      <c r="B31" s="664"/>
      <c r="C31" s="663"/>
      <c r="D31" s="664"/>
      <c r="E31" s="1153" t="s">
        <v>213</v>
      </c>
      <c r="F31" s="1153"/>
      <c r="G31" s="1153"/>
      <c r="H31" s="683" t="s">
        <v>2564</v>
      </c>
      <c r="I31" s="670"/>
      <c r="J31" s="664"/>
      <c r="K31" s="664"/>
      <c r="L31" s="664"/>
      <c r="M31" s="664"/>
      <c r="N31" s="664"/>
      <c r="O31" s="664"/>
      <c r="P31" s="664"/>
    </row>
    <row r="32" spans="1:16" ht="15.9" customHeight="1">
      <c r="A32" s="664"/>
      <c r="B32" s="664"/>
      <c r="C32" s="663"/>
      <c r="D32" s="664"/>
      <c r="E32" s="1153" t="s">
        <v>214</v>
      </c>
      <c r="F32" s="1153"/>
      <c r="G32" s="1153"/>
      <c r="H32" s="683" t="s">
        <v>2565</v>
      </c>
      <c r="I32" s="670"/>
      <c r="J32" s="664"/>
      <c r="K32" s="664"/>
      <c r="L32" s="664"/>
      <c r="M32" s="664"/>
      <c r="N32" s="664"/>
      <c r="O32" s="664"/>
      <c r="P32" s="664"/>
    </row>
    <row r="33" spans="1:16" ht="15.9" customHeight="1">
      <c r="A33" s="664"/>
      <c r="B33" s="664"/>
      <c r="C33" s="663"/>
      <c r="D33" s="664"/>
      <c r="E33" s="1153" t="s">
        <v>164</v>
      </c>
      <c r="F33" s="1153"/>
      <c r="G33" s="1153"/>
      <c r="H33" s="683" t="s">
        <v>2566</v>
      </c>
      <c r="I33" s="670"/>
      <c r="J33" s="664"/>
      <c r="K33" s="664"/>
      <c r="L33" s="664"/>
      <c r="M33" s="664"/>
      <c r="N33" s="664"/>
      <c r="O33" s="664"/>
      <c r="P33" s="664"/>
    </row>
    <row r="34" spans="1:16" ht="15.9" customHeight="1">
      <c r="A34" s="664"/>
      <c r="B34" s="664"/>
      <c r="C34" s="663"/>
      <c r="D34" s="664"/>
      <c r="E34" s="1153" t="s">
        <v>215</v>
      </c>
      <c r="F34" s="1153"/>
      <c r="G34" s="1153"/>
      <c r="H34" s="683" t="s">
        <v>2567</v>
      </c>
      <c r="I34" s="670"/>
      <c r="J34" s="664"/>
      <c r="K34" s="664"/>
      <c r="L34" s="664"/>
      <c r="M34" s="664"/>
      <c r="N34" s="664"/>
      <c r="O34" s="664"/>
      <c r="P34" s="664"/>
    </row>
    <row r="35" spans="1:16" ht="15.9" customHeight="1">
      <c r="A35" s="664"/>
      <c r="B35" s="664"/>
      <c r="C35" s="663"/>
      <c r="D35" s="664"/>
      <c r="E35" s="1153" t="s">
        <v>216</v>
      </c>
      <c r="F35" s="1153"/>
      <c r="G35" s="1153"/>
      <c r="H35" s="683" t="s">
        <v>2568</v>
      </c>
      <c r="I35" s="670"/>
      <c r="J35" s="664"/>
      <c r="K35" s="664"/>
      <c r="L35" s="664"/>
      <c r="M35" s="664"/>
      <c r="N35" s="664"/>
      <c r="O35" s="664"/>
      <c r="P35" s="664"/>
    </row>
    <row r="36" spans="1:16" ht="15.9" customHeight="1">
      <c r="A36" s="664"/>
      <c r="B36" s="664"/>
      <c r="C36" s="663"/>
      <c r="D36" s="664"/>
      <c r="E36" s="1153" t="s">
        <v>217</v>
      </c>
      <c r="F36" s="1153"/>
      <c r="G36" s="1153"/>
      <c r="H36" s="683" t="s">
        <v>21</v>
      </c>
      <c r="I36" s="670"/>
      <c r="J36" s="664"/>
      <c r="K36" s="664"/>
      <c r="L36" s="664"/>
      <c r="M36" s="664"/>
      <c r="N36" s="664"/>
      <c r="O36" s="664"/>
      <c r="P36" s="664"/>
    </row>
    <row r="37" spans="1:16" ht="15.9" customHeight="1">
      <c r="A37" s="664"/>
      <c r="B37" s="664"/>
      <c r="C37" s="663"/>
      <c r="D37" s="664"/>
      <c r="E37" s="1153" t="s">
        <v>218</v>
      </c>
      <c r="F37" s="1153"/>
      <c r="G37" s="684" t="s">
        <v>219</v>
      </c>
      <c r="H37" s="685" t="s">
        <v>21</v>
      </c>
      <c r="I37" s="670"/>
      <c r="J37" s="664"/>
      <c r="K37" s="664"/>
      <c r="L37" s="664"/>
      <c r="M37" s="664"/>
      <c r="N37" s="664"/>
      <c r="O37" s="664"/>
      <c r="P37" s="664"/>
    </row>
    <row r="38" spans="1:16" ht="15.9" customHeight="1">
      <c r="A38" s="664"/>
      <c r="B38" s="664"/>
      <c r="C38" s="663"/>
      <c r="D38" s="664"/>
      <c r="E38" s="1153"/>
      <c r="F38" s="1153"/>
      <c r="G38" s="684" t="s">
        <v>220</v>
      </c>
      <c r="H38" s="686" t="s">
        <v>2580</v>
      </c>
      <c r="I38" s="670"/>
      <c r="J38" s="664"/>
      <c r="K38" s="664"/>
      <c r="L38" s="664"/>
      <c r="M38" s="664"/>
      <c r="N38" s="664"/>
      <c r="O38" s="664"/>
      <c r="P38" s="664"/>
    </row>
    <row r="39" spans="1:16" ht="15.9" customHeight="1">
      <c r="A39" s="664"/>
      <c r="B39" s="664"/>
      <c r="C39" s="663"/>
      <c r="D39" s="664"/>
      <c r="E39" s="1153"/>
      <c r="F39" s="1153"/>
      <c r="G39" s="684" t="s">
        <v>221</v>
      </c>
      <c r="H39" s="686" t="s">
        <v>752</v>
      </c>
      <c r="I39" s="670"/>
      <c r="J39" s="664"/>
      <c r="K39" s="664"/>
      <c r="L39" s="664"/>
      <c r="M39" s="664"/>
      <c r="N39" s="664"/>
      <c r="O39" s="664"/>
      <c r="P39" s="664"/>
    </row>
    <row r="40" spans="1:16" ht="20.25" customHeight="1">
      <c r="A40" s="664"/>
      <c r="B40" s="664"/>
      <c r="C40" s="663"/>
      <c r="D40" s="664"/>
      <c r="E40" s="1153" t="s">
        <v>222</v>
      </c>
      <c r="F40" s="1153"/>
      <c r="G40" s="1153"/>
      <c r="H40" s="685" t="s">
        <v>21</v>
      </c>
      <c r="I40" s="670"/>
      <c r="J40" s="664"/>
      <c r="K40" s="664"/>
      <c r="L40" s="664"/>
      <c r="M40" s="664"/>
      <c r="N40" s="664"/>
      <c r="O40" s="664"/>
      <c r="P40" s="664"/>
    </row>
    <row r="41" spans="1:16" ht="15.9" customHeight="1">
      <c r="A41" s="664"/>
      <c r="B41" s="664"/>
      <c r="C41" s="663"/>
      <c r="D41" s="664"/>
      <c r="E41" s="1153" t="s">
        <v>223</v>
      </c>
      <c r="F41" s="1153"/>
      <c r="G41" s="1153"/>
      <c r="H41" s="685" t="s">
        <v>21</v>
      </c>
      <c r="I41" s="670"/>
      <c r="J41" s="664"/>
      <c r="K41" s="664"/>
      <c r="L41" s="664"/>
      <c r="M41" s="664"/>
      <c r="N41" s="664"/>
      <c r="O41" s="664"/>
      <c r="P41" s="664"/>
    </row>
    <row r="42" spans="1:16" ht="21.75" customHeight="1">
      <c r="A42" s="664"/>
      <c r="B42" s="664"/>
      <c r="C42" s="663"/>
      <c r="D42" s="664"/>
      <c r="E42" s="1153" t="s">
        <v>224</v>
      </c>
      <c r="F42" s="1153"/>
      <c r="G42" s="1153"/>
      <c r="H42" s="685" t="s">
        <v>21</v>
      </c>
      <c r="I42" s="670"/>
      <c r="J42" s="664"/>
      <c r="K42" s="664"/>
      <c r="L42" s="664"/>
      <c r="M42" s="664"/>
      <c r="N42" s="664"/>
      <c r="O42" s="664"/>
      <c r="P42" s="664"/>
    </row>
    <row r="43" spans="1:16" ht="15.9" customHeight="1">
      <c r="A43" s="664" t="s">
        <v>1443</v>
      </c>
      <c r="B43" s="664"/>
      <c r="C43" s="663"/>
      <c r="D43" s="664"/>
      <c r="E43" s="1153" t="s">
        <v>225</v>
      </c>
      <c r="F43" s="1153"/>
      <c r="G43" s="1153"/>
      <c r="H43" s="685" t="s">
        <v>21</v>
      </c>
      <c r="I43" s="670"/>
      <c r="J43" s="664"/>
      <c r="K43" s="664"/>
      <c r="L43" s="664"/>
      <c r="M43" s="664"/>
      <c r="N43" s="664"/>
      <c r="O43" s="664"/>
      <c r="P43" s="664"/>
    </row>
    <row r="44" spans="1:16" ht="15.9" hidden="1" customHeight="1">
      <c r="A44" s="664"/>
      <c r="B44" s="664"/>
      <c r="C44" s="663"/>
      <c r="D44" s="664"/>
      <c r="E44" s="1154" t="s">
        <v>226</v>
      </c>
      <c r="F44" s="1154"/>
      <c r="G44" s="1154"/>
      <c r="H44" s="687" t="s">
        <v>1152</v>
      </c>
      <c r="I44" s="670"/>
      <c r="J44" s="688"/>
      <c r="K44" s="664"/>
      <c r="L44" s="664"/>
      <c r="M44" s="664"/>
      <c r="N44" s="664"/>
      <c r="O44" s="664"/>
      <c r="P44" s="664"/>
    </row>
    <row r="45" spans="1:16" ht="15.9" customHeight="1">
      <c r="A45" s="664"/>
      <c r="B45" s="664"/>
      <c r="C45" s="663"/>
      <c r="D45" s="664"/>
      <c r="E45" s="1153" t="s">
        <v>227</v>
      </c>
      <c r="F45" s="1153"/>
      <c r="G45" s="1153"/>
      <c r="H45" s="685" t="s">
        <v>21</v>
      </c>
      <c r="I45" s="670"/>
      <c r="J45" s="664"/>
      <c r="K45" s="664"/>
      <c r="L45" s="664"/>
      <c r="M45" s="664"/>
      <c r="N45" s="664"/>
      <c r="O45" s="664"/>
      <c r="P45" s="664"/>
    </row>
    <row r="46" spans="1:16" ht="15.9" customHeight="1">
      <c r="A46" s="664" t="s">
        <v>1444</v>
      </c>
      <c r="B46" s="664"/>
      <c r="C46" s="663"/>
      <c r="D46" s="664"/>
      <c r="E46" s="1153" t="s">
        <v>228</v>
      </c>
      <c r="F46" s="1153"/>
      <c r="G46" s="1153"/>
      <c r="H46" s="685" t="s">
        <v>21</v>
      </c>
      <c r="I46" s="670"/>
      <c r="J46" s="664"/>
      <c r="K46" s="664"/>
      <c r="L46" s="664"/>
      <c r="M46" s="664"/>
      <c r="N46" s="664"/>
      <c r="O46" s="664"/>
      <c r="P46" s="664"/>
    </row>
    <row r="47" spans="1:16" ht="15.9" hidden="1" customHeight="1">
      <c r="A47" s="664"/>
      <c r="B47" s="664"/>
      <c r="C47" s="663"/>
      <c r="D47" s="664"/>
      <c r="E47" s="1155" t="s">
        <v>229</v>
      </c>
      <c r="F47" s="1153" t="s">
        <v>230</v>
      </c>
      <c r="G47" s="1153"/>
      <c r="H47" s="689" t="s">
        <v>1152</v>
      </c>
      <c r="I47" s="670"/>
      <c r="J47" s="664"/>
      <c r="K47" s="664"/>
      <c r="L47" s="664"/>
      <c r="M47" s="664"/>
      <c r="N47" s="664"/>
      <c r="O47" s="664"/>
      <c r="P47" s="664"/>
    </row>
    <row r="48" spans="1:16" ht="15.9" hidden="1" customHeight="1">
      <c r="A48" s="664"/>
      <c r="B48" s="664"/>
      <c r="C48" s="663"/>
      <c r="D48" s="664"/>
      <c r="E48" s="1155"/>
      <c r="F48" s="1153" t="s">
        <v>231</v>
      </c>
      <c r="G48" s="1153"/>
      <c r="H48" s="690" t="s">
        <v>1152</v>
      </c>
      <c r="I48" s="670"/>
      <c r="J48" s="664"/>
      <c r="K48" s="664"/>
      <c r="L48" s="664"/>
      <c r="M48" s="664"/>
      <c r="N48" s="664"/>
      <c r="O48" s="664"/>
      <c r="P48" s="664"/>
    </row>
    <row r="49" spans="1:16" ht="15.9" hidden="1" customHeight="1">
      <c r="A49" s="664"/>
      <c r="B49" s="664"/>
      <c r="C49" s="663"/>
      <c r="D49" s="664"/>
      <c r="E49" s="1155"/>
      <c r="F49" s="1153" t="s">
        <v>232</v>
      </c>
      <c r="G49" s="1153"/>
      <c r="H49" s="689" t="s">
        <v>1152</v>
      </c>
      <c r="I49" s="670"/>
      <c r="J49" s="664"/>
      <c r="K49" s="664"/>
      <c r="L49" s="664"/>
      <c r="M49" s="664"/>
      <c r="N49" s="664"/>
      <c r="O49" s="664"/>
      <c r="P49" s="664"/>
    </row>
    <row r="50" spans="1:16" ht="15.9" hidden="1" customHeight="1">
      <c r="A50" s="664"/>
      <c r="B50" s="664"/>
      <c r="C50" s="663"/>
      <c r="D50" s="664"/>
      <c r="E50" s="1155"/>
      <c r="F50" s="1153" t="s">
        <v>233</v>
      </c>
      <c r="G50" s="1153"/>
      <c r="H50" s="691"/>
      <c r="I50" s="670"/>
      <c r="J50" s="664"/>
      <c r="K50" s="664"/>
      <c r="L50" s="664"/>
      <c r="M50" s="664"/>
      <c r="N50" s="664"/>
      <c r="O50" s="664"/>
      <c r="P50" s="664"/>
    </row>
    <row r="51" spans="1:16" ht="15.9" hidden="1" customHeight="1">
      <c r="A51" s="664"/>
      <c r="B51" s="664"/>
      <c r="C51" s="663"/>
      <c r="D51" s="664"/>
      <c r="E51" s="1155"/>
      <c r="F51" s="1154" t="s">
        <v>234</v>
      </c>
      <c r="G51" s="1154"/>
      <c r="H51" s="687" t="s">
        <v>1152</v>
      </c>
      <c r="I51" s="670"/>
      <c r="J51" s="688"/>
      <c r="K51" s="664"/>
      <c r="L51" s="664"/>
      <c r="M51" s="664"/>
      <c r="N51" s="664"/>
      <c r="O51" s="664"/>
      <c r="P51" s="664"/>
    </row>
    <row r="52" spans="1:16" ht="15.9" customHeight="1">
      <c r="A52" s="664" t="s">
        <v>1445</v>
      </c>
      <c r="B52" s="664"/>
      <c r="C52" s="663"/>
      <c r="D52" s="664"/>
      <c r="E52" s="1153" t="s">
        <v>235</v>
      </c>
      <c r="F52" s="1153"/>
      <c r="G52" s="1153"/>
      <c r="H52" s="685" t="s">
        <v>21</v>
      </c>
      <c r="I52" s="670"/>
      <c r="J52" s="664"/>
      <c r="K52" s="664"/>
      <c r="L52" s="664"/>
      <c r="M52" s="664"/>
      <c r="N52" s="664"/>
      <c r="O52" s="664"/>
      <c r="P52" s="664"/>
    </row>
    <row r="53" spans="1:16" ht="15.9" hidden="1" customHeight="1">
      <c r="A53" s="664"/>
      <c r="B53" s="664"/>
      <c r="C53" s="663"/>
      <c r="D53" s="664"/>
      <c r="E53" s="1155" t="s">
        <v>229</v>
      </c>
      <c r="F53" s="1153" t="s">
        <v>230</v>
      </c>
      <c r="G53" s="1153"/>
      <c r="H53" s="689" t="s">
        <v>1152</v>
      </c>
      <c r="I53" s="670"/>
      <c r="J53" s="664"/>
      <c r="K53" s="664"/>
      <c r="L53" s="664"/>
      <c r="M53" s="664"/>
      <c r="N53" s="664"/>
      <c r="O53" s="664"/>
      <c r="P53" s="664"/>
    </row>
    <row r="54" spans="1:16" ht="15.9" hidden="1" customHeight="1">
      <c r="A54" s="664"/>
      <c r="B54" s="664"/>
      <c r="C54" s="663"/>
      <c r="D54" s="664"/>
      <c r="E54" s="1155"/>
      <c r="F54" s="1153" t="s">
        <v>231</v>
      </c>
      <c r="G54" s="1153"/>
      <c r="H54" s="690" t="s">
        <v>1152</v>
      </c>
      <c r="I54" s="670"/>
      <c r="J54" s="664"/>
      <c r="K54" s="664"/>
      <c r="L54" s="664"/>
      <c r="M54" s="664"/>
      <c r="N54" s="664"/>
      <c r="O54" s="664"/>
      <c r="P54" s="664"/>
    </row>
    <row r="55" spans="1:16" ht="15.9" hidden="1" customHeight="1">
      <c r="A55" s="664"/>
      <c r="B55" s="664"/>
      <c r="C55" s="663"/>
      <c r="D55" s="664"/>
      <c r="E55" s="1155"/>
      <c r="F55" s="1153" t="s">
        <v>232</v>
      </c>
      <c r="G55" s="1153"/>
      <c r="H55" s="689" t="s">
        <v>1152</v>
      </c>
      <c r="I55" s="670"/>
      <c r="J55" s="664"/>
      <c r="K55" s="664"/>
      <c r="L55" s="664"/>
      <c r="M55" s="664"/>
      <c r="N55" s="664"/>
      <c r="O55" s="664"/>
      <c r="P55" s="664"/>
    </row>
    <row r="56" spans="1:16" ht="15.9" hidden="1" customHeight="1">
      <c r="A56" s="664"/>
      <c r="B56" s="664"/>
      <c r="C56" s="663"/>
      <c r="D56" s="664"/>
      <c r="E56" s="1155"/>
      <c r="F56" s="1153" t="s">
        <v>233</v>
      </c>
      <c r="G56" s="1153"/>
      <c r="H56" s="691"/>
      <c r="I56" s="670"/>
      <c r="J56" s="664"/>
      <c r="K56" s="664"/>
      <c r="L56" s="664"/>
      <c r="M56" s="664"/>
      <c r="N56" s="664"/>
      <c r="O56" s="664"/>
      <c r="P56" s="664"/>
    </row>
    <row r="57" spans="1:16" ht="15.9" hidden="1" customHeight="1">
      <c r="A57" s="664"/>
      <c r="B57" s="664"/>
      <c r="C57" s="663"/>
      <c r="D57" s="664"/>
      <c r="E57" s="1155"/>
      <c r="F57" s="1154" t="s">
        <v>234</v>
      </c>
      <c r="G57" s="1154"/>
      <c r="H57" s="687" t="s">
        <v>1152</v>
      </c>
      <c r="I57" s="670"/>
      <c r="J57" s="688"/>
      <c r="K57" s="664"/>
      <c r="L57" s="664"/>
      <c r="M57" s="664"/>
      <c r="N57" s="664"/>
      <c r="O57" s="664"/>
      <c r="P57" s="664"/>
    </row>
    <row r="58" spans="1:16" ht="15.9" customHeight="1">
      <c r="A58" s="664" t="s">
        <v>1446</v>
      </c>
      <c r="B58" s="664"/>
      <c r="C58" s="663"/>
      <c r="D58" s="664"/>
      <c r="E58" s="1153" t="s">
        <v>236</v>
      </c>
      <c r="F58" s="1153"/>
      <c r="G58" s="1153"/>
      <c r="H58" s="685" t="s">
        <v>21</v>
      </c>
      <c r="I58" s="670"/>
      <c r="J58" s="664"/>
      <c r="K58" s="664"/>
      <c r="L58" s="664"/>
      <c r="M58" s="664"/>
      <c r="N58" s="664"/>
      <c r="O58" s="664"/>
      <c r="P58" s="664"/>
    </row>
    <row r="59" spans="1:16" ht="15.9" hidden="1" customHeight="1">
      <c r="A59" s="664"/>
      <c r="B59" s="664"/>
      <c r="C59" s="663"/>
      <c r="D59" s="664"/>
      <c r="E59" s="1155" t="s">
        <v>229</v>
      </c>
      <c r="F59" s="1153" t="s">
        <v>230</v>
      </c>
      <c r="G59" s="1153"/>
      <c r="H59" s="689" t="s">
        <v>1152</v>
      </c>
      <c r="I59" s="670"/>
      <c r="J59" s="664"/>
      <c r="K59" s="664"/>
      <c r="L59" s="664"/>
      <c r="M59" s="664"/>
      <c r="N59" s="664"/>
      <c r="O59" s="664"/>
      <c r="P59" s="664"/>
    </row>
    <row r="60" spans="1:16" ht="15.9" hidden="1" customHeight="1">
      <c r="A60" s="664"/>
      <c r="B60" s="664"/>
      <c r="C60" s="663"/>
      <c r="D60" s="664"/>
      <c r="E60" s="1155"/>
      <c r="F60" s="1153" t="s">
        <v>231</v>
      </c>
      <c r="G60" s="1153"/>
      <c r="H60" s="690" t="s">
        <v>1152</v>
      </c>
      <c r="I60" s="670"/>
      <c r="J60" s="664"/>
      <c r="K60" s="664"/>
      <c r="L60" s="664"/>
      <c r="M60" s="664"/>
      <c r="N60" s="664"/>
      <c r="O60" s="664"/>
      <c r="P60" s="664"/>
    </row>
    <row r="61" spans="1:16" ht="15.9" hidden="1" customHeight="1">
      <c r="A61" s="664"/>
      <c r="B61" s="664"/>
      <c r="C61" s="663"/>
      <c r="D61" s="664"/>
      <c r="E61" s="1155"/>
      <c r="F61" s="1153" t="s">
        <v>232</v>
      </c>
      <c r="G61" s="1153"/>
      <c r="H61" s="689" t="s">
        <v>1152</v>
      </c>
      <c r="I61" s="670"/>
      <c r="J61" s="664"/>
      <c r="K61" s="664"/>
      <c r="L61" s="664"/>
      <c r="M61" s="664"/>
      <c r="N61" s="664"/>
      <c r="O61" s="664"/>
      <c r="P61" s="664"/>
    </row>
    <row r="62" spans="1:16" ht="15.9" hidden="1" customHeight="1">
      <c r="A62" s="664"/>
      <c r="B62" s="664"/>
      <c r="C62" s="663"/>
      <c r="D62" s="664"/>
      <c r="E62" s="1155"/>
      <c r="F62" s="1153" t="s">
        <v>233</v>
      </c>
      <c r="G62" s="1153"/>
      <c r="H62" s="691"/>
      <c r="I62" s="670"/>
      <c r="J62" s="664"/>
      <c r="K62" s="664"/>
      <c r="L62" s="664"/>
      <c r="M62" s="664"/>
      <c r="N62" s="664"/>
      <c r="O62" s="664"/>
      <c r="P62" s="664"/>
    </row>
    <row r="63" spans="1:16" ht="15.9" hidden="1" customHeight="1">
      <c r="A63" s="664"/>
      <c r="B63" s="664"/>
      <c r="C63" s="663"/>
      <c r="D63" s="664"/>
      <c r="E63" s="1155"/>
      <c r="F63" s="1154" t="s">
        <v>234</v>
      </c>
      <c r="G63" s="1154"/>
      <c r="H63" s="687" t="s">
        <v>1152</v>
      </c>
      <c r="I63" s="670"/>
      <c r="J63" s="688"/>
      <c r="K63" s="664"/>
      <c r="L63" s="664"/>
      <c r="M63" s="664"/>
      <c r="N63" s="664"/>
      <c r="O63" s="664"/>
      <c r="P63" s="664"/>
    </row>
    <row r="64" spans="1:16" ht="21.9" customHeight="1">
      <c r="A64" s="664" t="s">
        <v>1447</v>
      </c>
      <c r="B64" s="664"/>
      <c r="C64" s="663"/>
      <c r="D64" s="664"/>
      <c r="E64" s="1153" t="s">
        <v>2600</v>
      </c>
      <c r="F64" s="1153"/>
      <c r="G64" s="1153"/>
      <c r="H64" s="685" t="s">
        <v>21</v>
      </c>
      <c r="I64" s="670"/>
      <c r="J64" s="688"/>
      <c r="K64" s="664"/>
      <c r="L64" s="664"/>
      <c r="M64" s="664"/>
      <c r="N64" s="664"/>
      <c r="O64" s="664"/>
      <c r="P64" s="664"/>
    </row>
    <row r="65" spans="1:16" ht="15.9" hidden="1" customHeight="1">
      <c r="A65" s="664"/>
      <c r="B65" s="664"/>
      <c r="C65" s="663"/>
      <c r="D65" s="664"/>
      <c r="E65" s="1155" t="s">
        <v>229</v>
      </c>
      <c r="F65" s="1153" t="s">
        <v>230</v>
      </c>
      <c r="G65" s="1153"/>
      <c r="H65" s="689" t="s">
        <v>1152</v>
      </c>
      <c r="I65" s="670"/>
      <c r="J65" s="664"/>
      <c r="K65" s="664"/>
      <c r="L65" s="664"/>
      <c r="M65" s="664"/>
      <c r="N65" s="664"/>
      <c r="O65" s="664"/>
      <c r="P65" s="664"/>
    </row>
    <row r="66" spans="1:16" ht="15.9" hidden="1" customHeight="1">
      <c r="A66" s="664"/>
      <c r="B66" s="664"/>
      <c r="C66" s="663"/>
      <c r="D66" s="664"/>
      <c r="E66" s="1155"/>
      <c r="F66" s="1153" t="s">
        <v>231</v>
      </c>
      <c r="G66" s="1153"/>
      <c r="H66" s="690" t="s">
        <v>1152</v>
      </c>
      <c r="I66" s="670"/>
      <c r="J66" s="664"/>
      <c r="K66" s="664"/>
      <c r="L66" s="664"/>
      <c r="M66" s="664"/>
      <c r="N66" s="664"/>
      <c r="O66" s="664"/>
      <c r="P66" s="664"/>
    </row>
    <row r="67" spans="1:16" ht="15.9" hidden="1" customHeight="1">
      <c r="A67" s="664"/>
      <c r="B67" s="664"/>
      <c r="C67" s="663"/>
      <c r="D67" s="664"/>
      <c r="E67" s="1155"/>
      <c r="F67" s="1153" t="s">
        <v>232</v>
      </c>
      <c r="G67" s="1153"/>
      <c r="H67" s="689" t="s">
        <v>1152</v>
      </c>
      <c r="I67" s="670"/>
      <c r="J67" s="664"/>
      <c r="K67" s="664"/>
      <c r="L67" s="664"/>
      <c r="M67" s="664"/>
      <c r="N67" s="664"/>
      <c r="O67" s="664"/>
      <c r="P67" s="664"/>
    </row>
    <row r="68" spans="1:16" ht="15.9" hidden="1" customHeight="1">
      <c r="A68" s="664"/>
      <c r="B68" s="664"/>
      <c r="C68" s="663"/>
      <c r="D68" s="664"/>
      <c r="E68" s="1155"/>
      <c r="F68" s="1153" t="s">
        <v>233</v>
      </c>
      <c r="G68" s="1153"/>
      <c r="H68" s="691"/>
      <c r="I68" s="670"/>
      <c r="J68" s="664"/>
      <c r="K68" s="664"/>
      <c r="L68" s="664"/>
      <c r="M68" s="664"/>
      <c r="N68" s="664"/>
      <c r="O68" s="664"/>
      <c r="P68" s="664"/>
    </row>
    <row r="69" spans="1:16" ht="15.9" hidden="1" customHeight="1">
      <c r="A69" s="664"/>
      <c r="B69" s="664"/>
      <c r="C69" s="663"/>
      <c r="D69" s="664"/>
      <c r="E69" s="1155"/>
      <c r="F69" s="1153" t="s">
        <v>237</v>
      </c>
      <c r="G69" s="1153"/>
      <c r="H69" s="691"/>
      <c r="I69" s="670"/>
      <c r="J69" s="664"/>
      <c r="K69" s="664"/>
      <c r="L69" s="664"/>
      <c r="M69" s="664"/>
      <c r="N69" s="664"/>
      <c r="O69" s="664"/>
      <c r="P69" s="664"/>
    </row>
    <row r="70" spans="1:16" ht="15.9" hidden="1" customHeight="1">
      <c r="A70" s="664"/>
      <c r="B70" s="664"/>
      <c r="C70" s="663"/>
      <c r="D70" s="664"/>
      <c r="E70" s="1155"/>
      <c r="F70" s="1153" t="s">
        <v>238</v>
      </c>
      <c r="G70" s="1153"/>
      <c r="H70" s="691"/>
      <c r="I70" s="670"/>
      <c r="J70" s="664"/>
      <c r="K70" s="664"/>
      <c r="L70" s="664"/>
      <c r="M70" s="664"/>
      <c r="N70" s="664"/>
      <c r="O70" s="664"/>
      <c r="P70" s="664"/>
    </row>
    <row r="71" spans="1:16" ht="21.9" customHeight="1">
      <c r="A71" s="664" t="s">
        <v>1448</v>
      </c>
      <c r="B71" s="664"/>
      <c r="C71" s="663"/>
      <c r="D71" s="664"/>
      <c r="E71" s="1153" t="s">
        <v>2601</v>
      </c>
      <c r="F71" s="1153"/>
      <c r="G71" s="1153"/>
      <c r="H71" s="685" t="s">
        <v>21</v>
      </c>
      <c r="I71" s="670"/>
      <c r="J71" s="664"/>
      <c r="K71" s="664"/>
      <c r="L71" s="664"/>
      <c r="M71" s="664"/>
      <c r="N71" s="664"/>
      <c r="O71" s="664"/>
      <c r="P71" s="664"/>
    </row>
    <row r="72" spans="1:16" ht="15.9" hidden="1" customHeight="1">
      <c r="A72" s="664"/>
      <c r="B72" s="664"/>
      <c r="C72" s="663"/>
      <c r="D72" s="664"/>
      <c r="E72" s="1155" t="s">
        <v>229</v>
      </c>
      <c r="F72" s="1153" t="s">
        <v>230</v>
      </c>
      <c r="G72" s="1153"/>
      <c r="H72" s="689" t="s">
        <v>1152</v>
      </c>
      <c r="I72" s="670"/>
      <c r="J72" s="664"/>
      <c r="K72" s="664"/>
      <c r="L72" s="664"/>
      <c r="M72" s="664"/>
      <c r="N72" s="664"/>
      <c r="O72" s="664"/>
      <c r="P72" s="664"/>
    </row>
    <row r="73" spans="1:16" ht="15.9" hidden="1" customHeight="1">
      <c r="A73" s="664"/>
      <c r="B73" s="664"/>
      <c r="C73" s="663"/>
      <c r="D73" s="664"/>
      <c r="E73" s="1155"/>
      <c r="F73" s="1153" t="s">
        <v>231</v>
      </c>
      <c r="G73" s="1153"/>
      <c r="H73" s="690" t="s">
        <v>1152</v>
      </c>
      <c r="I73" s="670"/>
      <c r="J73" s="664"/>
      <c r="K73" s="664"/>
      <c r="L73" s="664"/>
      <c r="M73" s="664"/>
      <c r="N73" s="664"/>
      <c r="O73" s="664"/>
      <c r="P73" s="664"/>
    </row>
    <row r="74" spans="1:16" ht="15.9" hidden="1" customHeight="1">
      <c r="A74" s="664"/>
      <c r="B74" s="664"/>
      <c r="C74" s="663"/>
      <c r="D74" s="664"/>
      <c r="E74" s="1155"/>
      <c r="F74" s="1153" t="s">
        <v>232</v>
      </c>
      <c r="G74" s="1153"/>
      <c r="H74" s="689" t="s">
        <v>1152</v>
      </c>
      <c r="I74" s="670"/>
      <c r="J74" s="664"/>
      <c r="K74" s="664"/>
      <c r="L74" s="664"/>
      <c r="M74" s="664"/>
      <c r="N74" s="664"/>
      <c r="O74" s="664"/>
      <c r="P74" s="664"/>
    </row>
    <row r="75" spans="1:16" ht="15.9" hidden="1" customHeight="1">
      <c r="A75" s="664"/>
      <c r="B75" s="664"/>
      <c r="C75" s="663"/>
      <c r="D75" s="664"/>
      <c r="E75" s="1155"/>
      <c r="F75" s="1153" t="s">
        <v>233</v>
      </c>
      <c r="G75" s="1153"/>
      <c r="H75" s="691"/>
      <c r="I75" s="670"/>
      <c r="J75" s="664"/>
      <c r="K75" s="664"/>
      <c r="L75" s="664"/>
      <c r="M75" s="664"/>
      <c r="N75" s="664"/>
      <c r="O75" s="664"/>
      <c r="P75" s="664"/>
    </row>
    <row r="76" spans="1:16" ht="15.9" hidden="1" customHeight="1">
      <c r="A76" s="664"/>
      <c r="B76" s="664"/>
      <c r="C76" s="663"/>
      <c r="D76" s="664"/>
      <c r="E76" s="1155"/>
      <c r="F76" s="1153" t="s">
        <v>237</v>
      </c>
      <c r="G76" s="1153"/>
      <c r="H76" s="691"/>
      <c r="I76" s="670"/>
      <c r="J76" s="664"/>
      <c r="K76" s="664"/>
      <c r="L76" s="664"/>
      <c r="M76" s="664"/>
      <c r="N76" s="664"/>
      <c r="O76" s="664"/>
      <c r="P76" s="664"/>
    </row>
    <row r="77" spans="1:16" ht="15.9" hidden="1" customHeight="1">
      <c r="A77" s="664"/>
      <c r="B77" s="664"/>
      <c r="C77" s="663"/>
      <c r="D77" s="664"/>
      <c r="E77" s="1155"/>
      <c r="F77" s="1153" t="s">
        <v>238</v>
      </c>
      <c r="G77" s="1153"/>
      <c r="H77" s="691"/>
      <c r="I77" s="670"/>
      <c r="J77" s="664"/>
      <c r="K77" s="664"/>
      <c r="L77" s="664"/>
      <c r="M77" s="664"/>
      <c r="N77" s="664"/>
      <c r="O77" s="664"/>
      <c r="P77" s="664"/>
    </row>
    <row r="78" spans="1:16" ht="21.9" customHeight="1">
      <c r="A78" s="664" t="s">
        <v>1449</v>
      </c>
      <c r="B78" s="664"/>
      <c r="C78" s="663"/>
      <c r="D78" s="664"/>
      <c r="E78" s="1153" t="s">
        <v>2602</v>
      </c>
      <c r="F78" s="1153"/>
      <c r="G78" s="1153"/>
      <c r="H78" s="685" t="s">
        <v>21</v>
      </c>
      <c r="I78" s="670"/>
      <c r="J78" s="664"/>
      <c r="K78" s="664"/>
      <c r="L78" s="664"/>
      <c r="M78" s="664"/>
      <c r="N78" s="664"/>
      <c r="O78" s="664"/>
      <c r="P78" s="664"/>
    </row>
    <row r="79" spans="1:16" ht="15.9" hidden="1" customHeight="1">
      <c r="A79" s="664"/>
      <c r="B79" s="664"/>
      <c r="C79" s="663"/>
      <c r="D79" s="664"/>
      <c r="E79" s="1155" t="s">
        <v>229</v>
      </c>
      <c r="F79" s="1153" t="s">
        <v>230</v>
      </c>
      <c r="G79" s="1153"/>
      <c r="H79" s="689" t="s">
        <v>1152</v>
      </c>
      <c r="I79" s="670"/>
      <c r="J79" s="664"/>
      <c r="K79" s="664"/>
      <c r="L79" s="664"/>
      <c r="M79" s="664"/>
      <c r="N79" s="664"/>
      <c r="O79" s="664"/>
      <c r="P79" s="664"/>
    </row>
    <row r="80" spans="1:16" ht="15.9" hidden="1" customHeight="1">
      <c r="A80" s="664"/>
      <c r="B80" s="664"/>
      <c r="C80" s="663"/>
      <c r="D80" s="664"/>
      <c r="E80" s="1155"/>
      <c r="F80" s="1153" t="s">
        <v>231</v>
      </c>
      <c r="G80" s="1153"/>
      <c r="H80" s="690" t="s">
        <v>1152</v>
      </c>
      <c r="I80" s="670"/>
      <c r="J80" s="664"/>
      <c r="K80" s="664"/>
      <c r="L80" s="664"/>
      <c r="M80" s="664"/>
      <c r="N80" s="664"/>
      <c r="O80" s="664"/>
      <c r="P80" s="664"/>
    </row>
    <row r="81" spans="1:16" ht="15.9" hidden="1" customHeight="1">
      <c r="A81" s="664"/>
      <c r="B81" s="664"/>
      <c r="C81" s="663"/>
      <c r="D81" s="664"/>
      <c r="E81" s="1155"/>
      <c r="F81" s="1153" t="s">
        <v>232</v>
      </c>
      <c r="G81" s="1153"/>
      <c r="H81" s="689" t="s">
        <v>1152</v>
      </c>
      <c r="I81" s="670"/>
      <c r="J81" s="664"/>
      <c r="K81" s="664"/>
      <c r="L81" s="664"/>
      <c r="M81" s="664"/>
      <c r="N81" s="664"/>
      <c r="O81" s="664"/>
      <c r="P81" s="664"/>
    </row>
    <row r="82" spans="1:16" ht="15.9" hidden="1" customHeight="1">
      <c r="A82" s="664"/>
      <c r="B82" s="664"/>
      <c r="C82" s="663"/>
      <c r="D82" s="664"/>
      <c r="E82" s="1155"/>
      <c r="F82" s="1153" t="s">
        <v>233</v>
      </c>
      <c r="G82" s="1153"/>
      <c r="H82" s="691"/>
      <c r="I82" s="670"/>
      <c r="J82" s="664"/>
      <c r="K82" s="664"/>
      <c r="L82" s="664"/>
      <c r="M82" s="664"/>
      <c r="N82" s="664"/>
      <c r="O82" s="664"/>
      <c r="P82" s="664"/>
    </row>
    <row r="83" spans="1:16" ht="15.9" hidden="1" customHeight="1">
      <c r="A83" s="664"/>
      <c r="B83" s="664"/>
      <c r="C83" s="663"/>
      <c r="D83" s="664"/>
      <c r="E83" s="1155"/>
      <c r="F83" s="1153" t="s">
        <v>239</v>
      </c>
      <c r="G83" s="1153"/>
      <c r="H83" s="691"/>
      <c r="I83" s="670"/>
      <c r="J83" s="664"/>
      <c r="K83" s="664"/>
      <c r="L83" s="664"/>
      <c r="M83" s="664"/>
      <c r="N83" s="664"/>
      <c r="O83" s="664"/>
      <c r="P83" s="664"/>
    </row>
    <row r="84" spans="1:16" ht="15.9" hidden="1" customHeight="1">
      <c r="A84" s="664"/>
      <c r="B84" s="664"/>
      <c r="C84" s="663"/>
      <c r="D84" s="664"/>
      <c r="E84" s="1155"/>
      <c r="F84" s="1153" t="s">
        <v>1144</v>
      </c>
      <c r="G84" s="1153"/>
      <c r="H84" s="691"/>
      <c r="I84" s="670"/>
      <c r="J84" s="664"/>
      <c r="K84" s="664"/>
      <c r="L84" s="664"/>
      <c r="M84" s="664"/>
      <c r="N84" s="664"/>
      <c r="O84" s="664"/>
      <c r="P84" s="664"/>
    </row>
    <row r="85" spans="1:16" ht="15.9" customHeight="1">
      <c r="A85" s="664"/>
      <c r="B85" s="664"/>
      <c r="C85" s="663"/>
      <c r="D85" s="664"/>
      <c r="E85" s="1153" t="s">
        <v>240</v>
      </c>
      <c r="F85" s="1153"/>
      <c r="G85" s="1153"/>
      <c r="H85" s="692"/>
      <c r="I85" s="670"/>
      <c r="J85" s="664"/>
      <c r="K85" s="664"/>
      <c r="L85" s="664"/>
      <c r="M85" s="664"/>
      <c r="N85" s="664"/>
      <c r="O85" s="664"/>
      <c r="P85" s="664"/>
    </row>
    <row r="86" spans="1:16" ht="11.25" customHeight="1">
      <c r="A86" s="664"/>
      <c r="B86" s="664"/>
      <c r="C86" s="663"/>
      <c r="D86" s="664"/>
      <c r="E86" s="664"/>
      <c r="F86" s="664"/>
      <c r="G86" s="664"/>
      <c r="H86" s="663"/>
      <c r="I86" s="670"/>
      <c r="J86" s="664"/>
      <c r="K86" s="664"/>
      <c r="L86" s="664"/>
      <c r="M86" s="664"/>
      <c r="N86" s="664"/>
      <c r="O86" s="664"/>
      <c r="P86" s="664"/>
    </row>
    <row r="87" spans="1:16" ht="15.9" customHeight="1">
      <c r="A87" s="664"/>
      <c r="B87" s="664"/>
      <c r="C87" s="663"/>
      <c r="D87" s="664"/>
      <c r="E87" s="1153" t="s">
        <v>241</v>
      </c>
      <c r="F87" s="1153"/>
      <c r="G87" s="684" t="s">
        <v>242</v>
      </c>
      <c r="H87" s="679" t="s">
        <v>2581</v>
      </c>
      <c r="I87" s="670"/>
      <c r="J87" s="664"/>
      <c r="K87" s="664"/>
      <c r="L87" s="664"/>
      <c r="M87" s="664"/>
      <c r="N87" s="664"/>
      <c r="O87" s="664"/>
      <c r="P87" s="664"/>
    </row>
    <row r="88" spans="1:16" ht="15.9" customHeight="1">
      <c r="A88" s="664"/>
      <c r="B88" s="664"/>
      <c r="C88" s="663"/>
      <c r="D88" s="664"/>
      <c r="E88" s="1153"/>
      <c r="F88" s="1153"/>
      <c r="G88" s="684" t="s">
        <v>243</v>
      </c>
      <c r="H88" s="679" t="s">
        <v>2582</v>
      </c>
      <c r="I88" s="670"/>
      <c r="J88" s="664"/>
      <c r="K88" s="664"/>
      <c r="L88" s="664"/>
      <c r="M88" s="664"/>
      <c r="N88" s="664"/>
      <c r="O88" s="664"/>
      <c r="P88" s="664"/>
    </row>
    <row r="89" spans="1:16" ht="15.9" customHeight="1">
      <c r="A89" s="664"/>
      <c r="B89" s="664"/>
      <c r="C89" s="663"/>
      <c r="D89" s="664"/>
      <c r="E89" s="1153"/>
      <c r="F89" s="1153"/>
      <c r="G89" s="684" t="s">
        <v>244</v>
      </c>
      <c r="H89" s="679" t="s">
        <v>2583</v>
      </c>
      <c r="I89" s="670"/>
      <c r="J89" s="664"/>
      <c r="K89" s="664"/>
      <c r="L89" s="664"/>
      <c r="M89" s="664"/>
      <c r="N89" s="664"/>
      <c r="O89" s="664"/>
      <c r="P89" s="664"/>
    </row>
    <row r="90" spans="1:16" ht="15.9" customHeight="1">
      <c r="A90" s="664"/>
      <c r="B90" s="664"/>
      <c r="C90" s="663"/>
      <c r="D90" s="664"/>
      <c r="E90" s="1153"/>
      <c r="F90" s="1153"/>
      <c r="G90" s="684" t="s">
        <v>245</v>
      </c>
      <c r="H90" s="679" t="s">
        <v>2566</v>
      </c>
      <c r="I90" s="670"/>
      <c r="J90" s="664"/>
      <c r="K90" s="664"/>
      <c r="L90" s="664"/>
      <c r="M90" s="664"/>
      <c r="N90" s="664"/>
      <c r="O90" s="664"/>
      <c r="P90" s="664"/>
    </row>
    <row r="91" spans="1:16" ht="11.25" customHeight="1">
      <c r="A91" s="664"/>
      <c r="B91" s="664"/>
      <c r="C91" s="663"/>
      <c r="D91" s="664"/>
      <c r="E91" s="676"/>
      <c r="F91" s="676"/>
      <c r="G91" s="676"/>
      <c r="H91" s="693"/>
      <c r="I91" s="670"/>
      <c r="J91" s="664"/>
      <c r="K91" s="664"/>
      <c r="L91" s="664"/>
      <c r="M91" s="664"/>
      <c r="N91" s="664"/>
      <c r="O91" s="664"/>
      <c r="P91" s="664"/>
    </row>
    <row r="92" spans="1:16" ht="11.25" customHeight="1">
      <c r="A92" s="664"/>
      <c r="B92" s="664"/>
      <c r="C92" s="663"/>
      <c r="D92" s="664"/>
      <c r="E92" s="1179" t="s">
        <v>246</v>
      </c>
      <c r="F92" s="1179"/>
      <c r="G92" s="1179"/>
      <c r="H92" s="1179"/>
      <c r="I92" s="670"/>
      <c r="J92" s="664"/>
      <c r="K92" s="664"/>
      <c r="L92" s="664"/>
      <c r="M92" s="664"/>
      <c r="N92" s="664"/>
      <c r="O92" s="664"/>
      <c r="P92" s="664"/>
    </row>
    <row r="93" spans="1:16" ht="11.25" customHeight="1">
      <c r="A93" s="664"/>
      <c r="B93" s="664"/>
      <c r="C93" s="663"/>
      <c r="D93" s="664"/>
      <c r="E93" s="1169" t="s">
        <v>247</v>
      </c>
      <c r="F93" s="1169"/>
      <c r="G93" s="1169"/>
      <c r="H93" s="1169"/>
      <c r="I93" s="670"/>
      <c r="J93" s="664"/>
      <c r="K93" s="664"/>
      <c r="L93" s="664"/>
      <c r="M93" s="664"/>
      <c r="N93" s="664"/>
      <c r="O93" s="664"/>
      <c r="P93" s="664"/>
    </row>
    <row r="94" spans="1:16" ht="11.25" customHeight="1">
      <c r="A94" s="664"/>
      <c r="B94" s="664"/>
      <c r="C94" s="663"/>
      <c r="D94" s="664"/>
      <c r="E94" s="1169" t="s">
        <v>248</v>
      </c>
      <c r="F94" s="1169"/>
      <c r="G94" s="1169"/>
      <c r="H94" s="1169"/>
      <c r="I94" s="670"/>
      <c r="J94" s="664"/>
      <c r="K94" s="664"/>
      <c r="L94" s="664"/>
      <c r="M94" s="664"/>
      <c r="N94" s="664"/>
      <c r="O94" s="664"/>
      <c r="P94" s="664"/>
    </row>
    <row r="95" spans="1:16" ht="11.25" customHeight="1">
      <c r="A95" s="664"/>
      <c r="B95" s="664"/>
      <c r="C95" s="663"/>
      <c r="D95" s="664"/>
      <c r="E95" s="1169" t="s">
        <v>249</v>
      </c>
      <c r="F95" s="1169"/>
      <c r="G95" s="1169"/>
      <c r="H95" s="1169"/>
      <c r="I95" s="670"/>
      <c r="J95" s="664"/>
      <c r="K95" s="664"/>
      <c r="L95" s="664"/>
      <c r="M95" s="664"/>
      <c r="N95" s="664"/>
      <c r="O95" s="664"/>
      <c r="P95" s="664"/>
    </row>
    <row r="96" spans="1:16" ht="11.25" customHeight="1">
      <c r="A96" s="664"/>
      <c r="B96" s="664"/>
      <c r="C96" s="663"/>
      <c r="D96" s="664"/>
      <c r="E96" s="1169" t="s">
        <v>250</v>
      </c>
      <c r="F96" s="1169"/>
      <c r="G96" s="1169"/>
      <c r="H96" s="1169"/>
      <c r="I96" s="670"/>
      <c r="J96" s="664"/>
      <c r="K96" s="664"/>
      <c r="L96" s="664"/>
      <c r="M96" s="664"/>
      <c r="N96" s="664"/>
      <c r="O96" s="664"/>
      <c r="P96" s="664"/>
    </row>
    <row r="97" spans="1:16" ht="11.25" customHeight="1">
      <c r="A97" s="664"/>
      <c r="B97" s="664"/>
      <c r="C97" s="663"/>
      <c r="D97" s="664"/>
      <c r="E97" s="1169" t="s">
        <v>251</v>
      </c>
      <c r="F97" s="1169"/>
      <c r="G97" s="1169"/>
      <c r="H97" s="1169"/>
      <c r="I97" s="670"/>
      <c r="J97" s="664"/>
      <c r="K97" s="664"/>
      <c r="L97" s="664"/>
      <c r="M97" s="664"/>
      <c r="N97" s="664"/>
      <c r="O97" s="664"/>
      <c r="P97" s="664"/>
    </row>
    <row r="98" spans="1:16" ht="22.95" customHeight="1">
      <c r="A98" s="664"/>
      <c r="B98" s="664"/>
      <c r="C98" s="663"/>
      <c r="D98" s="664"/>
      <c r="E98" s="1169" t="s">
        <v>252</v>
      </c>
      <c r="F98" s="1169"/>
      <c r="G98" s="1169"/>
      <c r="H98" s="1169"/>
      <c r="I98" s="670"/>
      <c r="J98" s="664"/>
      <c r="K98" s="664"/>
      <c r="L98" s="664"/>
      <c r="M98" s="664"/>
      <c r="N98" s="664"/>
      <c r="O98" s="664"/>
      <c r="P98" s="664"/>
    </row>
    <row r="99" spans="1:16" ht="11.25" customHeight="1">
      <c r="A99" s="664"/>
      <c r="B99" s="664"/>
      <c r="C99" s="663"/>
      <c r="D99" s="664"/>
      <c r="E99" s="1169" t="s">
        <v>253</v>
      </c>
      <c r="F99" s="1169"/>
      <c r="G99" s="1169"/>
      <c r="H99" s="1169"/>
      <c r="I99" s="670"/>
      <c r="J99" s="664"/>
      <c r="K99" s="664"/>
      <c r="L99" s="664"/>
      <c r="M99" s="664"/>
      <c r="N99" s="664"/>
      <c r="O99" s="664"/>
      <c r="P99" s="664"/>
    </row>
    <row r="100" spans="1:16" ht="19.95" customHeight="1">
      <c r="A100" s="664"/>
      <c r="B100" s="664"/>
      <c r="C100" s="663"/>
      <c r="D100" s="664"/>
      <c r="E100" s="1169" t="s">
        <v>254</v>
      </c>
      <c r="F100" s="1169"/>
      <c r="G100" s="1169"/>
      <c r="H100" s="1169"/>
      <c r="I100" s="670"/>
      <c r="J100" s="664"/>
      <c r="K100" s="664"/>
      <c r="L100" s="664"/>
      <c r="M100" s="664"/>
      <c r="N100" s="664"/>
      <c r="O100" s="664"/>
      <c r="P100" s="664"/>
    </row>
    <row r="101" spans="1:16" ht="15" customHeight="1">
      <c r="A101" s="664"/>
      <c r="B101" s="664"/>
      <c r="C101" s="663"/>
      <c r="D101" s="664"/>
      <c r="E101" s="1169" t="s">
        <v>255</v>
      </c>
      <c r="F101" s="1169"/>
      <c r="G101" s="1169"/>
      <c r="H101" s="1169"/>
      <c r="I101" s="670"/>
      <c r="J101" s="664"/>
      <c r="K101" s="664"/>
      <c r="L101" s="664"/>
      <c r="M101" s="664"/>
      <c r="N101" s="664"/>
      <c r="O101" s="664"/>
      <c r="P101" s="664"/>
    </row>
    <row r="102" spans="1:16" ht="13.2" customHeight="1">
      <c r="A102" s="664"/>
      <c r="B102" s="664"/>
      <c r="C102" s="663"/>
      <c r="D102" s="664"/>
      <c r="E102" s="1169" t="s">
        <v>256</v>
      </c>
      <c r="F102" s="1169"/>
      <c r="G102" s="1169"/>
      <c r="H102" s="1169"/>
      <c r="I102" s="670"/>
      <c r="J102" s="664"/>
      <c r="K102" s="664"/>
      <c r="L102" s="664"/>
      <c r="M102" s="664"/>
      <c r="N102" s="664"/>
      <c r="O102" s="664"/>
      <c r="P102" s="664"/>
    </row>
    <row r="103" spans="1:16" ht="27" customHeight="1">
      <c r="A103" s="664"/>
      <c r="B103" s="664"/>
      <c r="C103" s="663"/>
      <c r="D103" s="664"/>
      <c r="E103" s="1169" t="s">
        <v>257</v>
      </c>
      <c r="F103" s="1169"/>
      <c r="G103" s="1169"/>
      <c r="H103" s="1169"/>
      <c r="I103" s="670"/>
      <c r="J103" s="664"/>
      <c r="K103" s="664"/>
      <c r="L103" s="664"/>
      <c r="M103" s="664"/>
      <c r="N103" s="664"/>
      <c r="O103" s="664"/>
      <c r="P103" s="664"/>
    </row>
    <row r="104" spans="1:16" ht="38.25" customHeight="1">
      <c r="A104" s="664"/>
      <c r="B104" s="664"/>
      <c r="C104" s="663"/>
      <c r="D104" s="664"/>
      <c r="E104" s="1169" t="s">
        <v>258</v>
      </c>
      <c r="F104" s="1169"/>
      <c r="G104" s="1169"/>
      <c r="H104" s="1169"/>
      <c r="I104" s="670"/>
      <c r="J104" s="664"/>
      <c r="K104" s="664"/>
      <c r="L104" s="664"/>
      <c r="M104" s="664"/>
      <c r="N104" s="664"/>
      <c r="O104" s="664"/>
      <c r="P104" s="664"/>
    </row>
    <row r="105" spans="1:16" ht="12.6" customHeight="1">
      <c r="A105" s="664"/>
      <c r="B105" s="664"/>
      <c r="C105" s="663"/>
      <c r="D105" s="664"/>
      <c r="E105" s="1169" t="s">
        <v>259</v>
      </c>
      <c r="F105" s="1169"/>
      <c r="G105" s="1169"/>
      <c r="H105" s="1169"/>
      <c r="I105" s="670"/>
      <c r="J105" s="664"/>
      <c r="K105" s="664"/>
      <c r="L105" s="664"/>
      <c r="M105" s="664"/>
      <c r="N105" s="664"/>
      <c r="O105" s="664"/>
      <c r="P105" s="664"/>
    </row>
    <row r="106" spans="1:16" ht="15" customHeight="1">
      <c r="A106" s="664"/>
      <c r="B106" s="664"/>
      <c r="C106" s="663"/>
      <c r="D106" s="664"/>
      <c r="E106" s="1169" t="s">
        <v>260</v>
      </c>
      <c r="F106" s="1169"/>
      <c r="G106" s="1169"/>
      <c r="H106" s="1169"/>
      <c r="I106" s="670"/>
      <c r="J106" s="664"/>
      <c r="K106" s="664"/>
      <c r="L106" s="664"/>
      <c r="M106" s="664"/>
      <c r="N106" s="664"/>
      <c r="O106" s="664"/>
      <c r="P106" s="664"/>
    </row>
    <row r="107" spans="1:16">
      <c r="A107" s="664"/>
      <c r="B107" s="664"/>
      <c r="C107" s="663"/>
      <c r="D107" s="664"/>
      <c r="E107" s="664"/>
      <c r="F107" s="664"/>
      <c r="G107" s="664"/>
      <c r="H107" s="664"/>
      <c r="I107" s="664"/>
      <c r="J107" s="664"/>
      <c r="K107" s="664"/>
      <c r="L107" s="664"/>
      <c r="M107" s="664"/>
      <c r="N107" s="664"/>
      <c r="O107" s="664"/>
      <c r="P107" s="664"/>
    </row>
    <row r="108" spans="1:16" ht="11.25" customHeight="1">
      <c r="A108" s="664"/>
      <c r="B108" s="664"/>
      <c r="C108" s="663"/>
      <c r="D108" s="664"/>
      <c r="E108" s="1177" t="s">
        <v>1249</v>
      </c>
      <c r="F108" s="1177"/>
      <c r="G108" s="1178"/>
      <c r="H108" s="1178"/>
      <c r="I108" s="675"/>
      <c r="J108" s="676"/>
      <c r="K108" s="676"/>
      <c r="L108" s="676"/>
      <c r="M108" s="676"/>
      <c r="N108" s="676"/>
      <c r="O108" s="667"/>
      <c r="P108" s="667"/>
    </row>
    <row r="109" spans="1:16" ht="20.25" customHeight="1">
      <c r="A109" s="664"/>
      <c r="B109" s="664"/>
      <c r="C109" s="663"/>
      <c r="D109" s="664"/>
      <c r="E109" s="1182" t="s">
        <v>261</v>
      </c>
      <c r="F109" s="1183"/>
      <c r="G109" s="694" t="s">
        <v>1397</v>
      </c>
      <c r="H109" s="695" t="s">
        <v>21</v>
      </c>
      <c r="I109" s="670"/>
      <c r="J109" s="676"/>
      <c r="K109" s="676"/>
      <c r="L109" s="676"/>
      <c r="M109" s="676"/>
      <c r="N109" s="676"/>
      <c r="O109" s="667"/>
      <c r="P109" s="667"/>
    </row>
    <row r="110" spans="1:16" ht="15.9" customHeight="1">
      <c r="A110" s="664"/>
      <c r="B110" s="664"/>
      <c r="C110" s="663"/>
      <c r="D110" s="664"/>
      <c r="E110" s="1182"/>
      <c r="F110" s="1183"/>
      <c r="G110" s="694" t="s">
        <v>231</v>
      </c>
      <c r="H110" s="696" t="s">
        <v>796</v>
      </c>
      <c r="I110" s="670"/>
      <c r="J110" s="676"/>
      <c r="K110" s="676"/>
      <c r="L110" s="676"/>
      <c r="M110" s="676"/>
      <c r="N110" s="676"/>
      <c r="O110" s="667"/>
      <c r="P110" s="667"/>
    </row>
    <row r="111" spans="1:16" ht="15.9" customHeight="1">
      <c r="A111" s="664"/>
      <c r="B111" s="664"/>
      <c r="C111" s="663"/>
      <c r="D111" s="664"/>
      <c r="E111" s="1183"/>
      <c r="F111" s="1183"/>
      <c r="G111" s="694" t="s">
        <v>232</v>
      </c>
      <c r="H111" s="697" t="s">
        <v>2572</v>
      </c>
      <c r="I111" s="670"/>
      <c r="J111" s="664"/>
      <c r="K111" s="664"/>
      <c r="L111" s="664"/>
      <c r="M111" s="664"/>
      <c r="N111" s="664"/>
      <c r="O111" s="664"/>
      <c r="P111" s="664"/>
    </row>
    <row r="112" spans="1:16" ht="15.9" customHeight="1">
      <c r="A112" s="664"/>
      <c r="B112" s="664"/>
      <c r="C112" s="663"/>
      <c r="D112" s="664"/>
      <c r="E112" s="1183"/>
      <c r="F112" s="1183"/>
      <c r="G112" s="694" t="s">
        <v>233</v>
      </c>
      <c r="H112" s="698">
        <v>44890</v>
      </c>
      <c r="I112" s="670"/>
      <c r="J112" s="664"/>
      <c r="K112" s="664"/>
      <c r="L112" s="664"/>
      <c r="M112" s="664"/>
      <c r="N112" s="664"/>
      <c r="O112" s="664"/>
      <c r="P112" s="664"/>
    </row>
    <row r="113" spans="1:16" ht="15" customHeight="1">
      <c r="A113" s="664"/>
      <c r="B113" s="664"/>
      <c r="C113" s="663"/>
      <c r="D113" s="699" t="s">
        <v>1051</v>
      </c>
      <c r="E113" s="1180" t="s">
        <v>2603</v>
      </c>
      <c r="F113" s="1181"/>
      <c r="G113" s="700"/>
      <c r="H113" s="701"/>
      <c r="I113" s="664"/>
      <c r="J113" s="664"/>
      <c r="K113" s="664"/>
      <c r="L113" s="702"/>
      <c r="M113" s="664"/>
      <c r="N113" s="664"/>
      <c r="O113" s="664"/>
      <c r="P113" s="664"/>
    </row>
    <row r="114" spans="1:16" ht="13.8">
      <c r="A114" s="703"/>
      <c r="B114" s="664"/>
      <c r="C114" s="663"/>
      <c r="D114" s="1151" t="s">
        <v>18</v>
      </c>
      <c r="E114" s="1180"/>
      <c r="F114" s="1181"/>
      <c r="G114" s="704" t="s">
        <v>2604</v>
      </c>
      <c r="H114" s="705" t="s">
        <v>1020</v>
      </c>
      <c r="I114" s="706"/>
      <c r="J114" s="664" t="s">
        <v>2605</v>
      </c>
      <c r="K114" s="664" t="s">
        <v>1025</v>
      </c>
      <c r="L114" s="702" t="s">
        <v>1127</v>
      </c>
      <c r="M114" s="664">
        <v>0</v>
      </c>
      <c r="N114" s="664" t="s">
        <v>1023</v>
      </c>
      <c r="O114" s="664"/>
      <c r="P114" s="664"/>
    </row>
    <row r="115" spans="1:16" ht="13.2">
      <c r="A115" s="703"/>
      <c r="B115" s="664"/>
      <c r="C115" s="663"/>
      <c r="D115" s="1152"/>
      <c r="E115" s="1180"/>
      <c r="F115" s="1181"/>
      <c r="G115" s="707" t="s">
        <v>1241</v>
      </c>
      <c r="H115" s="686" t="s">
        <v>2574</v>
      </c>
      <c r="I115" s="333"/>
      <c r="J115" s="664"/>
      <c r="K115" s="664"/>
      <c r="L115" s="664"/>
      <c r="M115" s="664"/>
      <c r="N115" s="664"/>
      <c r="O115" s="664"/>
      <c r="P115" s="664"/>
    </row>
    <row r="116" spans="1:16" ht="13.2">
      <c r="A116" s="703"/>
      <c r="B116" s="664"/>
      <c r="C116" s="663"/>
      <c r="D116" s="1152"/>
      <c r="E116" s="1180"/>
      <c r="F116" s="1181"/>
      <c r="G116" s="707" t="s">
        <v>262</v>
      </c>
      <c r="H116" s="695" t="s">
        <v>1127</v>
      </c>
      <c r="I116" s="333"/>
      <c r="J116" s="664"/>
      <c r="K116" s="664"/>
      <c r="L116" s="664"/>
      <c r="M116" s="664"/>
      <c r="N116" s="664"/>
      <c r="O116" s="664"/>
      <c r="P116" s="664"/>
    </row>
    <row r="117" spans="1:16" ht="13.2">
      <c r="A117" s="703"/>
      <c r="B117" s="664"/>
      <c r="C117" s="663"/>
      <c r="D117" s="1152"/>
      <c r="E117" s="1180"/>
      <c r="F117" s="1181"/>
      <c r="G117" s="707" t="s">
        <v>263</v>
      </c>
      <c r="H117" s="695" t="s">
        <v>1023</v>
      </c>
      <c r="I117" s="333"/>
      <c r="J117" s="664"/>
      <c r="K117" s="664"/>
      <c r="L117" s="664"/>
      <c r="M117" s="664"/>
      <c r="N117" s="664"/>
      <c r="O117" s="664"/>
      <c r="P117" s="664"/>
    </row>
    <row r="118" spans="1:16" ht="13.2">
      <c r="A118" s="703"/>
      <c r="B118" s="664"/>
      <c r="C118" s="663"/>
      <c r="D118" s="1152"/>
      <c r="E118" s="1180"/>
      <c r="F118" s="1181"/>
      <c r="G118" s="707" t="s">
        <v>264</v>
      </c>
      <c r="H118" s="686" t="s">
        <v>2573</v>
      </c>
      <c r="I118" s="663"/>
      <c r="J118" s="664"/>
      <c r="K118" s="664"/>
      <c r="L118" s="664"/>
      <c r="M118" s="664"/>
      <c r="N118" s="664"/>
      <c r="O118" s="664"/>
      <c r="P118" s="664"/>
    </row>
    <row r="119" spans="1:16" ht="13.2">
      <c r="A119" s="703"/>
      <c r="B119" s="664"/>
      <c r="C119" s="663"/>
      <c r="D119" s="1152"/>
      <c r="E119" s="1180"/>
      <c r="F119" s="1181"/>
      <c r="G119" s="708" t="s">
        <v>327</v>
      </c>
      <c r="H119" s="709" t="s">
        <v>1025</v>
      </c>
      <c r="I119" s="333"/>
      <c r="J119" s="664"/>
      <c r="K119" s="664"/>
      <c r="L119" s="664"/>
      <c r="M119" s="664"/>
      <c r="N119" s="664"/>
      <c r="O119" s="664"/>
      <c r="P119" s="664"/>
    </row>
    <row r="120" spans="1:16" ht="13.2">
      <c r="A120" s="703"/>
      <c r="B120" s="664"/>
      <c r="C120" s="663"/>
      <c r="D120" s="1152"/>
      <c r="E120" s="1180"/>
      <c r="F120" s="1181"/>
      <c r="G120" s="708" t="s">
        <v>1028</v>
      </c>
      <c r="H120" s="695"/>
      <c r="I120" s="333"/>
      <c r="J120" s="664"/>
      <c r="K120" s="664"/>
      <c r="L120" s="664"/>
      <c r="M120" s="664"/>
      <c r="N120" s="664"/>
      <c r="O120" s="664"/>
      <c r="P120" s="664"/>
    </row>
    <row r="121" spans="1:16" ht="13.2">
      <c r="A121" s="703"/>
      <c r="B121" s="664" t="b">
        <v>1</v>
      </c>
      <c r="C121" s="663"/>
      <c r="D121" s="1152"/>
      <c r="E121" s="1180"/>
      <c r="F121" s="1181"/>
      <c r="G121" s="707" t="s">
        <v>265</v>
      </c>
      <c r="H121" s="710" t="s">
        <v>2575</v>
      </c>
      <c r="I121" s="333"/>
      <c r="J121" s="664"/>
      <c r="K121" s="664"/>
      <c r="L121" s="664"/>
      <c r="M121" s="664"/>
      <c r="N121" s="664"/>
      <c r="O121" s="664"/>
      <c r="P121" s="664"/>
    </row>
    <row r="122" spans="1:16" ht="13.2">
      <c r="A122" s="703"/>
      <c r="B122" s="664" t="b">
        <v>1</v>
      </c>
      <c r="C122" s="663"/>
      <c r="D122" s="1152"/>
      <c r="E122" s="1180"/>
      <c r="F122" s="1181"/>
      <c r="G122" s="707" t="s">
        <v>266</v>
      </c>
      <c r="H122" s="698"/>
      <c r="I122" s="333"/>
      <c r="J122" s="664"/>
      <c r="K122" s="664"/>
      <c r="L122" s="664"/>
      <c r="M122" s="664"/>
      <c r="N122" s="664"/>
      <c r="O122" s="664"/>
      <c r="P122" s="664"/>
    </row>
    <row r="123" spans="1:16" ht="13.2">
      <c r="A123" s="703"/>
      <c r="B123" s="664" t="b">
        <v>1</v>
      </c>
      <c r="C123" s="663"/>
      <c r="D123" s="1152"/>
      <c r="E123" s="1180"/>
      <c r="F123" s="1181"/>
      <c r="G123" s="707" t="s">
        <v>1182</v>
      </c>
      <c r="H123" s="711"/>
      <c r="I123" s="333"/>
      <c r="J123" s="664"/>
      <c r="K123" s="664"/>
      <c r="L123" s="664"/>
      <c r="M123" s="664"/>
      <c r="N123" s="664"/>
      <c r="O123" s="664"/>
      <c r="P123" s="664"/>
    </row>
    <row r="124" spans="1:16" ht="13.2">
      <c r="A124" s="703"/>
      <c r="B124" s="664" t="b">
        <v>1</v>
      </c>
      <c r="C124" s="663"/>
      <c r="D124" s="1152"/>
      <c r="E124" s="1180"/>
      <c r="F124" s="1181"/>
      <c r="G124" s="707" t="s">
        <v>267</v>
      </c>
      <c r="H124" s="685" t="s">
        <v>781</v>
      </c>
      <c r="I124" s="333"/>
      <c r="J124" s="664"/>
      <c r="K124" s="664"/>
      <c r="L124" s="664"/>
      <c r="M124" s="664"/>
      <c r="N124" s="664"/>
      <c r="O124" s="664"/>
      <c r="P124" s="664"/>
    </row>
    <row r="125" spans="1:16" ht="20.399999999999999">
      <c r="A125" s="703"/>
      <c r="B125" s="664" t="b">
        <v>1</v>
      </c>
      <c r="C125" s="663"/>
      <c r="D125" s="1152"/>
      <c r="E125" s="1180"/>
      <c r="F125" s="1181"/>
      <c r="G125" s="684" t="s">
        <v>2606</v>
      </c>
      <c r="H125" s="695">
        <v>2024</v>
      </c>
      <c r="I125" s="333"/>
      <c r="J125" s="664"/>
      <c r="K125" s="664"/>
      <c r="L125" s="664"/>
      <c r="M125" s="664"/>
      <c r="N125" s="664"/>
      <c r="O125" s="664"/>
      <c r="P125" s="664"/>
    </row>
    <row r="126" spans="1:16" ht="13.2">
      <c r="A126" s="703"/>
      <c r="B126" s="664" t="b">
        <v>1</v>
      </c>
      <c r="C126" s="663"/>
      <c r="D126" s="1152"/>
      <c r="E126" s="1180"/>
      <c r="F126" s="1181"/>
      <c r="G126" s="707" t="s">
        <v>269</v>
      </c>
      <c r="H126" s="712">
        <v>5</v>
      </c>
      <c r="I126" s="333"/>
      <c r="J126" s="664"/>
      <c r="K126" s="664"/>
      <c r="L126" s="664"/>
      <c r="M126" s="664"/>
      <c r="N126" s="664"/>
      <c r="O126" s="664"/>
      <c r="P126" s="664"/>
    </row>
    <row r="127" spans="1:16" ht="15.9" customHeight="1">
      <c r="A127" s="664"/>
      <c r="B127" s="664"/>
      <c r="C127" s="663"/>
      <c r="D127" s="664"/>
      <c r="E127" s="1170" t="s">
        <v>270</v>
      </c>
      <c r="F127" s="1171"/>
      <c r="G127" s="707" t="s">
        <v>271</v>
      </c>
      <c r="H127" s="697" t="s">
        <v>2576</v>
      </c>
      <c r="I127" s="670"/>
      <c r="J127" s="664"/>
      <c r="K127" s="664"/>
      <c r="L127" s="664"/>
      <c r="M127" s="664"/>
      <c r="N127" s="664"/>
      <c r="O127" s="664"/>
      <c r="P127" s="664"/>
    </row>
    <row r="128" spans="1:16" ht="15.9" customHeight="1">
      <c r="A128" s="664"/>
      <c r="B128" s="664"/>
      <c r="C128" s="663"/>
      <c r="D128" s="664"/>
      <c r="E128" s="1170"/>
      <c r="F128" s="1171"/>
      <c r="G128" s="707" t="s">
        <v>272</v>
      </c>
      <c r="H128" s="697" t="s">
        <v>2577</v>
      </c>
      <c r="I128" s="670"/>
      <c r="J128" s="664"/>
      <c r="K128" s="664"/>
      <c r="L128" s="664"/>
      <c r="M128" s="664"/>
      <c r="N128" s="664"/>
      <c r="O128" s="664"/>
      <c r="P128" s="664"/>
    </row>
    <row r="129" spans="1:16" ht="15.9" customHeight="1">
      <c r="A129" s="664"/>
      <c r="B129" s="664"/>
      <c r="C129" s="663"/>
      <c r="D129" s="664"/>
      <c r="E129" s="1170"/>
      <c r="F129" s="1171"/>
      <c r="G129" s="707" t="s">
        <v>273</v>
      </c>
      <c r="H129" s="697" t="s">
        <v>2578</v>
      </c>
      <c r="I129" s="670"/>
      <c r="J129" s="664"/>
      <c r="K129" s="664"/>
      <c r="L129" s="664"/>
      <c r="M129" s="664"/>
      <c r="N129" s="664"/>
      <c r="O129" s="664"/>
      <c r="P129" s="664"/>
    </row>
    <row r="130" spans="1:16" ht="15.9" customHeight="1">
      <c r="A130" s="664"/>
      <c r="B130" s="664"/>
      <c r="C130" s="663"/>
      <c r="D130" s="664"/>
      <c r="E130" s="1170"/>
      <c r="F130" s="1171"/>
      <c r="G130" s="707" t="s">
        <v>274</v>
      </c>
      <c r="H130" s="697" t="s">
        <v>2584</v>
      </c>
      <c r="I130" s="670"/>
      <c r="J130" s="664"/>
      <c r="K130" s="664"/>
      <c r="L130" s="664"/>
      <c r="M130" s="664"/>
      <c r="N130" s="664"/>
      <c r="O130" s="664"/>
      <c r="P130" s="664"/>
    </row>
    <row r="131" spans="1:16" ht="15.9" customHeight="1">
      <c r="A131" s="664"/>
      <c r="B131" s="664"/>
      <c r="C131" s="663"/>
      <c r="D131" s="664"/>
      <c r="E131" s="1170"/>
      <c r="F131" s="1171"/>
      <c r="G131" s="707" t="s">
        <v>275</v>
      </c>
      <c r="H131" s="697"/>
      <c r="I131" s="670"/>
      <c r="J131" s="664"/>
      <c r="K131" s="664"/>
      <c r="L131" s="664"/>
      <c r="M131" s="664"/>
      <c r="N131" s="664"/>
      <c r="O131" s="664"/>
      <c r="P131" s="664"/>
    </row>
    <row r="132" spans="1:16" ht="15.9" customHeight="1">
      <c r="A132" s="664"/>
      <c r="B132" s="664"/>
      <c r="C132" s="663"/>
      <c r="D132" s="664"/>
      <c r="E132" s="1170"/>
      <c r="F132" s="1171"/>
      <c r="G132" s="707" t="s">
        <v>276</v>
      </c>
      <c r="H132" s="709" t="s">
        <v>781</v>
      </c>
      <c r="I132" s="670"/>
      <c r="J132" s="664"/>
      <c r="K132" s="664"/>
      <c r="L132" s="664"/>
      <c r="M132" s="664"/>
      <c r="N132" s="664"/>
      <c r="O132" s="664"/>
      <c r="P132" s="664"/>
    </row>
    <row r="133" spans="1:16" ht="15.9" customHeight="1">
      <c r="A133" s="664"/>
      <c r="B133" s="664"/>
      <c r="C133" s="663"/>
      <c r="D133" s="664"/>
      <c r="E133" s="1170"/>
      <c r="F133" s="1171"/>
      <c r="G133" s="707" t="s">
        <v>106</v>
      </c>
      <c r="H133" s="713">
        <v>2024</v>
      </c>
      <c r="I133" s="670"/>
      <c r="J133" s="664"/>
      <c r="K133" s="664"/>
      <c r="L133" s="664"/>
      <c r="M133" s="664"/>
      <c r="N133" s="664"/>
      <c r="O133" s="664"/>
      <c r="P133" s="664"/>
    </row>
    <row r="134" spans="1:16" ht="15.9" customHeight="1">
      <c r="A134" s="664"/>
      <c r="B134" s="664"/>
      <c r="C134" s="663"/>
      <c r="D134" s="664"/>
      <c r="E134" s="1170"/>
      <c r="F134" s="1171"/>
      <c r="G134" s="707" t="s">
        <v>922</v>
      </c>
      <c r="H134" s="713">
        <v>2024</v>
      </c>
      <c r="I134" s="670"/>
      <c r="J134" s="664"/>
      <c r="K134" s="664"/>
      <c r="L134" s="664"/>
      <c r="M134" s="664"/>
      <c r="N134" s="664"/>
      <c r="O134" s="664"/>
      <c r="P134" s="664"/>
    </row>
    <row r="135" spans="1:16" ht="15.9" customHeight="1">
      <c r="A135" s="664"/>
      <c r="B135" s="664"/>
      <c r="C135" s="663"/>
      <c r="D135" s="664"/>
      <c r="E135" s="1172"/>
      <c r="F135" s="1173"/>
      <c r="G135" s="707" t="s">
        <v>269</v>
      </c>
      <c r="H135" s="713">
        <v>5</v>
      </c>
      <c r="I135" s="670"/>
      <c r="J135" s="664"/>
      <c r="K135" s="664"/>
      <c r="L135" s="664"/>
      <c r="M135" s="664"/>
      <c r="N135" s="664"/>
      <c r="O135" s="664"/>
      <c r="P135" s="664"/>
    </row>
    <row r="136" spans="1:16" ht="33" customHeight="1">
      <c r="A136" s="664"/>
      <c r="B136" s="664"/>
      <c r="C136" s="663"/>
      <c r="D136" s="664"/>
      <c r="E136" s="1174" t="s">
        <v>277</v>
      </c>
      <c r="F136" s="1175"/>
      <c r="G136" s="1176"/>
      <c r="H136" s="685" t="s">
        <v>20</v>
      </c>
      <c r="I136" s="670"/>
      <c r="J136" s="664"/>
      <c r="K136" s="664"/>
      <c r="L136" s="664"/>
      <c r="M136" s="664"/>
      <c r="N136" s="664"/>
      <c r="O136" s="664"/>
      <c r="P136" s="664"/>
    </row>
    <row r="137" spans="1:16">
      <c r="A137" s="664"/>
      <c r="B137" s="664"/>
      <c r="C137" s="663"/>
      <c r="D137" s="664"/>
      <c r="E137" s="664"/>
      <c r="F137" s="664"/>
      <c r="G137" s="664"/>
      <c r="H137" s="664"/>
      <c r="I137" s="664"/>
      <c r="J137" s="664"/>
      <c r="K137" s="664"/>
      <c r="L137" s="664"/>
      <c r="M137" s="664"/>
      <c r="N137" s="664"/>
      <c r="O137" s="664"/>
      <c r="P137" s="664"/>
    </row>
    <row r="139" spans="1:16">
      <c r="E139" s="1126" t="str">
        <f>$H$129</f>
        <v>Начальник отдела ЖКК</v>
      </c>
      <c r="F139" s="1122"/>
      <c r="G139" s="1125" t="str">
        <f>$H$128</f>
        <v>Башаева Марина Юрьевна</v>
      </c>
      <c r="H139" s="1124"/>
    </row>
    <row r="140" spans="1:16">
      <c r="E140" s="1123" t="s">
        <v>2675</v>
      </c>
      <c r="G140" s="657" t="s">
        <v>2676</v>
      </c>
      <c r="H140" s="657" t="s">
        <v>2677</v>
      </c>
    </row>
  </sheetData>
  <sheetProtection formatColumns="0" formatRows="0" autoFilter="0"/>
  <mergeCells count="104">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F68:G68"/>
    <mergeCell ref="F69:G69"/>
    <mergeCell ref="F70:G70"/>
    <mergeCell ref="E58:G58"/>
    <mergeCell ref="E59:E63"/>
    <mergeCell ref="F59:G59"/>
    <mergeCell ref="F60:G60"/>
    <mergeCell ref="F61:G61"/>
    <mergeCell ref="F62:G62"/>
    <mergeCell ref="F63:G63"/>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D114:D126"/>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s>
  <dataValidations count="25">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7:C131 C120:C121 C123">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N16" sqref="N16"/>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714"/>
      <c r="B1" s="715"/>
      <c r="C1" s="715"/>
      <c r="D1" s="716"/>
      <c r="E1" s="715"/>
      <c r="F1" s="715"/>
      <c r="G1" s="715"/>
      <c r="H1" s="715"/>
      <c r="I1" s="715"/>
      <c r="J1" s="715"/>
      <c r="K1" s="715"/>
      <c r="L1" s="715"/>
      <c r="M1" s="715" t="s">
        <v>1034</v>
      </c>
      <c r="N1" s="715" t="s">
        <v>1035</v>
      </c>
      <c r="O1" s="715" t="s">
        <v>1036</v>
      </c>
      <c r="P1" s="715"/>
    </row>
    <row r="2" spans="1:16" ht="12" hidden="1" customHeight="1">
      <c r="A2" s="714"/>
      <c r="B2" s="715"/>
      <c r="C2" s="715"/>
      <c r="D2" s="716"/>
      <c r="E2" s="715"/>
      <c r="F2" s="715"/>
      <c r="G2" s="715"/>
      <c r="H2" s="715"/>
      <c r="I2" s="715"/>
      <c r="J2" s="715"/>
      <c r="K2" s="715"/>
      <c r="L2" s="715"/>
      <c r="M2" s="715"/>
      <c r="N2" s="715"/>
      <c r="O2" s="715"/>
      <c r="P2" s="715"/>
    </row>
    <row r="3" spans="1:16" ht="12" hidden="1" customHeight="1">
      <c r="A3" s="714"/>
      <c r="B3" s="715"/>
      <c r="C3" s="715"/>
      <c r="D3" s="716"/>
      <c r="E3" s="715"/>
      <c r="F3" s="715"/>
      <c r="G3" s="715"/>
      <c r="H3" s="715"/>
      <c r="I3" s="715"/>
      <c r="J3" s="715"/>
      <c r="K3" s="715"/>
      <c r="L3" s="715"/>
      <c r="M3" s="715"/>
      <c r="N3" s="715"/>
      <c r="O3" s="715"/>
      <c r="P3" s="715"/>
    </row>
    <row r="4" spans="1:16" ht="12" hidden="1" customHeight="1">
      <c r="A4" s="714"/>
      <c r="B4" s="715"/>
      <c r="C4" s="715"/>
      <c r="D4" s="716"/>
      <c r="E4" s="715"/>
      <c r="F4" s="715"/>
      <c r="G4" s="715"/>
      <c r="H4" s="715"/>
      <c r="I4" s="715"/>
      <c r="J4" s="715"/>
      <c r="K4" s="715"/>
      <c r="L4" s="715"/>
      <c r="M4" s="715"/>
      <c r="N4" s="715"/>
      <c r="O4" s="715"/>
      <c r="P4" s="715"/>
    </row>
    <row r="5" spans="1:16" ht="12" hidden="1" customHeight="1">
      <c r="A5" s="714"/>
      <c r="B5" s="715"/>
      <c r="C5" s="715"/>
      <c r="D5" s="716"/>
      <c r="E5" s="715"/>
      <c r="F5" s="715"/>
      <c r="G5" s="715"/>
      <c r="H5" s="715"/>
      <c r="I5" s="715"/>
      <c r="J5" s="715"/>
      <c r="K5" s="715"/>
      <c r="L5" s="715"/>
      <c r="M5" s="715"/>
      <c r="N5" s="715"/>
      <c r="O5" s="715"/>
      <c r="P5" s="715"/>
    </row>
    <row r="6" spans="1:16" ht="12" hidden="1" customHeight="1">
      <c r="A6" s="714"/>
      <c r="B6" s="715"/>
      <c r="C6" s="715"/>
      <c r="D6" s="716"/>
      <c r="E6" s="715"/>
      <c r="F6" s="715"/>
      <c r="G6" s="715"/>
      <c r="H6" s="715"/>
      <c r="I6" s="715"/>
      <c r="J6" s="715"/>
      <c r="K6" s="715"/>
      <c r="L6" s="715"/>
      <c r="M6" s="715"/>
      <c r="N6" s="715"/>
      <c r="O6" s="715"/>
      <c r="P6" s="715"/>
    </row>
    <row r="7" spans="1:16" ht="12" hidden="1" customHeight="1">
      <c r="A7" s="714"/>
      <c r="B7" s="715"/>
      <c r="C7" s="715"/>
      <c r="D7" s="716"/>
      <c r="E7" s="715"/>
      <c r="F7" s="715"/>
      <c r="G7" s="715"/>
      <c r="H7" s="715"/>
      <c r="I7" s="715"/>
      <c r="J7" s="715"/>
      <c r="K7" s="715"/>
      <c r="L7" s="715"/>
      <c r="M7" s="715"/>
      <c r="N7" s="715"/>
      <c r="O7" s="715"/>
      <c r="P7" s="715"/>
    </row>
    <row r="8" spans="1:16" ht="12" hidden="1" customHeight="1">
      <c r="A8" s="714"/>
      <c r="B8" s="715"/>
      <c r="C8" s="715"/>
      <c r="D8" s="716"/>
      <c r="E8" s="715"/>
      <c r="F8" s="715"/>
      <c r="G8" s="715"/>
      <c r="H8" s="715"/>
      <c r="I8" s="715"/>
      <c r="J8" s="715"/>
      <c r="K8" s="715"/>
      <c r="L8" s="715"/>
      <c r="M8" s="715"/>
      <c r="N8" s="715"/>
      <c r="O8" s="715"/>
      <c r="P8" s="715"/>
    </row>
    <row r="9" spans="1:16" ht="12" hidden="1" customHeight="1">
      <c r="A9" s="714"/>
      <c r="B9" s="715"/>
      <c r="C9" s="715"/>
      <c r="D9" s="716"/>
      <c r="E9" s="715"/>
      <c r="F9" s="715"/>
      <c r="G9" s="715"/>
      <c r="H9" s="715"/>
      <c r="I9" s="715"/>
      <c r="J9" s="715"/>
      <c r="K9" s="715"/>
      <c r="L9" s="715"/>
      <c r="M9" s="715"/>
      <c r="N9" s="715"/>
      <c r="O9" s="715"/>
      <c r="P9" s="715"/>
    </row>
    <row r="10" spans="1:16" ht="12" hidden="1" customHeight="1">
      <c r="A10" s="714"/>
      <c r="B10" s="715"/>
      <c r="C10" s="715"/>
      <c r="D10" s="716"/>
      <c r="E10" s="715"/>
      <c r="F10" s="715"/>
      <c r="G10" s="715"/>
      <c r="H10" s="715"/>
      <c r="I10" s="715"/>
      <c r="J10" s="715"/>
      <c r="K10" s="715"/>
      <c r="L10" s="715"/>
      <c r="M10" s="715"/>
      <c r="N10" s="715"/>
      <c r="O10" s="715"/>
      <c r="P10" s="715"/>
    </row>
    <row r="11" spans="1:16" ht="15" hidden="1" customHeight="1">
      <c r="A11" s="714"/>
      <c r="B11" s="715"/>
      <c r="C11" s="715"/>
      <c r="D11" s="716"/>
      <c r="E11" s="716"/>
      <c r="F11" s="716"/>
      <c r="G11" s="716"/>
      <c r="H11" s="716"/>
      <c r="I11" s="716"/>
      <c r="J11" s="716"/>
      <c r="K11" s="716"/>
      <c r="L11" s="717"/>
      <c r="M11" s="718"/>
      <c r="N11" s="717"/>
      <c r="O11" s="717"/>
      <c r="P11" s="715"/>
    </row>
    <row r="12" spans="1:16" ht="30" customHeight="1">
      <c r="A12" s="714"/>
      <c r="B12" s="715"/>
      <c r="C12" s="716"/>
      <c r="D12" s="716"/>
      <c r="E12" s="716"/>
      <c r="F12" s="716"/>
      <c r="G12" s="716"/>
      <c r="H12" s="716"/>
      <c r="I12" s="716"/>
      <c r="J12" s="716"/>
      <c r="K12" s="716"/>
      <c r="L12" s="1184" t="s">
        <v>1269</v>
      </c>
      <c r="M12" s="1185"/>
      <c r="N12" s="1185"/>
      <c r="O12" s="1185"/>
      <c r="P12" s="1185"/>
    </row>
    <row r="13" spans="1:16">
      <c r="A13" s="714"/>
      <c r="B13" s="715"/>
      <c r="C13" s="715"/>
      <c r="D13" s="716"/>
      <c r="E13" s="719"/>
      <c r="F13" s="719"/>
      <c r="G13" s="719"/>
      <c r="H13" s="719"/>
      <c r="I13" s="719"/>
      <c r="J13" s="719"/>
      <c r="K13" s="719"/>
      <c r="L13" s="719"/>
      <c r="M13" s="719"/>
      <c r="N13" s="719"/>
      <c r="O13" s="720"/>
      <c r="P13" s="720"/>
    </row>
    <row r="14" spans="1:16" ht="28.5" customHeight="1">
      <c r="A14" s="721"/>
      <c r="B14" s="715"/>
      <c r="C14" s="715"/>
      <c r="D14" s="716"/>
      <c r="E14" s="719"/>
      <c r="F14" s="719"/>
      <c r="G14" s="719"/>
      <c r="H14" s="719"/>
      <c r="I14" s="719"/>
      <c r="J14" s="719"/>
      <c r="K14" s="719"/>
      <c r="L14" s="722" t="s">
        <v>16</v>
      </c>
      <c r="M14" s="723" t="s">
        <v>278</v>
      </c>
      <c r="N14" s="723" t="s">
        <v>279</v>
      </c>
      <c r="O14" s="723" t="s">
        <v>280</v>
      </c>
      <c r="P14" s="724" t="s">
        <v>1030</v>
      </c>
    </row>
    <row r="15" spans="1:16">
      <c r="A15" s="725" t="s">
        <v>18</v>
      </c>
      <c r="B15" s="715"/>
      <c r="C15" s="715"/>
      <c r="D15" s="716"/>
      <c r="E15" s="726"/>
      <c r="F15" s="726"/>
      <c r="G15" s="726"/>
      <c r="H15" s="726"/>
      <c r="I15" s="726"/>
      <c r="J15" s="726"/>
      <c r="K15" s="726"/>
      <c r="L15" s="727" t="s">
        <v>2605</v>
      </c>
      <c r="M15" s="728"/>
      <c r="N15" s="728"/>
      <c r="O15" s="728"/>
      <c r="P15" s="728"/>
    </row>
    <row r="16" spans="1:16" ht="22.8">
      <c r="A16" s="729">
        <v>1</v>
      </c>
      <c r="B16" s="715"/>
      <c r="C16" s="715"/>
      <c r="D16" s="730"/>
      <c r="E16" s="731"/>
      <c r="F16" s="731"/>
      <c r="G16" s="731"/>
      <c r="H16" s="731"/>
      <c r="I16" s="731"/>
      <c r="J16" s="731"/>
      <c r="K16" s="731"/>
      <c r="L16" s="732" t="s">
        <v>18</v>
      </c>
      <c r="M16" s="733" t="s">
        <v>2511</v>
      </c>
      <c r="N16" s="733" t="s">
        <v>2512</v>
      </c>
      <c r="O16" s="734" t="s">
        <v>2513</v>
      </c>
      <c r="P16" s="735"/>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2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29" sqref="R29"/>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715"/>
      <c r="B1" s="715"/>
      <c r="C1" s="716"/>
      <c r="D1" s="716"/>
      <c r="E1" s="716"/>
      <c r="F1" s="716"/>
      <c r="G1" s="716"/>
      <c r="H1" s="716"/>
      <c r="I1" s="716"/>
      <c r="J1" s="716"/>
      <c r="K1" s="715"/>
      <c r="L1" s="715"/>
      <c r="M1" s="715"/>
      <c r="N1" s="715"/>
      <c r="O1" s="715"/>
      <c r="P1" s="715"/>
      <c r="Q1" s="715"/>
      <c r="R1" s="715"/>
      <c r="S1" s="715"/>
      <c r="T1" s="715"/>
    </row>
    <row r="2" spans="1:20" ht="12" hidden="1" customHeight="1">
      <c r="A2" s="715"/>
      <c r="B2" s="715"/>
      <c r="C2" s="716"/>
      <c r="D2" s="716"/>
      <c r="E2" s="716"/>
      <c r="F2" s="716"/>
      <c r="G2" s="716"/>
      <c r="H2" s="716"/>
      <c r="I2" s="716"/>
      <c r="J2" s="716"/>
      <c r="K2" s="716"/>
      <c r="L2" s="716"/>
      <c r="M2" s="736"/>
      <c r="N2" s="736"/>
      <c r="O2" s="736"/>
      <c r="P2" s="736"/>
      <c r="Q2" s="715"/>
      <c r="R2" s="715"/>
      <c r="S2" s="736"/>
      <c r="T2" s="715"/>
    </row>
    <row r="3" spans="1:20" ht="12" hidden="1" customHeight="1">
      <c r="A3" s="715"/>
      <c r="B3" s="715"/>
      <c r="C3" s="716"/>
      <c r="D3" s="716"/>
      <c r="E3" s="716"/>
      <c r="F3" s="716"/>
      <c r="G3" s="716"/>
      <c r="H3" s="716"/>
      <c r="I3" s="716"/>
      <c r="J3" s="716"/>
      <c r="K3" s="716"/>
      <c r="L3" s="716"/>
      <c r="M3" s="736"/>
      <c r="N3" s="736"/>
      <c r="O3" s="736"/>
      <c r="P3" s="736"/>
      <c r="Q3" s="715"/>
      <c r="R3" s="715"/>
      <c r="S3" s="736"/>
      <c r="T3" s="715"/>
    </row>
    <row r="4" spans="1:20" ht="12" hidden="1" customHeight="1">
      <c r="A4" s="715"/>
      <c r="B4" s="715"/>
      <c r="C4" s="716"/>
      <c r="D4" s="716"/>
      <c r="E4" s="716"/>
      <c r="F4" s="716"/>
      <c r="G4" s="716"/>
      <c r="H4" s="716"/>
      <c r="I4" s="716"/>
      <c r="J4" s="716"/>
      <c r="K4" s="716"/>
      <c r="L4" s="716"/>
      <c r="M4" s="736"/>
      <c r="N4" s="736"/>
      <c r="O4" s="736"/>
      <c r="P4" s="736"/>
      <c r="Q4" s="715"/>
      <c r="R4" s="715"/>
      <c r="S4" s="736"/>
      <c r="T4" s="715"/>
    </row>
    <row r="5" spans="1:20" ht="12" hidden="1" customHeight="1">
      <c r="A5" s="715"/>
      <c r="B5" s="715"/>
      <c r="C5" s="716"/>
      <c r="D5" s="716"/>
      <c r="E5" s="716"/>
      <c r="F5" s="716"/>
      <c r="G5" s="716"/>
      <c r="H5" s="716"/>
      <c r="I5" s="716"/>
      <c r="J5" s="716"/>
      <c r="K5" s="716"/>
      <c r="L5" s="716"/>
      <c r="M5" s="736"/>
      <c r="N5" s="736"/>
      <c r="O5" s="736"/>
      <c r="P5" s="736"/>
      <c r="Q5" s="715"/>
      <c r="R5" s="715"/>
      <c r="S5" s="736"/>
      <c r="T5" s="715"/>
    </row>
    <row r="6" spans="1:20" ht="12" hidden="1" customHeight="1">
      <c r="A6" s="715"/>
      <c r="B6" s="715"/>
      <c r="C6" s="716"/>
      <c r="D6" s="716"/>
      <c r="E6" s="716"/>
      <c r="F6" s="716"/>
      <c r="G6" s="716"/>
      <c r="H6" s="716"/>
      <c r="I6" s="716"/>
      <c r="J6" s="716"/>
      <c r="K6" s="716"/>
      <c r="L6" s="716"/>
      <c r="M6" s="736"/>
      <c r="N6" s="736"/>
      <c r="O6" s="736"/>
      <c r="P6" s="736"/>
      <c r="Q6" s="715"/>
      <c r="R6" s="715"/>
      <c r="S6" s="736"/>
      <c r="T6" s="715"/>
    </row>
    <row r="7" spans="1:20" ht="12" hidden="1" customHeight="1">
      <c r="A7" s="715"/>
      <c r="B7" s="715"/>
      <c r="C7" s="716"/>
      <c r="D7" s="716"/>
      <c r="E7" s="716"/>
      <c r="F7" s="716"/>
      <c r="G7" s="716"/>
      <c r="H7" s="716"/>
      <c r="I7" s="716"/>
      <c r="J7" s="716"/>
      <c r="K7" s="716"/>
      <c r="L7" s="716"/>
      <c r="M7" s="736"/>
      <c r="N7" s="736"/>
      <c r="O7" s="736"/>
      <c r="P7" s="736"/>
      <c r="Q7" s="715"/>
      <c r="R7" s="715"/>
      <c r="S7" s="736"/>
      <c r="T7" s="715"/>
    </row>
    <row r="8" spans="1:20" ht="12" hidden="1" customHeight="1">
      <c r="A8" s="715"/>
      <c r="B8" s="715"/>
      <c r="C8" s="716"/>
      <c r="D8" s="716"/>
      <c r="E8" s="716"/>
      <c r="F8" s="716"/>
      <c r="G8" s="716"/>
      <c r="H8" s="716"/>
      <c r="I8" s="716"/>
      <c r="J8" s="716"/>
      <c r="K8" s="716"/>
      <c r="L8" s="716"/>
      <c r="M8" s="736"/>
      <c r="N8" s="736"/>
      <c r="O8" s="736"/>
      <c r="P8" s="736"/>
      <c r="Q8" s="715"/>
      <c r="R8" s="715"/>
      <c r="S8" s="736"/>
      <c r="T8" s="715"/>
    </row>
    <row r="9" spans="1:20" ht="12" hidden="1" customHeight="1">
      <c r="A9" s="715"/>
      <c r="B9" s="715"/>
      <c r="C9" s="716"/>
      <c r="D9" s="716"/>
      <c r="E9" s="716"/>
      <c r="F9" s="716"/>
      <c r="G9" s="716"/>
      <c r="H9" s="716"/>
      <c r="I9" s="716"/>
      <c r="J9" s="716"/>
      <c r="K9" s="716"/>
      <c r="L9" s="716"/>
      <c r="M9" s="736"/>
      <c r="N9" s="736"/>
      <c r="O9" s="736"/>
      <c r="P9" s="736"/>
      <c r="Q9" s="715"/>
      <c r="R9" s="715"/>
      <c r="S9" s="736"/>
      <c r="T9" s="715"/>
    </row>
    <row r="10" spans="1:20" ht="12" hidden="1" customHeight="1">
      <c r="A10" s="715"/>
      <c r="B10" s="715"/>
      <c r="C10" s="716"/>
      <c r="D10" s="716"/>
      <c r="E10" s="716"/>
      <c r="F10" s="716"/>
      <c r="G10" s="716"/>
      <c r="H10" s="716"/>
      <c r="I10" s="716"/>
      <c r="J10" s="716"/>
      <c r="K10" s="716"/>
      <c r="L10" s="716"/>
      <c r="M10" s="736"/>
      <c r="N10" s="736"/>
      <c r="O10" s="736"/>
      <c r="P10" s="736"/>
      <c r="Q10" s="715"/>
      <c r="R10" s="715"/>
      <c r="S10" s="736"/>
      <c r="T10" s="715"/>
    </row>
    <row r="11" spans="1:20" ht="15" hidden="1" customHeight="1">
      <c r="A11" s="715"/>
      <c r="B11" s="715"/>
      <c r="C11" s="716"/>
      <c r="D11" s="716"/>
      <c r="E11" s="716"/>
      <c r="F11" s="716"/>
      <c r="G11" s="716"/>
      <c r="H11" s="716"/>
      <c r="I11" s="716"/>
      <c r="J11" s="716"/>
      <c r="K11" s="737"/>
      <c r="L11" s="737"/>
      <c r="M11" s="718"/>
      <c r="N11" s="737"/>
      <c r="O11" s="737"/>
      <c r="P11" s="737"/>
      <c r="Q11" s="715"/>
      <c r="R11" s="715"/>
      <c r="S11" s="737"/>
      <c r="T11" s="715"/>
    </row>
    <row r="12" spans="1:20" ht="21" customHeight="1">
      <c r="A12" s="715"/>
      <c r="B12" s="716"/>
      <c r="C12" s="716"/>
      <c r="D12" s="716"/>
      <c r="E12" s="716"/>
      <c r="F12" s="716"/>
      <c r="G12" s="716"/>
      <c r="H12" s="716"/>
      <c r="I12" s="716"/>
      <c r="J12" s="716"/>
      <c r="K12" s="716"/>
      <c r="L12" s="1187" t="s">
        <v>1270</v>
      </c>
      <c r="M12" s="1188"/>
      <c r="N12" s="1188"/>
      <c r="O12" s="1188"/>
      <c r="P12" s="1188"/>
      <c r="Q12" s="1188"/>
      <c r="R12" s="1188"/>
      <c r="S12" s="1188"/>
      <c r="T12" s="715"/>
    </row>
    <row r="13" spans="1:20" ht="9" customHeight="1">
      <c r="A13" s="715"/>
      <c r="B13" s="715"/>
      <c r="C13" s="716"/>
      <c r="D13" s="716"/>
      <c r="E13" s="716"/>
      <c r="F13" s="716"/>
      <c r="G13" s="716"/>
      <c r="H13" s="716"/>
      <c r="I13" s="716"/>
      <c r="J13" s="716"/>
      <c r="K13" s="719"/>
      <c r="L13" s="719"/>
      <c r="M13" s="719"/>
      <c r="N13" s="719"/>
      <c r="O13" s="719"/>
      <c r="P13" s="1193"/>
      <c r="Q13" s="1193"/>
      <c r="R13" s="738"/>
      <c r="S13" s="738"/>
      <c r="T13" s="715"/>
    </row>
    <row r="14" spans="1:20" ht="21" customHeight="1">
      <c r="A14" s="715"/>
      <c r="B14" s="715"/>
      <c r="C14" s="716"/>
      <c r="D14" s="716"/>
      <c r="E14" s="716"/>
      <c r="F14" s="716"/>
      <c r="G14" s="716"/>
      <c r="H14" s="716"/>
      <c r="I14" s="716"/>
      <c r="J14" s="716"/>
      <c r="K14" s="719"/>
      <c r="L14" s="1189" t="s">
        <v>16</v>
      </c>
      <c r="M14" s="1189" t="s">
        <v>121</v>
      </c>
      <c r="N14" s="1189" t="s">
        <v>143</v>
      </c>
      <c r="O14" s="739" t="s">
        <v>2607</v>
      </c>
      <c r="P14" s="740" t="s">
        <v>2608</v>
      </c>
      <c r="Q14" s="740" t="s">
        <v>2609</v>
      </c>
      <c r="R14" s="740" t="s">
        <v>2609</v>
      </c>
      <c r="S14" s="740" t="s">
        <v>2609</v>
      </c>
      <c r="T14" s="715"/>
    </row>
    <row r="15" spans="1:20" s="67" customFormat="1" ht="36" customHeight="1">
      <c r="A15" s="741" t="s">
        <v>1151</v>
      </c>
      <c r="B15" s="741"/>
      <c r="C15" s="741"/>
      <c r="D15" s="741"/>
      <c r="E15" s="741"/>
      <c r="F15" s="741"/>
      <c r="G15" s="741"/>
      <c r="H15" s="741"/>
      <c r="I15" s="741"/>
      <c r="J15" s="741"/>
      <c r="K15" s="741"/>
      <c r="L15" s="1189"/>
      <c r="M15" s="1189"/>
      <c r="N15" s="1189"/>
      <c r="O15" s="740" t="s">
        <v>285</v>
      </c>
      <c r="P15" s="740" t="s">
        <v>285</v>
      </c>
      <c r="Q15" s="740" t="s">
        <v>286</v>
      </c>
      <c r="R15" s="740" t="s">
        <v>285</v>
      </c>
      <c r="S15" s="157" t="s">
        <v>109</v>
      </c>
      <c r="T15" s="741"/>
    </row>
    <row r="16" spans="1:20" s="67" customFormat="1">
      <c r="A16" s="742" t="s">
        <v>18</v>
      </c>
      <c r="B16" s="741"/>
      <c r="C16" s="741"/>
      <c r="D16" s="741"/>
      <c r="E16" s="741"/>
      <c r="F16" s="741"/>
      <c r="G16" s="741"/>
      <c r="H16" s="741"/>
      <c r="I16" s="741"/>
      <c r="J16" s="741"/>
      <c r="K16" s="741"/>
      <c r="L16" s="743" t="s">
        <v>2605</v>
      </c>
      <c r="M16" s="727"/>
      <c r="N16" s="728"/>
      <c r="O16" s="728"/>
      <c r="P16" s="728"/>
      <c r="Q16" s="728"/>
      <c r="R16" s="728"/>
      <c r="S16" s="728"/>
      <c r="T16" s="741"/>
    </row>
    <row r="17" spans="1:20" s="67" customFormat="1">
      <c r="A17" s="742" t="s">
        <v>18</v>
      </c>
      <c r="B17" s="741"/>
      <c r="C17" s="741"/>
      <c r="D17" s="741"/>
      <c r="E17" s="741"/>
      <c r="F17" s="741"/>
      <c r="G17" s="741"/>
      <c r="H17" s="741"/>
      <c r="I17" s="741"/>
      <c r="J17" s="741"/>
      <c r="K17" s="741"/>
      <c r="L17" s="744">
        <v>1</v>
      </c>
      <c r="M17" s="745" t="s">
        <v>287</v>
      </c>
      <c r="N17" s="746" t="s">
        <v>288</v>
      </c>
      <c r="O17" s="747"/>
      <c r="P17" s="748"/>
      <c r="Q17" s="748"/>
      <c r="R17" s="748"/>
      <c r="S17" s="749"/>
      <c r="T17" s="741"/>
    </row>
    <row r="18" spans="1:20" s="67" customFormat="1">
      <c r="A18" s="742" t="s">
        <v>18</v>
      </c>
      <c r="B18" s="741"/>
      <c r="C18" s="741"/>
      <c r="D18" s="741"/>
      <c r="E18" s="741"/>
      <c r="F18" s="741"/>
      <c r="G18" s="741"/>
      <c r="H18" s="741"/>
      <c r="I18" s="741"/>
      <c r="J18" s="741"/>
      <c r="K18" s="741"/>
      <c r="L18" s="744">
        <v>2</v>
      </c>
      <c r="M18" s="745" t="s">
        <v>289</v>
      </c>
      <c r="N18" s="746" t="s">
        <v>288</v>
      </c>
      <c r="O18" s="747">
        <v>1</v>
      </c>
      <c r="P18" s="748"/>
      <c r="Q18" s="748"/>
      <c r="R18" s="748"/>
      <c r="S18" s="749"/>
      <c r="T18" s="741"/>
    </row>
    <row r="19" spans="1:20" s="67" customFormat="1">
      <c r="A19" s="742" t="s">
        <v>18</v>
      </c>
      <c r="B19" s="741"/>
      <c r="C19" s="741"/>
      <c r="D19" s="741"/>
      <c r="E19" s="741"/>
      <c r="F19" s="741"/>
      <c r="G19" s="741"/>
      <c r="H19" s="741"/>
      <c r="I19" s="741"/>
      <c r="J19" s="741"/>
      <c r="K19" s="741"/>
      <c r="L19" s="744">
        <v>3</v>
      </c>
      <c r="M19" s="745" t="s">
        <v>290</v>
      </c>
      <c r="N19" s="746" t="s">
        <v>288</v>
      </c>
      <c r="O19" s="747"/>
      <c r="P19" s="748"/>
      <c r="Q19" s="748"/>
      <c r="R19" s="748"/>
      <c r="S19" s="749"/>
      <c r="T19" s="741"/>
    </row>
    <row r="20" spans="1:20" s="67" customFormat="1">
      <c r="A20" s="742" t="s">
        <v>18</v>
      </c>
      <c r="B20" s="741"/>
      <c r="C20" s="741"/>
      <c r="D20" s="741"/>
      <c r="E20" s="741"/>
      <c r="F20" s="741"/>
      <c r="G20" s="741"/>
      <c r="H20" s="741"/>
      <c r="I20" s="741"/>
      <c r="J20" s="741"/>
      <c r="K20" s="741"/>
      <c r="L20" s="744">
        <v>4</v>
      </c>
      <c r="M20" s="745" t="s">
        <v>291</v>
      </c>
      <c r="N20" s="746" t="s">
        <v>288</v>
      </c>
      <c r="O20" s="747">
        <v>1</v>
      </c>
      <c r="P20" s="748"/>
      <c r="Q20" s="748"/>
      <c r="R20" s="748"/>
      <c r="S20" s="749"/>
      <c r="T20" s="741"/>
    </row>
    <row r="21" spans="1:20" s="67" customFormat="1">
      <c r="A21" s="742" t="s">
        <v>18</v>
      </c>
      <c r="B21" s="741"/>
      <c r="C21" s="741"/>
      <c r="D21" s="741"/>
      <c r="E21" s="741"/>
      <c r="F21" s="741"/>
      <c r="G21" s="741"/>
      <c r="H21" s="741"/>
      <c r="I21" s="741"/>
      <c r="J21" s="741"/>
      <c r="K21" s="741"/>
      <c r="L21" s="744">
        <v>5</v>
      </c>
      <c r="M21" s="745" t="s">
        <v>292</v>
      </c>
      <c r="N21" s="746" t="s">
        <v>293</v>
      </c>
      <c r="O21" s="750">
        <v>1</v>
      </c>
      <c r="P21" s="751"/>
      <c r="Q21" s="751"/>
      <c r="R21" s="751"/>
      <c r="S21" s="749"/>
      <c r="T21" s="741"/>
    </row>
    <row r="22" spans="1:20" s="67" customFormat="1">
      <c r="A22" s="742" t="s">
        <v>18</v>
      </c>
      <c r="B22" s="741"/>
      <c r="C22" s="741"/>
      <c r="D22" s="741"/>
      <c r="E22" s="741"/>
      <c r="F22" s="741"/>
      <c r="G22" s="741"/>
      <c r="H22" s="741"/>
      <c r="I22" s="741"/>
      <c r="J22" s="741"/>
      <c r="K22" s="741"/>
      <c r="L22" s="744"/>
      <c r="M22" s="745" t="s">
        <v>1228</v>
      </c>
      <c r="N22" s="746"/>
      <c r="O22" s="1194"/>
      <c r="P22" s="1195"/>
      <c r="Q22" s="1195"/>
      <c r="R22" s="1195"/>
      <c r="S22" s="1196"/>
      <c r="T22" s="741"/>
    </row>
    <row r="23" spans="1:20" s="67" customFormat="1">
      <c r="A23" s="741"/>
      <c r="B23" s="741"/>
      <c r="C23" s="741"/>
      <c r="D23" s="741"/>
      <c r="E23" s="741"/>
      <c r="F23" s="741"/>
      <c r="G23" s="741"/>
      <c r="H23" s="741"/>
      <c r="I23" s="741"/>
      <c r="J23" s="741"/>
      <c r="K23" s="741"/>
      <c r="L23" s="741"/>
      <c r="M23" s="741"/>
      <c r="N23" s="741"/>
      <c r="O23" s="741"/>
      <c r="P23" s="741"/>
      <c r="Q23" s="741"/>
      <c r="R23" s="741"/>
      <c r="S23" s="741"/>
      <c r="T23" s="741"/>
    </row>
    <row r="24" spans="1:20" s="67" customFormat="1" ht="24" customHeight="1">
      <c r="A24" s="741"/>
      <c r="B24" s="741"/>
      <c r="C24" s="741"/>
      <c r="D24" s="741"/>
      <c r="E24" s="741"/>
      <c r="F24" s="741"/>
      <c r="G24" s="741"/>
      <c r="H24" s="741"/>
      <c r="I24" s="741"/>
      <c r="J24" s="741"/>
      <c r="K24" s="741"/>
      <c r="L24" s="1190" t="s">
        <v>1271</v>
      </c>
      <c r="M24" s="1191"/>
      <c r="N24" s="1191"/>
      <c r="O24" s="1191"/>
      <c r="P24" s="1191"/>
      <c r="Q24" s="1191"/>
      <c r="R24" s="1191"/>
      <c r="S24" s="1191"/>
      <c r="T24" s="741"/>
    </row>
    <row r="25" spans="1:20" s="67" customFormat="1">
      <c r="A25" s="741"/>
      <c r="B25" s="741"/>
      <c r="C25" s="741"/>
      <c r="D25" s="741"/>
      <c r="E25" s="741"/>
      <c r="F25" s="741"/>
      <c r="G25" s="741"/>
      <c r="H25" s="741"/>
      <c r="I25" s="741"/>
      <c r="J25" s="741"/>
      <c r="K25" s="741"/>
      <c r="L25" s="752"/>
      <c r="M25" s="753"/>
      <c r="N25" s="753"/>
      <c r="O25" s="753"/>
      <c r="P25" s="753"/>
      <c r="Q25" s="753"/>
      <c r="R25" s="753"/>
      <c r="S25" s="753"/>
      <c r="T25" s="741"/>
    </row>
    <row r="26" spans="1:20" s="67" customFormat="1" ht="45.75" customHeight="1">
      <c r="A26" s="741" t="s">
        <v>1151</v>
      </c>
      <c r="B26" s="741"/>
      <c r="C26" s="741"/>
      <c r="D26" s="741"/>
      <c r="E26" s="741"/>
      <c r="F26" s="741"/>
      <c r="G26" s="741"/>
      <c r="H26" s="741"/>
      <c r="I26" s="741"/>
      <c r="J26" s="741"/>
      <c r="K26" s="741"/>
      <c r="L26" s="754" t="s">
        <v>16</v>
      </c>
      <c r="M26" s="755" t="s">
        <v>297</v>
      </c>
      <c r="N26" s="755" t="s">
        <v>298</v>
      </c>
      <c r="O26" s="1192" t="s">
        <v>1201</v>
      </c>
      <c r="P26" s="1192"/>
      <c r="Q26" s="1192"/>
      <c r="R26" s="755" t="s">
        <v>1202</v>
      </c>
      <c r="S26" s="755" t="s">
        <v>299</v>
      </c>
      <c r="T26" s="741"/>
    </row>
    <row r="27" spans="1:20" s="70" customFormat="1" ht="13.8">
      <c r="A27" s="756"/>
      <c r="B27" s="757"/>
      <c r="C27" s="757"/>
      <c r="D27" s="757"/>
      <c r="E27" s="757"/>
      <c r="F27" s="757"/>
      <c r="G27" s="757"/>
      <c r="H27" s="757"/>
      <c r="I27" s="757"/>
      <c r="J27" s="757"/>
      <c r="K27" s="706"/>
      <c r="L27" s="758">
        <v>1</v>
      </c>
      <c r="M27" s="759" t="s">
        <v>2585</v>
      </c>
      <c r="N27" s="760" t="s">
        <v>1470</v>
      </c>
      <c r="O27" s="1186" t="s">
        <v>1484</v>
      </c>
      <c r="P27" s="1186"/>
      <c r="Q27" s="1186"/>
      <c r="R27" s="759" t="s">
        <v>2586</v>
      </c>
      <c r="S27" s="749"/>
      <c r="T27" s="761"/>
    </row>
  </sheetData>
  <sheetProtection formatColumns="0" formatRows="0" autoFilter="0"/>
  <mergeCells count="9">
    <mergeCell ref="O27:Q27"/>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s>
  <pageMargins left="0.35433070866141736" right="0.35433070866141736" top="0.39370078740157483" bottom="0.47244094488188981" header="0.51181102362204722" footer="0.51181102362204722"/>
  <pageSetup paperSize="9" scale="65"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W16" activePane="bottomRight" state="frozen"/>
      <selection activeCell="M11" sqref="M11"/>
      <selection pane="topRight" activeCell="M11" sqref="M11"/>
      <selection pane="bottomLeft" activeCell="M11" sqref="M11"/>
      <selection pane="bottomRight" activeCell="AF23" sqref="AF23"/>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32" width="15.75" style="72" customWidth="1"/>
    <col min="33" max="42" width="15.75" style="72" hidden="1" customWidth="1"/>
    <col min="43" max="16384" width="9.125" style="72"/>
  </cols>
  <sheetData>
    <row r="1" spans="1:42" hidden="1">
      <c r="A1" s="762"/>
      <c r="B1" s="762"/>
      <c r="C1" s="762"/>
      <c r="D1" s="762"/>
      <c r="E1" s="762"/>
      <c r="F1" s="762"/>
      <c r="G1" s="762"/>
      <c r="H1" s="762"/>
      <c r="I1" s="762"/>
      <c r="J1" s="762"/>
      <c r="K1" s="762"/>
      <c r="L1" s="763"/>
      <c r="M1" s="764"/>
      <c r="N1" s="762"/>
      <c r="O1" s="762">
        <v>2022</v>
      </c>
      <c r="P1" s="762">
        <v>2022</v>
      </c>
      <c r="Q1" s="762">
        <v>2022</v>
      </c>
      <c r="R1" s="762">
        <v>2022</v>
      </c>
      <c r="S1" s="762">
        <v>2023</v>
      </c>
      <c r="T1" s="762">
        <v>2024</v>
      </c>
      <c r="U1" s="762">
        <v>2024</v>
      </c>
      <c r="V1" s="762">
        <v>2024</v>
      </c>
      <c r="W1" s="762">
        <v>2024</v>
      </c>
      <c r="X1" s="762">
        <v>2024</v>
      </c>
      <c r="Y1" s="762">
        <v>2025</v>
      </c>
      <c r="Z1" s="762">
        <v>2025</v>
      </c>
      <c r="AA1" s="762">
        <v>2026</v>
      </c>
      <c r="AB1" s="762">
        <v>2026</v>
      </c>
      <c r="AC1" s="762">
        <v>2027</v>
      </c>
      <c r="AD1" s="762">
        <v>2027</v>
      </c>
      <c r="AE1" s="762">
        <v>2028</v>
      </c>
      <c r="AF1" s="762">
        <v>2028</v>
      </c>
      <c r="AG1" s="762">
        <v>2029</v>
      </c>
      <c r="AH1" s="762">
        <v>2029</v>
      </c>
      <c r="AI1" s="762">
        <v>2030</v>
      </c>
      <c r="AJ1" s="762">
        <v>2030</v>
      </c>
      <c r="AK1" s="762">
        <v>2031</v>
      </c>
      <c r="AL1" s="762">
        <v>2031</v>
      </c>
      <c r="AM1" s="762">
        <v>2032</v>
      </c>
      <c r="AN1" s="762">
        <v>2032</v>
      </c>
      <c r="AO1" s="762">
        <v>2033</v>
      </c>
      <c r="AP1" s="762">
        <v>2033</v>
      </c>
    </row>
    <row r="2" spans="1:42" hidden="1">
      <c r="A2" s="762"/>
      <c r="B2" s="762"/>
      <c r="C2" s="762"/>
      <c r="D2" s="762"/>
      <c r="E2" s="762"/>
      <c r="F2" s="762"/>
      <c r="G2" s="762"/>
      <c r="H2" s="762"/>
      <c r="I2" s="762"/>
      <c r="J2" s="762"/>
      <c r="K2" s="762"/>
      <c r="L2" s="763"/>
      <c r="M2" s="764"/>
      <c r="N2" s="762"/>
      <c r="O2" s="762" t="s">
        <v>285</v>
      </c>
      <c r="P2" s="762" t="s">
        <v>323</v>
      </c>
      <c r="Q2" s="762" t="s">
        <v>303</v>
      </c>
      <c r="R2" s="762" t="s">
        <v>109</v>
      </c>
      <c r="S2" s="762" t="s">
        <v>285</v>
      </c>
      <c r="T2" s="762" t="s">
        <v>286</v>
      </c>
      <c r="U2" s="762" t="s">
        <v>285</v>
      </c>
      <c r="V2" s="762" t="s">
        <v>304</v>
      </c>
      <c r="W2" s="762" t="s">
        <v>305</v>
      </c>
      <c r="X2" s="762" t="s">
        <v>109</v>
      </c>
      <c r="Y2" s="762" t="s">
        <v>286</v>
      </c>
      <c r="Z2" s="762" t="s">
        <v>285</v>
      </c>
      <c r="AA2" s="762" t="s">
        <v>286</v>
      </c>
      <c r="AB2" s="762" t="s">
        <v>285</v>
      </c>
      <c r="AC2" s="762" t="s">
        <v>286</v>
      </c>
      <c r="AD2" s="762" t="s">
        <v>285</v>
      </c>
      <c r="AE2" s="762" t="s">
        <v>286</v>
      </c>
      <c r="AF2" s="762" t="s">
        <v>285</v>
      </c>
      <c r="AG2" s="762" t="s">
        <v>286</v>
      </c>
      <c r="AH2" s="762" t="s">
        <v>285</v>
      </c>
      <c r="AI2" s="762" t="s">
        <v>286</v>
      </c>
      <c r="AJ2" s="762" t="s">
        <v>285</v>
      </c>
      <c r="AK2" s="762" t="s">
        <v>286</v>
      </c>
      <c r="AL2" s="762" t="s">
        <v>285</v>
      </c>
      <c r="AM2" s="762" t="s">
        <v>286</v>
      </c>
      <c r="AN2" s="762" t="s">
        <v>285</v>
      </c>
      <c r="AO2" s="762" t="s">
        <v>286</v>
      </c>
      <c r="AP2" s="762" t="s">
        <v>285</v>
      </c>
    </row>
    <row r="3" spans="1:42" hidden="1">
      <c r="A3" s="762"/>
      <c r="B3" s="762"/>
      <c r="C3" s="762"/>
      <c r="D3" s="762"/>
      <c r="E3" s="762"/>
      <c r="F3" s="762"/>
      <c r="G3" s="762"/>
      <c r="H3" s="762"/>
      <c r="I3" s="762"/>
      <c r="J3" s="762"/>
      <c r="K3" s="762"/>
      <c r="L3" s="763"/>
      <c r="M3" s="764"/>
      <c r="N3" s="762"/>
      <c r="O3" s="762" t="s">
        <v>2610</v>
      </c>
      <c r="P3" s="762" t="s">
        <v>2611</v>
      </c>
      <c r="Q3" s="762" t="s">
        <v>2612</v>
      </c>
      <c r="R3" s="762" t="s">
        <v>2613</v>
      </c>
      <c r="S3" s="762" t="s">
        <v>2614</v>
      </c>
      <c r="T3" s="762" t="s">
        <v>2615</v>
      </c>
      <c r="U3" s="762" t="s">
        <v>2616</v>
      </c>
      <c r="V3" s="762" t="s">
        <v>2617</v>
      </c>
      <c r="W3" s="762" t="s">
        <v>2618</v>
      </c>
      <c r="X3" s="762" t="s">
        <v>2619</v>
      </c>
      <c r="Y3" s="762" t="s">
        <v>2620</v>
      </c>
      <c r="Z3" s="762" t="s">
        <v>2621</v>
      </c>
      <c r="AA3" s="762" t="s">
        <v>2622</v>
      </c>
      <c r="AB3" s="762" t="s">
        <v>2623</v>
      </c>
      <c r="AC3" s="762" t="s">
        <v>2624</v>
      </c>
      <c r="AD3" s="762" t="s">
        <v>2625</v>
      </c>
      <c r="AE3" s="762" t="s">
        <v>2626</v>
      </c>
      <c r="AF3" s="762" t="s">
        <v>2627</v>
      </c>
      <c r="AG3" s="762" t="s">
        <v>2628</v>
      </c>
      <c r="AH3" s="762" t="s">
        <v>2629</v>
      </c>
      <c r="AI3" s="762" t="s">
        <v>2630</v>
      </c>
      <c r="AJ3" s="762" t="s">
        <v>2631</v>
      </c>
      <c r="AK3" s="762" t="s">
        <v>2632</v>
      </c>
      <c r="AL3" s="762" t="s">
        <v>2633</v>
      </c>
      <c r="AM3" s="762" t="s">
        <v>2634</v>
      </c>
      <c r="AN3" s="762" t="s">
        <v>2635</v>
      </c>
      <c r="AO3" s="762" t="s">
        <v>2636</v>
      </c>
      <c r="AP3" s="762" t="s">
        <v>2637</v>
      </c>
    </row>
    <row r="4" spans="1:42" hidden="1">
      <c r="A4" s="762"/>
      <c r="B4" s="762"/>
      <c r="C4" s="762"/>
      <c r="D4" s="762"/>
      <c r="E4" s="762"/>
      <c r="F4" s="762"/>
      <c r="G4" s="762"/>
      <c r="H4" s="762"/>
      <c r="I4" s="762"/>
      <c r="J4" s="762"/>
      <c r="K4" s="762"/>
      <c r="L4" s="763"/>
      <c r="M4" s="764"/>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row>
    <row r="5" spans="1:42" hidden="1">
      <c r="A5" s="762"/>
      <c r="B5" s="762"/>
      <c r="C5" s="762"/>
      <c r="D5" s="762"/>
      <c r="E5" s="762"/>
      <c r="F5" s="762"/>
      <c r="G5" s="762"/>
      <c r="H5" s="762"/>
      <c r="I5" s="762"/>
      <c r="J5" s="762"/>
      <c r="K5" s="762"/>
      <c r="L5" s="763"/>
      <c r="M5" s="764"/>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row>
    <row r="6" spans="1:42" hidden="1">
      <c r="A6" s="762"/>
      <c r="B6" s="762"/>
      <c r="C6" s="762"/>
      <c r="D6" s="762"/>
      <c r="E6" s="762"/>
      <c r="F6" s="762"/>
      <c r="G6" s="762"/>
      <c r="H6" s="762"/>
      <c r="I6" s="762"/>
      <c r="J6" s="762"/>
      <c r="K6" s="762"/>
      <c r="L6" s="763"/>
      <c r="M6" s="764"/>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row>
    <row r="7" spans="1:42" hidden="1">
      <c r="A7" s="762"/>
      <c r="B7" s="762"/>
      <c r="C7" s="762"/>
      <c r="D7" s="762"/>
      <c r="E7" s="762"/>
      <c r="F7" s="762"/>
      <c r="G7" s="762"/>
      <c r="H7" s="762"/>
      <c r="I7" s="762"/>
      <c r="J7" s="762"/>
      <c r="K7" s="762"/>
      <c r="L7" s="763"/>
      <c r="M7" s="764"/>
      <c r="N7" s="762"/>
      <c r="O7" s="762"/>
      <c r="P7" s="762"/>
      <c r="Q7" s="762"/>
      <c r="R7" s="762"/>
      <c r="S7" s="762"/>
      <c r="T7" s="762"/>
      <c r="U7" s="762"/>
      <c r="V7" s="762"/>
      <c r="W7" s="762"/>
      <c r="X7" s="762"/>
      <c r="Y7" s="762" t="b">
        <v>1</v>
      </c>
      <c r="Z7" s="762" t="b">
        <v>1</v>
      </c>
      <c r="AA7" s="762" t="b">
        <v>1</v>
      </c>
      <c r="AB7" s="762" t="b">
        <v>1</v>
      </c>
      <c r="AC7" s="762" t="b">
        <v>1</v>
      </c>
      <c r="AD7" s="762" t="b">
        <v>1</v>
      </c>
      <c r="AE7" s="762" t="b">
        <v>1</v>
      </c>
      <c r="AF7" s="762" t="b">
        <v>1</v>
      </c>
      <c r="AG7" s="762" t="b">
        <v>0</v>
      </c>
      <c r="AH7" s="762" t="b">
        <v>0</v>
      </c>
      <c r="AI7" s="762" t="b">
        <v>0</v>
      </c>
      <c r="AJ7" s="762" t="b">
        <v>0</v>
      </c>
      <c r="AK7" s="762" t="b">
        <v>0</v>
      </c>
      <c r="AL7" s="762" t="b">
        <v>0</v>
      </c>
      <c r="AM7" s="762" t="b">
        <v>0</v>
      </c>
      <c r="AN7" s="762" t="b">
        <v>0</v>
      </c>
      <c r="AO7" s="762" t="b">
        <v>0</v>
      </c>
      <c r="AP7" s="762" t="b">
        <v>0</v>
      </c>
    </row>
    <row r="8" spans="1:42" hidden="1">
      <c r="A8" s="762"/>
      <c r="B8" s="762"/>
      <c r="C8" s="762"/>
      <c r="D8" s="762"/>
      <c r="E8" s="762"/>
      <c r="F8" s="762"/>
      <c r="G8" s="762"/>
      <c r="H8" s="762"/>
      <c r="I8" s="762"/>
      <c r="J8" s="762"/>
      <c r="K8" s="762"/>
      <c r="L8" s="763"/>
      <c r="M8" s="764"/>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row>
    <row r="9" spans="1:42" hidden="1">
      <c r="A9" s="762"/>
      <c r="B9" s="762"/>
      <c r="C9" s="762"/>
      <c r="D9" s="762"/>
      <c r="E9" s="762"/>
      <c r="F9" s="762"/>
      <c r="G9" s="762"/>
      <c r="H9" s="762"/>
      <c r="I9" s="762"/>
      <c r="J9" s="762"/>
      <c r="K9" s="762"/>
      <c r="L9" s="763"/>
      <c r="M9" s="764"/>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row>
    <row r="10" spans="1:42" hidden="1">
      <c r="A10" s="762"/>
      <c r="B10" s="762"/>
      <c r="C10" s="762"/>
      <c r="D10" s="762"/>
      <c r="E10" s="762"/>
      <c r="F10" s="762"/>
      <c r="G10" s="762"/>
      <c r="H10" s="762"/>
      <c r="I10" s="762"/>
      <c r="J10" s="762"/>
      <c r="K10" s="762"/>
      <c r="L10" s="763"/>
      <c r="M10" s="764"/>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row>
    <row r="11" spans="1:42" s="71" customFormat="1" ht="15" hidden="1" customHeight="1">
      <c r="A11" s="765"/>
      <c r="B11" s="765"/>
      <c r="C11" s="765"/>
      <c r="D11" s="765"/>
      <c r="E11" s="765"/>
      <c r="F11" s="765"/>
      <c r="G11" s="765"/>
      <c r="H11" s="765"/>
      <c r="I11" s="765"/>
      <c r="J11" s="765"/>
      <c r="K11" s="766"/>
      <c r="L11" s="767"/>
      <c r="M11" s="768"/>
      <c r="N11" s="769"/>
      <c r="O11" s="770"/>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row>
    <row r="12" spans="1:42" ht="22.5" customHeight="1">
      <c r="A12" s="762"/>
      <c r="B12" s="762"/>
      <c r="C12" s="762"/>
      <c r="D12" s="762"/>
      <c r="E12" s="762"/>
      <c r="F12" s="762"/>
      <c r="G12" s="762"/>
      <c r="H12" s="762"/>
      <c r="I12" s="762"/>
      <c r="J12" s="762"/>
      <c r="K12" s="762"/>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771"/>
      <c r="B13" s="771"/>
      <c r="C13" s="771"/>
      <c r="D13" s="771"/>
      <c r="E13" s="771"/>
      <c r="F13" s="771"/>
      <c r="G13" s="771"/>
      <c r="H13" s="771"/>
      <c r="I13" s="771"/>
      <c r="J13" s="771"/>
      <c r="K13" s="772"/>
      <c r="L13" s="773"/>
      <c r="M13" s="774"/>
      <c r="N13" s="775"/>
      <c r="O13" s="776"/>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row>
    <row r="14" spans="1:42" ht="15" customHeight="1">
      <c r="A14" s="762"/>
      <c r="B14" s="762"/>
      <c r="C14" s="762"/>
      <c r="D14" s="762"/>
      <c r="E14" s="762"/>
      <c r="F14" s="762"/>
      <c r="G14" s="762"/>
      <c r="H14" s="762"/>
      <c r="I14" s="762"/>
      <c r="J14" s="762"/>
      <c r="K14" s="762"/>
      <c r="L14" s="1197" t="s">
        <v>16</v>
      </c>
      <c r="M14" s="1197" t="s">
        <v>302</v>
      </c>
      <c r="N14" s="1197" t="s">
        <v>143</v>
      </c>
      <c r="O14" s="777" t="s">
        <v>2607</v>
      </c>
      <c r="P14" s="777" t="s">
        <v>2607</v>
      </c>
      <c r="Q14" s="777" t="s">
        <v>2607</v>
      </c>
      <c r="R14" s="777" t="s">
        <v>2607</v>
      </c>
      <c r="S14" s="777" t="s">
        <v>2608</v>
      </c>
      <c r="T14" s="777" t="s">
        <v>2609</v>
      </c>
      <c r="U14" s="777" t="s">
        <v>2609</v>
      </c>
      <c r="V14" s="777" t="s">
        <v>2609</v>
      </c>
      <c r="W14" s="777" t="s">
        <v>2609</v>
      </c>
      <c r="X14" s="777" t="s">
        <v>2609</v>
      </c>
      <c r="Y14" s="777" t="s">
        <v>2638</v>
      </c>
      <c r="Z14" s="777" t="s">
        <v>2638</v>
      </c>
      <c r="AA14" s="777" t="s">
        <v>2639</v>
      </c>
      <c r="AB14" s="777" t="s">
        <v>2639</v>
      </c>
      <c r="AC14" s="777" t="s">
        <v>2640</v>
      </c>
      <c r="AD14" s="777" t="s">
        <v>2640</v>
      </c>
      <c r="AE14" s="777" t="s">
        <v>2641</v>
      </c>
      <c r="AF14" s="777" t="s">
        <v>2641</v>
      </c>
      <c r="AG14" s="777" t="s">
        <v>2642</v>
      </c>
      <c r="AH14" s="777" t="s">
        <v>2642</v>
      </c>
      <c r="AI14" s="777" t="s">
        <v>2643</v>
      </c>
      <c r="AJ14" s="777" t="s">
        <v>2643</v>
      </c>
      <c r="AK14" s="777" t="s">
        <v>2644</v>
      </c>
      <c r="AL14" s="777" t="s">
        <v>2644</v>
      </c>
      <c r="AM14" s="777" t="s">
        <v>2645</v>
      </c>
      <c r="AN14" s="777" t="s">
        <v>2645</v>
      </c>
      <c r="AO14" s="777" t="s">
        <v>2646</v>
      </c>
      <c r="AP14" s="777" t="s">
        <v>2646</v>
      </c>
    </row>
    <row r="15" spans="1:42" ht="69" customHeight="1">
      <c r="A15" s="762" t="s">
        <v>1151</v>
      </c>
      <c r="B15" s="762"/>
      <c r="C15" s="762"/>
      <c r="D15" s="762"/>
      <c r="E15" s="762"/>
      <c r="F15" s="762"/>
      <c r="G15" s="762"/>
      <c r="H15" s="762"/>
      <c r="I15" s="762"/>
      <c r="J15" s="762"/>
      <c r="K15" s="762"/>
      <c r="L15" s="1197"/>
      <c r="M15" s="1197"/>
      <c r="N15" s="1197"/>
      <c r="O15" s="171" t="s">
        <v>285</v>
      </c>
      <c r="P15" s="778"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742" t="s">
        <v>18</v>
      </c>
      <c r="B16" s="779"/>
      <c r="C16" s="779"/>
      <c r="D16" s="779"/>
      <c r="E16" s="779"/>
      <c r="F16" s="779"/>
      <c r="G16" s="779"/>
      <c r="H16" s="779"/>
      <c r="I16" s="779"/>
      <c r="J16" s="779"/>
      <c r="K16" s="779"/>
      <c r="L16" s="743" t="s">
        <v>2605</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80"/>
      <c r="AN16" s="780"/>
      <c r="AO16" s="780"/>
      <c r="AP16" s="780"/>
    </row>
    <row r="17" spans="1:42">
      <c r="A17" s="781" t="s">
        <v>18</v>
      </c>
      <c r="B17" s="762" t="s">
        <v>1227</v>
      </c>
      <c r="C17" s="762"/>
      <c r="D17" s="762"/>
      <c r="E17" s="762"/>
      <c r="F17" s="762"/>
      <c r="G17" s="762"/>
      <c r="H17" s="762"/>
      <c r="I17" s="762"/>
      <c r="J17" s="762"/>
      <c r="K17" s="762"/>
      <c r="L17" s="782"/>
      <c r="M17" s="783" t="s">
        <v>161</v>
      </c>
      <c r="N17" s="784"/>
      <c r="O17" s="784"/>
      <c r="P17" s="784"/>
      <c r="Q17" s="784"/>
      <c r="R17" s="784"/>
      <c r="S17" s="785">
        <v>1</v>
      </c>
      <c r="T17" s="785">
        <v>1</v>
      </c>
      <c r="U17" s="785">
        <v>1.06128</v>
      </c>
      <c r="V17" s="784"/>
      <c r="W17" s="784"/>
      <c r="X17" s="784"/>
      <c r="Y17" s="785">
        <v>1</v>
      </c>
      <c r="Z17" s="785">
        <v>1.0315799999999999</v>
      </c>
      <c r="AA17" s="785">
        <v>1</v>
      </c>
      <c r="AB17" s="785">
        <v>1.0296000000000001</v>
      </c>
      <c r="AC17" s="785">
        <v>1</v>
      </c>
      <c r="AD17" s="785">
        <v>1.0296000000000001</v>
      </c>
      <c r="AE17" s="785">
        <v>1</v>
      </c>
      <c r="AF17" s="785">
        <v>1.0296000000000001</v>
      </c>
      <c r="AG17" s="785">
        <v>1</v>
      </c>
      <c r="AH17" s="785">
        <v>1</v>
      </c>
      <c r="AI17" s="785">
        <v>1</v>
      </c>
      <c r="AJ17" s="785">
        <v>1</v>
      </c>
      <c r="AK17" s="785">
        <v>1</v>
      </c>
      <c r="AL17" s="785">
        <v>1</v>
      </c>
      <c r="AM17" s="785">
        <v>1</v>
      </c>
      <c r="AN17" s="785">
        <v>1</v>
      </c>
      <c r="AO17" s="785">
        <v>1</v>
      </c>
      <c r="AP17" s="785">
        <v>1</v>
      </c>
    </row>
    <row r="18" spans="1:42" ht="22.8">
      <c r="A18" s="781" t="s">
        <v>18</v>
      </c>
      <c r="B18" s="762" t="s">
        <v>1224</v>
      </c>
      <c r="C18" s="762"/>
      <c r="D18" s="762"/>
      <c r="E18" s="762"/>
      <c r="F18" s="762"/>
      <c r="G18" s="762"/>
      <c r="H18" s="762"/>
      <c r="I18" s="762"/>
      <c r="J18" s="762"/>
      <c r="K18" s="762"/>
      <c r="L18" s="786">
        <v>1</v>
      </c>
      <c r="M18" s="787" t="s">
        <v>306</v>
      </c>
      <c r="N18" s="788" t="s">
        <v>145</v>
      </c>
      <c r="O18" s="789"/>
      <c r="P18" s="789"/>
      <c r="Q18" s="789"/>
      <c r="R18" s="790"/>
      <c r="S18" s="789"/>
      <c r="T18" s="789"/>
      <c r="U18" s="789">
        <v>1</v>
      </c>
      <c r="V18" s="371">
        <v>0</v>
      </c>
      <c r="W18" s="366">
        <v>1</v>
      </c>
      <c r="X18" s="790"/>
      <c r="Y18" s="789"/>
      <c r="Z18" s="789">
        <v>1</v>
      </c>
      <c r="AA18" s="789"/>
      <c r="AB18" s="789">
        <v>1</v>
      </c>
      <c r="AC18" s="789"/>
      <c r="AD18" s="789">
        <v>1</v>
      </c>
      <c r="AE18" s="789"/>
      <c r="AF18" s="789">
        <v>1</v>
      </c>
      <c r="AG18" s="789"/>
      <c r="AH18" s="789"/>
      <c r="AI18" s="789"/>
      <c r="AJ18" s="789"/>
      <c r="AK18" s="789"/>
      <c r="AL18" s="789"/>
      <c r="AM18" s="789"/>
      <c r="AN18" s="789"/>
      <c r="AO18" s="789"/>
      <c r="AP18" s="789"/>
    </row>
    <row r="19" spans="1:42">
      <c r="A19" s="781" t="s">
        <v>18</v>
      </c>
      <c r="B19" s="762" t="s">
        <v>1225</v>
      </c>
      <c r="C19" s="762"/>
      <c r="D19" s="762"/>
      <c r="E19" s="762"/>
      <c r="F19" s="762"/>
      <c r="G19" s="762"/>
      <c r="H19" s="762"/>
      <c r="I19" s="762"/>
      <c r="J19" s="762"/>
      <c r="K19" s="762"/>
      <c r="L19" s="786">
        <v>2</v>
      </c>
      <c r="M19" s="791" t="s">
        <v>162</v>
      </c>
      <c r="N19" s="788" t="s">
        <v>145</v>
      </c>
      <c r="O19" s="789"/>
      <c r="P19" s="789"/>
      <c r="Q19" s="789"/>
      <c r="R19" s="790"/>
      <c r="S19" s="789"/>
      <c r="T19" s="789"/>
      <c r="U19" s="789">
        <v>7.2</v>
      </c>
      <c r="V19" s="371">
        <v>0</v>
      </c>
      <c r="W19" s="366">
        <v>7.2</v>
      </c>
      <c r="X19" s="790"/>
      <c r="Y19" s="789"/>
      <c r="Z19" s="789">
        <v>4.2</v>
      </c>
      <c r="AA19" s="789"/>
      <c r="AB19" s="789">
        <v>4</v>
      </c>
      <c r="AC19" s="789"/>
      <c r="AD19" s="789">
        <v>4</v>
      </c>
      <c r="AE19" s="789"/>
      <c r="AF19" s="789">
        <v>4</v>
      </c>
      <c r="AG19" s="789"/>
      <c r="AH19" s="789"/>
      <c r="AI19" s="789"/>
      <c r="AJ19" s="789"/>
      <c r="AK19" s="789"/>
      <c r="AL19" s="789"/>
      <c r="AM19" s="789"/>
      <c r="AN19" s="789"/>
      <c r="AO19" s="789"/>
      <c r="AP19" s="789"/>
    </row>
    <row r="20" spans="1:42">
      <c r="A20" s="781" t="s">
        <v>18</v>
      </c>
      <c r="B20" s="762"/>
      <c r="C20" s="762"/>
      <c r="D20" s="762"/>
      <c r="E20" s="762"/>
      <c r="F20" s="762"/>
      <c r="G20" s="762"/>
      <c r="H20" s="762"/>
      <c r="I20" s="762"/>
      <c r="J20" s="762"/>
      <c r="K20" s="762"/>
      <c r="L20" s="786">
        <v>3</v>
      </c>
      <c r="M20" s="787" t="s">
        <v>307</v>
      </c>
      <c r="N20" s="788" t="s">
        <v>145</v>
      </c>
      <c r="O20" s="789"/>
      <c r="P20" s="789"/>
      <c r="Q20" s="789"/>
      <c r="R20" s="790"/>
      <c r="S20" s="789"/>
      <c r="T20" s="789"/>
      <c r="U20" s="789">
        <v>5</v>
      </c>
      <c r="V20" s="371">
        <v>0</v>
      </c>
      <c r="W20" s="366">
        <v>5</v>
      </c>
      <c r="X20" s="790"/>
      <c r="Y20" s="789"/>
      <c r="Z20" s="789">
        <v>4.91</v>
      </c>
      <c r="AA20" s="789"/>
      <c r="AB20" s="789">
        <v>1</v>
      </c>
      <c r="AC20" s="789"/>
      <c r="AD20" s="789">
        <v>3</v>
      </c>
      <c r="AE20" s="789"/>
      <c r="AF20" s="789">
        <v>3</v>
      </c>
      <c r="AG20" s="789"/>
      <c r="AH20" s="789"/>
      <c r="AI20" s="789"/>
      <c r="AJ20" s="789"/>
      <c r="AK20" s="789"/>
      <c r="AL20" s="789"/>
      <c r="AM20" s="789"/>
      <c r="AN20" s="789"/>
      <c r="AO20" s="789"/>
      <c r="AP20" s="789"/>
    </row>
    <row r="21" spans="1:42">
      <c r="A21" s="781" t="s">
        <v>18</v>
      </c>
      <c r="B21" s="762" t="s">
        <v>1226</v>
      </c>
      <c r="C21" s="762"/>
      <c r="D21" s="762"/>
      <c r="E21" s="762"/>
      <c r="F21" s="762"/>
      <c r="G21" s="762"/>
      <c r="H21" s="762"/>
      <c r="I21" s="762"/>
      <c r="J21" s="762"/>
      <c r="K21" s="762"/>
      <c r="L21" s="786">
        <v>4</v>
      </c>
      <c r="M21" s="791" t="s">
        <v>308</v>
      </c>
      <c r="N21" s="788" t="s">
        <v>145</v>
      </c>
      <c r="O21" s="789"/>
      <c r="P21" s="792"/>
      <c r="Q21" s="793"/>
      <c r="R21" s="790"/>
      <c r="S21" s="789"/>
      <c r="T21" s="792"/>
      <c r="U21" s="792"/>
      <c r="V21" s="371">
        <v>0</v>
      </c>
      <c r="W21" s="366">
        <v>0</v>
      </c>
      <c r="X21" s="790"/>
      <c r="Y21" s="789"/>
      <c r="Z21" s="789"/>
      <c r="AA21" s="789"/>
      <c r="AB21" s="789"/>
      <c r="AC21" s="789"/>
      <c r="AD21" s="789"/>
      <c r="AE21" s="789"/>
      <c r="AF21" s="789"/>
      <c r="AG21" s="789"/>
      <c r="AH21" s="789"/>
      <c r="AI21" s="789"/>
      <c r="AJ21" s="789"/>
      <c r="AK21" s="789"/>
      <c r="AL21" s="789"/>
      <c r="AM21" s="789"/>
      <c r="AN21" s="789"/>
      <c r="AO21" s="789"/>
      <c r="AP21" s="789"/>
    </row>
    <row r="22" spans="1:42">
      <c r="A22" s="781" t="s">
        <v>18</v>
      </c>
      <c r="B22" s="762"/>
      <c r="C22" s="762"/>
      <c r="D22" s="762"/>
      <c r="E22" s="762"/>
      <c r="F22" s="762"/>
      <c r="G22" s="762"/>
      <c r="H22" s="762"/>
      <c r="I22" s="762"/>
      <c r="J22" s="762"/>
      <c r="K22" s="762"/>
      <c r="L22" s="782"/>
      <c r="M22" s="783" t="s">
        <v>309</v>
      </c>
      <c r="N22" s="784"/>
      <c r="O22" s="794"/>
      <c r="P22" s="794"/>
      <c r="Q22" s="794"/>
      <c r="R22" s="795"/>
      <c r="S22" s="794"/>
      <c r="T22" s="794"/>
      <c r="U22" s="794"/>
      <c r="V22" s="796"/>
      <c r="W22" s="794"/>
      <c r="X22" s="795"/>
      <c r="Y22" s="794"/>
      <c r="Z22" s="794"/>
      <c r="AA22" s="794"/>
      <c r="AB22" s="794"/>
      <c r="AC22" s="794"/>
      <c r="AD22" s="794"/>
      <c r="AE22" s="794"/>
      <c r="AF22" s="794"/>
      <c r="AG22" s="794"/>
      <c r="AH22" s="794"/>
      <c r="AI22" s="794"/>
      <c r="AJ22" s="794"/>
      <c r="AK22" s="794"/>
      <c r="AL22" s="794"/>
      <c r="AM22" s="794"/>
      <c r="AN22" s="794"/>
      <c r="AO22" s="794"/>
      <c r="AP22" s="797"/>
    </row>
    <row r="23" spans="1:42">
      <c r="A23" s="781" t="s">
        <v>18</v>
      </c>
      <c r="B23" s="762" t="s">
        <v>1229</v>
      </c>
      <c r="C23" s="762"/>
      <c r="D23" s="762"/>
      <c r="E23" s="762"/>
      <c r="F23" s="762"/>
      <c r="G23" s="762"/>
      <c r="H23" s="762"/>
      <c r="I23" s="762"/>
      <c r="J23" s="762"/>
      <c r="K23" s="762"/>
      <c r="L23" s="786">
        <v>1</v>
      </c>
      <c r="M23" s="791" t="s">
        <v>310</v>
      </c>
      <c r="N23" s="788" t="s">
        <v>145</v>
      </c>
      <c r="O23" s="792"/>
      <c r="P23" s="789"/>
      <c r="Q23" s="789"/>
      <c r="R23" s="790"/>
      <c r="S23" s="792"/>
      <c r="T23" s="789">
        <v>21.405000000000001</v>
      </c>
      <c r="U23" s="789">
        <v>30</v>
      </c>
      <c r="V23" s="371">
        <v>0</v>
      </c>
      <c r="W23" s="366">
        <v>8.5949999999999989</v>
      </c>
      <c r="X23" s="790"/>
      <c r="Y23" s="792"/>
      <c r="Z23" s="789">
        <v>30</v>
      </c>
      <c r="AA23" s="792"/>
      <c r="AB23" s="789">
        <v>30</v>
      </c>
      <c r="AC23" s="792"/>
      <c r="AD23" s="789">
        <v>30</v>
      </c>
      <c r="AE23" s="792"/>
      <c r="AF23" s="789">
        <v>30</v>
      </c>
      <c r="AG23" s="792"/>
      <c r="AH23" s="792"/>
      <c r="AI23" s="792"/>
      <c r="AJ23" s="792"/>
      <c r="AK23" s="792"/>
      <c r="AL23" s="792"/>
      <c r="AM23" s="792"/>
      <c r="AN23" s="792"/>
      <c r="AO23" s="792"/>
      <c r="AP23" s="792"/>
    </row>
    <row r="24" spans="1:42">
      <c r="A24" s="781" t="s">
        <v>18</v>
      </c>
      <c r="B24" s="762"/>
      <c r="C24" s="762"/>
      <c r="D24" s="762"/>
      <c r="E24" s="762"/>
      <c r="F24" s="762"/>
      <c r="G24" s="762"/>
      <c r="H24" s="762"/>
      <c r="I24" s="762"/>
      <c r="J24" s="762"/>
      <c r="K24" s="762"/>
      <c r="L24" s="786">
        <v>2</v>
      </c>
      <c r="M24" s="791" t="s">
        <v>311</v>
      </c>
      <c r="N24" s="788" t="s">
        <v>145</v>
      </c>
      <c r="O24" s="792"/>
      <c r="P24" s="789"/>
      <c r="Q24" s="792"/>
      <c r="R24" s="790"/>
      <c r="S24" s="792"/>
      <c r="T24" s="792"/>
      <c r="U24" s="792"/>
      <c r="V24" s="371">
        <v>0</v>
      </c>
      <c r="W24" s="366">
        <v>0</v>
      </c>
      <c r="X24" s="790"/>
      <c r="Y24" s="792"/>
      <c r="Z24" s="792"/>
      <c r="AA24" s="792"/>
      <c r="AB24" s="792"/>
      <c r="AC24" s="792"/>
      <c r="AD24" s="792"/>
      <c r="AE24" s="792"/>
      <c r="AF24" s="792"/>
      <c r="AG24" s="792"/>
      <c r="AH24" s="792"/>
      <c r="AI24" s="792"/>
      <c r="AJ24" s="792"/>
      <c r="AK24" s="792"/>
      <c r="AL24" s="792"/>
      <c r="AM24" s="792"/>
      <c r="AN24" s="792"/>
      <c r="AO24" s="792"/>
      <c r="AP24" s="792"/>
    </row>
    <row r="25" spans="1:42">
      <c r="A25" s="781" t="s">
        <v>18</v>
      </c>
      <c r="B25" s="762"/>
      <c r="C25" s="762"/>
      <c r="D25" s="762"/>
      <c r="E25" s="762"/>
      <c r="F25" s="762"/>
      <c r="G25" s="762"/>
      <c r="H25" s="762"/>
      <c r="I25" s="762"/>
      <c r="J25" s="762"/>
      <c r="K25" s="762"/>
      <c r="L25" s="176">
        <v>3</v>
      </c>
      <c r="M25" s="177" t="s">
        <v>312</v>
      </c>
      <c r="N25" s="798"/>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8">
      <c r="A26" s="781" t="s">
        <v>18</v>
      </c>
      <c r="B26" s="762"/>
      <c r="C26" s="762"/>
      <c r="D26" s="762"/>
      <c r="E26" s="762"/>
      <c r="F26" s="762"/>
      <c r="G26" s="762"/>
      <c r="H26" s="762"/>
      <c r="I26" s="762"/>
      <c r="J26" s="762"/>
      <c r="K26" s="762"/>
      <c r="L26" s="799" t="s">
        <v>1042</v>
      </c>
      <c r="M26" s="800" t="s">
        <v>313</v>
      </c>
      <c r="N26" s="798" t="s">
        <v>314</v>
      </c>
      <c r="O26" s="789"/>
      <c r="P26" s="792"/>
      <c r="Q26" s="793"/>
      <c r="R26" s="790"/>
      <c r="S26" s="789"/>
      <c r="T26" s="792"/>
      <c r="U26" s="792"/>
      <c r="V26" s="371">
        <v>0</v>
      </c>
      <c r="W26" s="366">
        <v>0</v>
      </c>
      <c r="X26" s="790"/>
      <c r="Y26" s="789"/>
      <c r="Z26" s="789"/>
      <c r="AA26" s="789"/>
      <c r="AB26" s="789"/>
      <c r="AC26" s="789"/>
      <c r="AD26" s="789"/>
      <c r="AE26" s="789"/>
      <c r="AF26" s="789"/>
      <c r="AG26" s="789"/>
      <c r="AH26" s="789"/>
      <c r="AI26" s="789"/>
      <c r="AJ26" s="789"/>
      <c r="AK26" s="789"/>
      <c r="AL26" s="789"/>
      <c r="AM26" s="789"/>
      <c r="AN26" s="789"/>
      <c r="AO26" s="789"/>
      <c r="AP26" s="789"/>
    </row>
    <row r="27" spans="1:42" ht="22.8">
      <c r="A27" s="781" t="s">
        <v>18</v>
      </c>
      <c r="B27" s="762"/>
      <c r="C27" s="762"/>
      <c r="D27" s="762"/>
      <c r="E27" s="762"/>
      <c r="F27" s="762"/>
      <c r="G27" s="762"/>
      <c r="H27" s="762"/>
      <c r="I27" s="762"/>
      <c r="J27" s="762"/>
      <c r="K27" s="762"/>
      <c r="L27" s="799" t="s">
        <v>1043</v>
      </c>
      <c r="M27" s="800" t="s">
        <v>315</v>
      </c>
      <c r="N27" s="798" t="s">
        <v>314</v>
      </c>
      <c r="O27" s="789"/>
      <c r="P27" s="792"/>
      <c r="Q27" s="793"/>
      <c r="R27" s="790"/>
      <c r="S27" s="789"/>
      <c r="T27" s="792"/>
      <c r="U27" s="792"/>
      <c r="V27" s="371">
        <v>0</v>
      </c>
      <c r="W27" s="366">
        <v>0</v>
      </c>
      <c r="X27" s="790"/>
      <c r="Y27" s="789"/>
      <c r="Z27" s="789"/>
      <c r="AA27" s="789"/>
      <c r="AB27" s="789"/>
      <c r="AC27" s="789"/>
      <c r="AD27" s="789"/>
      <c r="AE27" s="789"/>
      <c r="AF27" s="789"/>
      <c r="AG27" s="789"/>
      <c r="AH27" s="789"/>
      <c r="AI27" s="789"/>
      <c r="AJ27" s="789"/>
      <c r="AK27" s="789"/>
      <c r="AL27" s="789"/>
      <c r="AM27" s="789"/>
      <c r="AN27" s="789"/>
      <c r="AO27" s="789"/>
      <c r="AP27" s="789"/>
    </row>
    <row r="28" spans="1:42" ht="22.8">
      <c r="A28" s="781" t="s">
        <v>18</v>
      </c>
      <c r="B28" s="762"/>
      <c r="C28" s="762"/>
      <c r="D28" s="762"/>
      <c r="E28" s="762"/>
      <c r="F28" s="762"/>
      <c r="G28" s="762"/>
      <c r="H28" s="762"/>
      <c r="I28" s="762"/>
      <c r="J28" s="762"/>
      <c r="K28" s="762"/>
      <c r="L28" s="799" t="s">
        <v>1044</v>
      </c>
      <c r="M28" s="800" t="s">
        <v>316</v>
      </c>
      <c r="N28" s="798" t="s">
        <v>314</v>
      </c>
      <c r="O28" s="789"/>
      <c r="P28" s="792"/>
      <c r="Q28" s="793"/>
      <c r="R28" s="790"/>
      <c r="S28" s="789"/>
      <c r="T28" s="792"/>
      <c r="U28" s="792"/>
      <c r="V28" s="371">
        <v>0</v>
      </c>
      <c r="W28" s="366">
        <v>0</v>
      </c>
      <c r="X28" s="790"/>
      <c r="Y28" s="789"/>
      <c r="Z28" s="789"/>
      <c r="AA28" s="789"/>
      <c r="AB28" s="789"/>
      <c r="AC28" s="789"/>
      <c r="AD28" s="789"/>
      <c r="AE28" s="789"/>
      <c r="AF28" s="789"/>
      <c r="AG28" s="789"/>
      <c r="AH28" s="789"/>
      <c r="AI28" s="789"/>
      <c r="AJ28" s="789"/>
      <c r="AK28" s="789"/>
      <c r="AL28" s="789"/>
      <c r="AM28" s="789"/>
      <c r="AN28" s="789"/>
      <c r="AO28" s="789"/>
      <c r="AP28" s="789"/>
    </row>
    <row r="29" spans="1:42" ht="22.8">
      <c r="A29" s="781" t="s">
        <v>18</v>
      </c>
      <c r="B29" s="762"/>
      <c r="C29" s="762"/>
      <c r="D29" s="762"/>
      <c r="E29" s="762"/>
      <c r="F29" s="762"/>
      <c r="G29" s="762"/>
      <c r="H29" s="762"/>
      <c r="I29" s="762"/>
      <c r="J29" s="762"/>
      <c r="K29" s="762"/>
      <c r="L29" s="799" t="s">
        <v>1045</v>
      </c>
      <c r="M29" s="800" t="s">
        <v>317</v>
      </c>
      <c r="N29" s="798" t="s">
        <v>314</v>
      </c>
      <c r="O29" s="789"/>
      <c r="P29" s="792"/>
      <c r="Q29" s="793"/>
      <c r="R29" s="790"/>
      <c r="S29" s="789"/>
      <c r="T29" s="792"/>
      <c r="U29" s="792"/>
      <c r="V29" s="371">
        <v>0</v>
      </c>
      <c r="W29" s="366">
        <v>0</v>
      </c>
      <c r="X29" s="790"/>
      <c r="Y29" s="789"/>
      <c r="Z29" s="789"/>
      <c r="AA29" s="789"/>
      <c r="AB29" s="789"/>
      <c r="AC29" s="789"/>
      <c r="AD29" s="789"/>
      <c r="AE29" s="789"/>
      <c r="AF29" s="789"/>
      <c r="AG29" s="789"/>
      <c r="AH29" s="789"/>
      <c r="AI29" s="789"/>
      <c r="AJ29" s="789"/>
      <c r="AK29" s="789"/>
      <c r="AL29" s="789"/>
      <c r="AM29" s="789"/>
      <c r="AN29" s="789"/>
      <c r="AO29" s="789"/>
      <c r="AP29" s="789"/>
    </row>
    <row r="30" spans="1:42">
      <c r="A30" s="781" t="s">
        <v>18</v>
      </c>
      <c r="B30" s="762"/>
      <c r="C30" s="762"/>
      <c r="D30" s="762"/>
      <c r="E30" s="762"/>
      <c r="F30" s="762"/>
      <c r="G30" s="762"/>
      <c r="H30" s="762"/>
      <c r="I30" s="762"/>
      <c r="J30" s="762"/>
      <c r="K30" s="762"/>
      <c r="L30" s="786">
        <v>4</v>
      </c>
      <c r="M30" s="801" t="s">
        <v>318</v>
      </c>
      <c r="N30" s="788" t="s">
        <v>145</v>
      </c>
      <c r="O30" s="789"/>
      <c r="P30" s="792"/>
      <c r="Q30" s="793"/>
      <c r="R30" s="790"/>
      <c r="S30" s="789"/>
      <c r="T30" s="792"/>
      <c r="U30" s="792"/>
      <c r="V30" s="371">
        <v>0</v>
      </c>
      <c r="W30" s="366">
        <v>0</v>
      </c>
      <c r="X30" s="790"/>
      <c r="Y30" s="789"/>
      <c r="Z30" s="789"/>
      <c r="AA30" s="789"/>
      <c r="AB30" s="789"/>
      <c r="AC30" s="789"/>
      <c r="AD30" s="789"/>
      <c r="AE30" s="789"/>
      <c r="AF30" s="789"/>
      <c r="AG30" s="789"/>
      <c r="AH30" s="789"/>
      <c r="AI30" s="789"/>
      <c r="AJ30" s="789"/>
      <c r="AK30" s="789"/>
      <c r="AL30" s="789"/>
      <c r="AM30" s="789"/>
      <c r="AN30" s="789"/>
      <c r="AO30" s="789"/>
      <c r="AP30" s="789"/>
    </row>
    <row r="31" spans="1:42">
      <c r="A31" s="781" t="s">
        <v>18</v>
      </c>
      <c r="B31" s="762"/>
      <c r="C31" s="762"/>
      <c r="D31" s="762"/>
      <c r="E31" s="762"/>
      <c r="F31" s="762"/>
      <c r="G31" s="762"/>
      <c r="H31" s="762"/>
      <c r="I31" s="762"/>
      <c r="J31" s="762"/>
      <c r="K31" s="762"/>
      <c r="L31" s="786">
        <v>5</v>
      </c>
      <c r="M31" s="801" t="s">
        <v>319</v>
      </c>
      <c r="N31" s="788" t="s">
        <v>145</v>
      </c>
      <c r="O31" s="789"/>
      <c r="P31" s="792"/>
      <c r="Q31" s="793"/>
      <c r="R31" s="790"/>
      <c r="S31" s="789"/>
      <c r="T31" s="792"/>
      <c r="U31" s="792"/>
      <c r="V31" s="371">
        <v>0</v>
      </c>
      <c r="W31" s="366">
        <v>0</v>
      </c>
      <c r="X31" s="790"/>
      <c r="Y31" s="789"/>
      <c r="Z31" s="789"/>
      <c r="AA31" s="789"/>
      <c r="AB31" s="789"/>
      <c r="AC31" s="789"/>
      <c r="AD31" s="789"/>
      <c r="AE31" s="789"/>
      <c r="AF31" s="789"/>
      <c r="AG31" s="789"/>
      <c r="AH31" s="789"/>
      <c r="AI31" s="789"/>
      <c r="AJ31" s="789"/>
      <c r="AK31" s="789"/>
      <c r="AL31" s="789"/>
      <c r="AM31" s="789"/>
      <c r="AN31" s="789"/>
      <c r="AO31" s="789"/>
      <c r="AP31" s="789"/>
    </row>
    <row r="32" spans="1:42" s="82" customFormat="1">
      <c r="A32" s="781" t="s">
        <v>18</v>
      </c>
      <c r="B32" s="802"/>
      <c r="C32" s="802"/>
      <c r="D32" s="802"/>
      <c r="E32" s="802"/>
      <c r="F32" s="802"/>
      <c r="G32" s="802"/>
      <c r="H32" s="802"/>
      <c r="I32" s="802"/>
      <c r="J32" s="802"/>
      <c r="K32" s="802"/>
      <c r="L32" s="803" t="s">
        <v>124</v>
      </c>
      <c r="M32" s="804" t="s">
        <v>320</v>
      </c>
      <c r="N32" s="788"/>
      <c r="O32" s="805"/>
      <c r="P32" s="805"/>
      <c r="Q32" s="805"/>
      <c r="R32" s="806"/>
      <c r="S32" s="805"/>
      <c r="T32" s="805"/>
      <c r="U32" s="805"/>
      <c r="V32" s="371">
        <v>0</v>
      </c>
      <c r="W32" s="366">
        <v>0</v>
      </c>
      <c r="X32" s="806"/>
      <c r="Y32" s="805"/>
      <c r="Z32" s="805"/>
      <c r="AA32" s="805"/>
      <c r="AB32" s="805"/>
      <c r="AC32" s="805"/>
      <c r="AD32" s="805"/>
      <c r="AE32" s="805"/>
      <c r="AF32" s="805"/>
      <c r="AG32" s="805"/>
      <c r="AH32" s="805"/>
      <c r="AI32" s="805"/>
      <c r="AJ32" s="805"/>
      <c r="AK32" s="805"/>
      <c r="AL32" s="805"/>
      <c r="AM32" s="805"/>
      <c r="AN32" s="805"/>
      <c r="AO32" s="805"/>
      <c r="AP32" s="805"/>
    </row>
    <row r="33" spans="1:42" s="82" customFormat="1">
      <c r="A33" s="781" t="s">
        <v>18</v>
      </c>
      <c r="B33" s="802"/>
      <c r="C33" s="802"/>
      <c r="D33" s="802"/>
      <c r="E33" s="802"/>
      <c r="F33" s="802"/>
      <c r="G33" s="802"/>
      <c r="H33" s="802"/>
      <c r="I33" s="802"/>
      <c r="J33" s="802"/>
      <c r="K33" s="802"/>
      <c r="L33" s="803" t="s">
        <v>125</v>
      </c>
      <c r="M33" s="787" t="s">
        <v>321</v>
      </c>
      <c r="N33" s="788"/>
      <c r="O33" s="805"/>
      <c r="P33" s="805"/>
      <c r="Q33" s="805"/>
      <c r="R33" s="806"/>
      <c r="S33" s="805"/>
      <c r="T33" s="805"/>
      <c r="U33" s="805"/>
      <c r="V33" s="371">
        <v>0</v>
      </c>
      <c r="W33" s="366">
        <v>0</v>
      </c>
      <c r="X33" s="806"/>
      <c r="Y33" s="805"/>
      <c r="Z33" s="805"/>
      <c r="AA33" s="805"/>
      <c r="AB33" s="805"/>
      <c r="AC33" s="805"/>
      <c r="AD33" s="805"/>
      <c r="AE33" s="805"/>
      <c r="AF33" s="805"/>
      <c r="AG33" s="805"/>
      <c r="AH33" s="805"/>
      <c r="AI33" s="805"/>
      <c r="AJ33" s="805"/>
      <c r="AK33" s="805"/>
      <c r="AL33" s="805"/>
      <c r="AM33" s="805"/>
      <c r="AN33" s="805"/>
      <c r="AO33" s="805"/>
      <c r="AP33" s="805"/>
    </row>
    <row r="34" spans="1:42" hidden="1">
      <c r="A34" s="762" t="s">
        <v>1151</v>
      </c>
      <c r="B34" s="762"/>
      <c r="C34" s="762"/>
      <c r="D34" s="762"/>
      <c r="E34" s="762"/>
      <c r="F34" s="762"/>
      <c r="G34" s="762"/>
      <c r="H34" s="762"/>
      <c r="I34" s="762"/>
      <c r="J34" s="762"/>
      <c r="K34" s="762"/>
      <c r="L34" s="807"/>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row>
    <row r="35" spans="1:42">
      <c r="A35" s="762"/>
      <c r="B35" s="762"/>
      <c r="C35" s="762"/>
      <c r="D35" s="762"/>
      <c r="E35" s="762"/>
      <c r="F35" s="762"/>
      <c r="G35" s="762"/>
      <c r="H35" s="762"/>
      <c r="I35" s="762"/>
      <c r="J35" s="762"/>
      <c r="K35" s="762"/>
      <c r="L35" s="763"/>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row>
    <row r="36" spans="1:42">
      <c r="A36" s="762"/>
      <c r="B36" s="762"/>
      <c r="C36" s="762"/>
      <c r="D36" s="762"/>
      <c r="E36" s="762"/>
      <c r="F36" s="762"/>
      <c r="G36" s="762"/>
      <c r="H36" s="762"/>
      <c r="I36" s="762"/>
      <c r="J36" s="762"/>
      <c r="K36" s="762"/>
      <c r="L36" s="763"/>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row>
    <row r="37" spans="1:42">
      <c r="A37" s="762"/>
      <c r="B37" s="762"/>
      <c r="C37" s="762"/>
      <c r="D37" s="762"/>
      <c r="E37" s="762"/>
      <c r="F37" s="762"/>
      <c r="G37" s="762"/>
      <c r="H37" s="762"/>
      <c r="I37" s="762"/>
      <c r="J37" s="762"/>
      <c r="K37" s="762"/>
      <c r="L37" s="763"/>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c r="AM37" s="762"/>
      <c r="AN37" s="762"/>
      <c r="AO37" s="762"/>
      <c r="AP37" s="762"/>
    </row>
    <row r="38" spans="1:42">
      <c r="A38" s="762"/>
      <c r="B38" s="762"/>
      <c r="C38" s="762"/>
      <c r="D38" s="762"/>
      <c r="E38" s="762"/>
      <c r="F38" s="762"/>
      <c r="G38" s="762"/>
      <c r="H38" s="762"/>
      <c r="I38" s="762"/>
      <c r="J38" s="762"/>
      <c r="K38" s="762"/>
      <c r="L38" s="763"/>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762"/>
      <c r="AL38" s="762"/>
      <c r="AM38" s="762"/>
      <c r="AN38" s="762"/>
      <c r="AO38" s="762"/>
      <c r="AP38" s="762"/>
    </row>
    <row r="39" spans="1:42">
      <c r="A39" s="762"/>
      <c r="B39" s="762"/>
      <c r="C39" s="762"/>
      <c r="D39" s="762"/>
      <c r="E39" s="762"/>
      <c r="F39" s="762"/>
      <c r="G39" s="762"/>
      <c r="H39" s="762"/>
      <c r="I39" s="762"/>
      <c r="J39" s="762"/>
      <c r="K39" s="762"/>
      <c r="L39" s="763"/>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762"/>
      <c r="AN39" s="762"/>
      <c r="AO39" s="762"/>
      <c r="AP39" s="762"/>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65"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270</vt:i4>
      </vt:variant>
    </vt:vector>
  </HeadingPairs>
  <TitlesOfParts>
    <vt:vector size="332"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Мизурева Наталья Евгеньевна</cp:lastModifiedBy>
  <cp:lastPrinted>2023-12-27T12:49:47Z</cp:lastPrinted>
  <dcterms:created xsi:type="dcterms:W3CDTF">2004-05-21T07:18:45Z</dcterms:created>
  <dcterms:modified xsi:type="dcterms:W3CDTF">2023-12-27T12:49:48Z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