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20" yWindow="120" windowWidth="23256" windowHeight="12936" tabRatio="704"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state="veryHidden"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сведения'!$H$7:$H$191</definedName>
    <definedName name="List00_del_tariff_range">'Общие сведения'!$I$113:$I$179</definedName>
    <definedName name="List00_tariff_start">'Общие сведения'!$D$112</definedName>
    <definedName name="List00_vis_flags">'Общие сведения'!$B$112:$B$179</definedName>
    <definedName name="List01_mo_column">'Список территорий'!$N$14:$N$19</definedName>
    <definedName name="List01_mr_column">'Список территорий'!$M$14:$M$19</definedName>
    <definedName name="List02_osn_ekpl_range">'Список объектов'!$N$33:$N$34</definedName>
    <definedName name="List03_vis_flags">Сценарии!$Y$7:$AP$7</definedName>
    <definedName name="List03_vis_flags2">Сценарии!$G$15:$G$53</definedName>
    <definedName name="List04_check_range1">Баланс!$O$16:$AL$105</definedName>
    <definedName name="List04_vis_flags">Баланс!$S$7:$AL$7</definedName>
    <definedName name="List04_vis_flags2">Баланс!$G$14:$G$107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Экономия_корр!$O$7:$AH$7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сведения'!$H$191</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объектов'!$M$30</definedName>
    <definedName name="pIns_List03_tariff">Сценарии!$M$52</definedName>
    <definedName name="pIns_List04_tariff_vo">Баланс!$L$101</definedName>
    <definedName name="pIns_List04_tariff_vo_transp">Баланс!$L$105</definedName>
    <definedName name="pIns_List04_tariff_vs">Баланс!$L$93</definedName>
    <definedName name="pIns_List04_tariff_vs_transp">Баланс!$L$97</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Налоги!$L$42</definedName>
    <definedName name="pIns_List11_tariff">'ИП + источники'!$L$89</definedName>
    <definedName name="pIns_List12_tariff">Экономия_корр!$L$32</definedName>
    <definedName name="pIns_List13_tariff">'Плата за негативное возд'!$L$15</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lat_nds">'Общие сведения'!$H$41</definedName>
    <definedName name="REESTR_ORG_RANGE">REESTR_ORG!$A$2:$J$283</definedName>
    <definedName name="REESTR_TARIFF_LIST">REESTR_TARIFF!$A$2:$G$3</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сведения'!$E$7:$H$195</definedName>
  </definedNames>
  <calcPr calcId="145621" calcMode="manual"/>
</workbook>
</file>

<file path=xl/calcChain.xml><?xml version="1.0" encoding="utf-8"?>
<calcChain xmlns="http://schemas.openxmlformats.org/spreadsheetml/2006/main">
  <c r="E193" i="488" l="1"/>
  <c r="G193" i="488"/>
  <c r="A43" i="517" l="1"/>
  <c r="A44" i="517"/>
  <c r="A45" i="517"/>
  <c r="A42" i="517" l="1"/>
  <c r="A41" i="517"/>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AQ598" i="225" s="1"/>
  <c r="T598" i="225"/>
  <c r="V598" i="225" s="1"/>
  <c r="W598" i="225"/>
  <c r="Z598" i="225"/>
  <c r="AB598" i="225" s="1"/>
  <c r="T602" i="225"/>
  <c r="V602" i="225" s="1"/>
  <c r="U602" i="225"/>
  <c r="AF598" i="225"/>
  <c r="AH598" i="225" s="1"/>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I596" i="225"/>
  <c r="AK596" i="225" s="1"/>
  <c r="O596" i="225"/>
  <c r="Q596" i="225"/>
  <c r="S596" i="225" s="1"/>
  <c r="AO595" i="225"/>
  <c r="AO597" i="225" s="1"/>
  <c r="AJ595" i="225"/>
  <c r="AJ597" i="225" s="1"/>
  <c r="U600" i="225"/>
  <c r="AP600" i="225"/>
  <c r="AL599" i="225"/>
  <c r="AL601" i="225" s="1"/>
  <c r="AD599" i="225"/>
  <c r="AD601" i="225" s="1"/>
  <c r="AA599" i="225"/>
  <c r="AA601" i="225" s="1"/>
  <c r="O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N526" i="225" s="1"/>
  <c r="A660" i="225"/>
  <c r="R523" i="225"/>
  <c r="AF462" i="225"/>
  <c r="R513" i="225"/>
  <c r="A435" i="225" l="1"/>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AN529" i="225" l="1"/>
  <c r="P663" i="225"/>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V534" i="225"/>
  <c r="U534" i="225"/>
  <c r="T534" i="225"/>
  <c r="AI534" i="225"/>
  <c r="AT534" i="225" s="1"/>
  <c r="AE534" i="225"/>
  <c r="AP534" i="225" s="1"/>
  <c r="AK534" i="225"/>
  <c r="AV534" i="225" s="1"/>
  <c r="AH534" i="225"/>
  <c r="AF534" i="225"/>
  <c r="AQ534" i="225" s="1"/>
  <c r="Y534" i="225"/>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Y525" i="225" l="1"/>
  <c r="AO534" i="225"/>
  <c r="Q525" i="225"/>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S525" i="225"/>
  <c r="R534" i="225"/>
  <c r="AF525" i="225"/>
  <c r="AQ525" i="225" s="1"/>
  <c r="AK525" i="225"/>
  <c r="AV525" i="225" s="1"/>
  <c r="AE525" i="225"/>
  <c r="AP525" i="225" s="1"/>
  <c r="AI525" i="225"/>
  <c r="AT525" i="225" s="1"/>
  <c r="AG525" i="225"/>
  <c r="AR525" i="225" s="1"/>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Q512" i="225" l="1"/>
  <c r="AN525" i="225"/>
  <c r="AO525" i="225"/>
  <c r="R525" i="225"/>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Z546" i="225"/>
  <c r="Y546" i="225"/>
  <c r="AM546" i="225"/>
  <c r="V546" i="225"/>
  <c r="AD512" i="225"/>
  <c r="AO512" i="225" s="1"/>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46" i="225" l="1"/>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AC580" i="225"/>
  <c r="AC584" i="225" s="1"/>
  <c r="S580" i="225"/>
  <c r="AI580" i="225"/>
  <c r="AI584" i="225" s="1"/>
  <c r="O580" i="225"/>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T584" i="225" l="1"/>
  <c r="T579" i="225"/>
  <c r="S584" i="225"/>
  <c r="S579" i="225"/>
  <c r="AN579" i="225" s="1"/>
  <c r="O584" i="225"/>
  <c r="O579" i="225"/>
  <c r="P584" i="225"/>
  <c r="P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Q584" i="225" l="1"/>
  <c r="R582"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M667" i="225" l="1"/>
  <c r="M655" i="225"/>
  <c r="M668" i="225"/>
  <c r="M669" i="225"/>
  <c r="M656" i="225"/>
  <c r="M657" i="225"/>
  <c r="H23" i="225" l="1"/>
  <c r="H29" i="225"/>
  <c r="H25" i="225"/>
  <c r="Q445" i="225" l="1"/>
  <c r="Q440" i="225"/>
  <c r="H16" i="225"/>
  <c r="Q436" i="225"/>
  <c r="H31" i="225"/>
  <c r="M676" i="225"/>
  <c r="H35" i="225"/>
  <c r="M660" i="225"/>
  <c r="M663" i="225"/>
  <c r="Q447" i="225"/>
  <c r="M670" i="225"/>
  <c r="H24" i="225"/>
  <c r="M658" i="225"/>
  <c r="M659" i="225"/>
  <c r="M671" i="225"/>
  <c r="H17" i="225"/>
  <c r="Q446" i="225"/>
  <c r="H19" i="225"/>
  <c r="M674" i="225"/>
  <c r="Q435" i="225"/>
  <c r="M664" i="225"/>
  <c r="H30" i="225"/>
  <c r="H26" i="225"/>
  <c r="H18" i="225"/>
  <c r="H32" i="225"/>
  <c r="Q438" i="225"/>
  <c r="M672" i="225"/>
  <c r="M661" i="225"/>
  <c r="H28" i="225"/>
  <c r="H34" i="225"/>
  <c r="Q433" i="225"/>
  <c r="M673" i="225"/>
  <c r="Q439" i="225"/>
  <c r="H33" i="225"/>
  <c r="H27" i="225"/>
  <c r="H22" i="225"/>
  <c r="H20" i="225"/>
  <c r="M675" i="225"/>
  <c r="Q437" i="225"/>
  <c r="H21" i="225"/>
  <c r="Q434" i="225"/>
  <c r="M662" i="225"/>
  <c r="Q429" i="225" l="1"/>
  <c r="Q427" i="225" s="1"/>
  <c r="Q425" i="225" s="1"/>
  <c r="AD557" i="225" l="1"/>
  <c r="AD560" i="225" s="1"/>
  <c r="AD559" i="225" l="1"/>
  <c r="AD569" i="225"/>
  <c r="AO560" i="225"/>
  <c r="AO569" i="225" l="1"/>
  <c r="AD578" i="225"/>
  <c r="AD579" i="225"/>
  <c r="AO579" i="225" s="1"/>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<sst xmlns="http://schemas.openxmlformats.org/spreadsheetml/2006/main" count="8986" uniqueCount="2645">
  <si>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</si>
  <si>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</si>
  <si>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</si>
  <si>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</si>
  <si>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</si>
  <si>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</si>
  <si>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</si>
  <si>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</si>
  <si>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</si>
  <si>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</si>
  <si>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</si>
  <si>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</si>
  <si>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</si>
  <si>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</si>
  <si>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</si>
  <si>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</si>
  <si>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</si>
  <si>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</si>
  <si>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</si>
  <si>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</si>
  <si>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</si>
  <si>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</si>
  <si>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</si>
  <si>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</si>
  <si>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</si>
  <si>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</si>
  <si>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</si>
  <si>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</si>
  <si>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</si>
  <si>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</si>
  <si>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</si>
  <si>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</si>
  <si>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</si>
  <si>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</si>
  <si>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</si>
  <si>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</si>
  <si>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</si>
  <si>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</si>
  <si>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</si>
  <si>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</si>
  <si>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</si>
  <si>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</si>
  <si>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</si>
  <si>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</si>
  <si>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</si>
  <si>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</si>
  <si>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</si>
  <si>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</si>
  <si>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</si>
  <si>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</si>
  <si>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</si>
  <si>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</si>
  <si>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</si>
  <si>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</si>
  <si>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</si>
  <si>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</si>
  <si>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</si>
  <si>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</si>
  <si>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</si>
  <si>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</si>
  <si>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</si>
  <si>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</si>
  <si>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</si>
  <si>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</si>
  <si>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</si>
  <si>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</si>
  <si>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</si>
  <si>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</si>
  <si>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</si>
  <si>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</si>
  <si>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</si>
  <si>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</si>
  <si>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</si>
  <si>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</si>
  <si>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</si>
  <si>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</si>
  <si>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</si>
  <si>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</si>
  <si>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</si>
  <si>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</si>
  <si>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</si>
  <si>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</si>
  <si>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</si>
  <si>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</si>
  <si>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</si>
  <si>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</si>
  <si>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</si>
  <si>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</si>
  <si>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</si>
  <si>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</si>
  <si>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</si>
  <si>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</si>
  <si>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</si>
  <si>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</si>
  <si>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</si>
  <si>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</si>
  <si>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</si>
  <si>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</si>
  <si>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</si>
  <si>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</si>
  <si>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</si>
  <si>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</si>
  <si>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</si>
  <si>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</si>
  <si>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</si>
  <si>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</si>
  <si>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</si>
  <si>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</si>
  <si>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</si>
  <si>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</si>
  <si>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</si>
  <si>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</si>
  <si>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</si>
  <si>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</si>
  <si>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</si>
  <si>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</si>
  <si>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</si>
  <si>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</si>
  <si>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</si>
  <si>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</si>
  <si>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</si>
  <si>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</si>
  <si>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</si>
  <si>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</si>
  <si>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</si>
  <si>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</si>
  <si>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</si>
  <si>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</si>
  <si>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</si>
  <si>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</si>
  <si>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</si>
  <si>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</si>
  <si>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</si>
  <si>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</si>
  <si>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</si>
  <si>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</si>
  <si>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</si>
  <si>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</si>
  <si>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</si>
  <si>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</si>
  <si>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</si>
  <si>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</si>
  <si>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</si>
  <si>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</si>
  <si>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</si>
  <si>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</si>
  <si>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</si>
  <si>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</si>
  <si>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</si>
  <si>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</si>
  <si>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</si>
  <si>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</si>
  <si>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</si>
  <si>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</si>
  <si>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</si>
  <si>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</si>
  <si>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</si>
  <si>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</si>
  <si>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</si>
  <si>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</si>
  <si>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</si>
  <si>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</si>
  <si>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</si>
  <si>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</si>
  <si>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</si>
  <si>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</si>
  <si>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</si>
  <si>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</si>
  <si>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</si>
  <si>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</si>
  <si>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</si>
  <si>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</si>
  <si>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</si>
  <si>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</si>
  <si>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</si>
  <si>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</si>
  <si>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</si>
  <si>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</si>
  <si>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</si>
  <si>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</si>
  <si>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</si>
  <si>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</si>
  <si>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</si>
  <si>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</si>
  <si>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</si>
  <si>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</si>
  <si>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</si>
  <si>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</si>
  <si>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</si>
  <si>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</si>
  <si>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</si>
  <si>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</si>
  <si>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</si>
  <si>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</si>
  <si>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</si>
  <si>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</si>
  <si>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</si>
  <si>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</si>
  <si>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</si>
  <si>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</si>
  <si>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</si>
  <si>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</si>
  <si>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</si>
  <si>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</si>
  <si>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</si>
  <si>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</si>
  <si>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</si>
  <si>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</si>
  <si>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</si>
  <si>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</si>
  <si>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</si>
  <si>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</si>
  <si>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</si>
  <si>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</si>
  <si>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</si>
  <si>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</si>
  <si>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</si>
  <si>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</si>
  <si>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</si>
  <si>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</si>
  <si>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</si>
  <si>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</si>
  <si>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</si>
  <si>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</si>
  <si>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</si>
  <si>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</si>
  <si>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</si>
  <si>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</si>
  <si>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</si>
  <si>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</si>
  <si>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</si>
  <si>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</si>
  <si>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</si>
  <si>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</si>
  <si>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</si>
  <si>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</si>
  <si>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</si>
  <si>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</si>
  <si>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</si>
  <si>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</si>
  <si>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</si>
  <si>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</si>
  <si>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</si>
  <si>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</si>
  <si>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</si>
  <si>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</si>
  <si>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</si>
  <si>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</si>
  <si>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</si>
  <si>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</si>
  <si>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</si>
  <si>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</si>
  <si>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</si>
  <si>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</si>
  <si>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</si>
  <si>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</si>
  <si>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</si>
  <si>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</si>
  <si>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</si>
  <si>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</si>
  <si>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</si>
  <si>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</si>
  <si>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</si>
  <si>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</si>
  <si>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</si>
  <si>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</si>
  <si>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</si>
  <si>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</si>
  <si>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</si>
  <si>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</si>
  <si>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</si>
  <si>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</si>
  <si>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</si>
  <si>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</si>
  <si>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</si>
  <si>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</si>
  <si>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</si>
  <si>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</si>
  <si>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</si>
  <si>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</si>
  <si>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</si>
  <si>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</si>
  <si>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</si>
  <si>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</si>
  <si>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</si>
  <si>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</si>
  <si>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</si>
  <si>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</si>
  <si>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</si>
  <si>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</si>
  <si>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</si>
  <si>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</si>
  <si>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</si>
  <si>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</si>
  <si>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</si>
  <si>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</si>
  <si>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</si>
  <si>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</si>
  <si>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</si>
  <si>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</si>
  <si>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</si>
  <si>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</si>
  <si>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</si>
  <si>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</si>
  <si>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</si>
  <si>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</si>
  <si>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</si>
  <si>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</si>
  <si>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</si>
  <si>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</si>
  <si>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</si>
  <si>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</si>
  <si>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</si>
  <si>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</si>
  <si>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</si>
  <si>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</si>
  <si>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</si>
  <si>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</si>
  <si>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</si>
  <si>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</si>
  <si>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</si>
  <si>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</si>
  <si>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</si>
  <si>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</si>
  <si>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</si>
  <si>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</si>
  <si>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</si>
  <si>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</si>
  <si>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</si>
  <si>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</si>
  <si>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</si>
  <si>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</si>
  <si>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</si>
  <si>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</si>
  <si>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</si>
  <si>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</si>
  <si>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</si>
  <si>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</si>
  <si>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</si>
  <si>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</si>
  <si>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</si>
  <si>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</si>
  <si>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</si>
  <si>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</si>
  <si>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</si>
  <si>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</si>
  <si>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</si>
  <si>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</si>
  <si>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</si>
  <si>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</si>
  <si>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</si>
  <si>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</si>
  <si>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</si>
  <si>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</si>
  <si>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</si>
  <si>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</si>
  <si>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</si>
  <si>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</si>
  <si>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</si>
  <si>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</si>
  <si>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</si>
  <si>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</si>
  <si>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</si>
  <si>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</si>
  <si>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</si>
  <si>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</si>
  <si>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</si>
  <si>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</si>
  <si>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</si>
  <si>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</si>
  <si>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</si>
  <si>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</si>
  <si>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</si>
  <si>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</si>
  <si>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</si>
  <si>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</si>
  <si>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</si>
  <si>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</si>
  <si>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</si>
  <si>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</si>
  <si>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</si>
  <si>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</si>
  <si>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</si>
  <si>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</si>
  <si>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</si>
  <si>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</si>
  <si>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</si>
  <si>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</si>
  <si>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</si>
  <si>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</si>
  <si>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</si>
  <si>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</si>
  <si>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</si>
  <si>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</si>
  <si>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</si>
  <si>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</si>
  <si>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</si>
  <si>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</si>
  <si>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</si>
  <si>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</si>
  <si>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</si>
  <si>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</si>
  <si>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</si>
  <si>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</si>
  <si>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</si>
  <si>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</si>
  <si>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</si>
  <si>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</si>
  <si>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</si>
  <si>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</si>
  <si>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</si>
  <si>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</si>
  <si>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</si>
  <si>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</si>
  <si>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</si>
  <si>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</si>
  <si>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</si>
  <si>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</si>
  <si>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</si>
  <si>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</si>
  <si>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</si>
  <si>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</si>
  <si>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</si>
  <si>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</si>
  <si>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</si>
  <si>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</si>
  <si>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</si>
  <si>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</si>
  <si>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</si>
  <si>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</si>
  <si>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</si>
  <si>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</si>
  <si>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</si>
  <si>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</si>
  <si>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</si>
  <si>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</si>
  <si>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</si>
  <si>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</si>
  <si>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</si>
  <si>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</si>
  <si>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</si>
  <si>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</si>
  <si>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</si>
  <si>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</si>
  <si>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</si>
  <si>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</si>
  <si>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</si>
  <si>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</si>
  <si>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</si>
  <si>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</si>
  <si>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</si>
  <si>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</si>
  <si>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</si>
  <si>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</si>
  <si>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</si>
  <si>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</si>
  <si>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</si>
  <si>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</si>
  <si>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</si>
  <si>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</si>
  <si>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</si>
  <si>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</si>
  <si>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</si>
  <si>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</si>
  <si>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</si>
  <si>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</si>
  <si>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</si>
  <si>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</si>
  <si>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</si>
  <si>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</si>
  <si>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</si>
  <si>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</si>
  <si>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</si>
  <si>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</si>
  <si>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</si>
  <si>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</si>
  <si>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</si>
  <si>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</si>
  <si>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</si>
  <si>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</si>
  <si>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</si>
  <si>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</si>
  <si>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</si>
  <si>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</si>
  <si>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</si>
  <si>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</si>
  <si>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</si>
  <si>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</si>
  <si>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</si>
  <si>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</si>
  <si>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</si>
  <si>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</si>
  <si>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</si>
  <si>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</si>
  <si>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</si>
  <si>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</si>
  <si>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</si>
  <si>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</si>
  <si>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</si>
  <si>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</si>
  <si>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</si>
  <si>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</si>
  <si>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</si>
  <si>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</si>
  <si>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</si>
  <si>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</si>
  <si>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</si>
  <si>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</si>
  <si>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</si>
  <si>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</si>
  <si>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</si>
  <si>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</si>
  <si>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</si>
  <si>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</si>
  <si>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</si>
  <si>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</si>
  <si>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</si>
  <si>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</si>
  <si>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</si>
  <si>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</si>
  <si>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</si>
  <si>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</si>
  <si>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</si>
  <si>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</si>
  <si>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</si>
  <si>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</si>
  <si>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</si>
  <si>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</si>
  <si>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</si>
  <si>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</si>
  <si>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</si>
  <si>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</si>
  <si>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</si>
  <si>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</si>
  <si>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</si>
  <si>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</si>
  <si>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</si>
  <si>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</si>
  <si>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</si>
  <si>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</si>
  <si>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</si>
  <si>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</si>
  <si>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</si>
  <si>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</si>
  <si>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</si>
  <si>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</si>
  <si>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</si>
  <si>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</si>
  <si>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</si>
  <si>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</si>
  <si>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</si>
  <si>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</si>
  <si>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</si>
  <si>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</si>
  <si>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</si>
  <si>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</si>
  <si>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</si>
  <si>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</si>
  <si>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</si>
  <si>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</si>
  <si>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</si>
  <si>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</si>
  <si>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</si>
  <si>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</si>
  <si>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</si>
  <si>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</si>
  <si>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</si>
  <si>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</si>
  <si>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</si>
  <si>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</si>
  <si>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</si>
  <si>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</si>
  <si>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</si>
  <si>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</si>
  <si>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</si>
  <si>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</si>
  <si>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</si>
  <si>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</si>
  <si>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</si>
  <si>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</si>
  <si>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</si>
  <si>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</si>
  <si>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</si>
  <si>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</si>
  <si>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</si>
  <si>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</si>
  <si>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</si>
  <si>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</si>
  <si>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</si>
  <si>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</si>
  <si>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</si>
  <si>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</si>
  <si>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</si>
  <si>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</si>
  <si>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</si>
  <si>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</si>
  <si>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</si>
  <si>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</si>
  <si>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</si>
  <si>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</si>
  <si>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</si>
  <si>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</si>
  <si>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</si>
  <si>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</si>
  <si>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</si>
  <si>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</si>
  <si>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</si>
  <si>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</si>
  <si>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</si>
  <si>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</si>
  <si>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</si>
  <si>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</si>
  <si>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</si>
  <si>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</si>
  <si>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</si>
  <si>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</si>
  <si>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</si>
  <si>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</si>
  <si>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</si>
  <si>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</si>
  <si>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</si>
  <si>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</si>
  <si>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</si>
  <si>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</si>
  <si>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</si>
  <si>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</si>
  <si>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</si>
  <si>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</si>
  <si>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</si>
  <si>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</si>
  <si>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</si>
  <si>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</si>
  <si>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</si>
  <si>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</si>
  <si>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</si>
  <si>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</si>
  <si>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</si>
  <si>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</si>
  <si>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</si>
  <si>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</si>
  <si>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</si>
  <si>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</si>
  <si>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</si>
  <si>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</si>
  <si>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</si>
  <si>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</si>
  <si>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</si>
  <si>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</si>
  <si>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</si>
  <si>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</si>
  <si>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</si>
  <si>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</si>
  <si>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</si>
  <si>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</si>
  <si>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</si>
  <si>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</si>
  <si>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</si>
  <si>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</si>
  <si>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</si>
  <si>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</si>
  <si>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</si>
  <si>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</si>
  <si>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</si>
  <si>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</si>
  <si>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</si>
  <si>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</si>
  <si>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</si>
  <si>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</si>
  <si>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</si>
  <si>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</si>
  <si>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</si>
  <si>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</si>
  <si>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</si>
  <si>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</si>
  <si>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</si>
  <si>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</si>
  <si>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</si>
  <si>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</si>
  <si>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</si>
  <si>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</si>
  <si>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</si>
  <si>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</si>
  <si>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</si>
  <si>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</si>
  <si>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</si>
  <si>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</si>
  <si>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</si>
  <si>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</si>
  <si>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</si>
  <si>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</si>
  <si>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</si>
  <si>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</si>
  <si>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</si>
  <si>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</si>
  <si>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</si>
  <si>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</si>
  <si>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</si>
  <si>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</si>
  <si>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</si>
  <si>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</si>
  <si>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</si>
  <si>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</si>
  <si>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</si>
  <si>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</si>
  <si>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</si>
  <si>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</si>
  <si>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</si>
  <si>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</si>
  <si>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</si>
  <si>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</si>
  <si>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</si>
  <si>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</si>
  <si>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</si>
  <si>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</si>
  <si>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</si>
  <si>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</si>
  <si>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</si>
  <si>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</si>
  <si>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</si>
  <si>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</si>
  <si>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</si>
  <si>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</si>
  <si>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</si>
  <si>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</si>
  <si>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</si>
  <si>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</si>
  <si>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</si>
  <si>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</si>
  <si>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</si>
  <si>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</si>
  <si>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</si>
  <si>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</si>
  <si>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</si>
  <si>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</si>
  <si>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</si>
  <si>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</si>
  <si>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</si>
  <si>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</si>
  <si>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</si>
  <si>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</si>
  <si>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</si>
  <si>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</si>
  <si>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</si>
  <si>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</si>
  <si>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</si>
  <si>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</si>
  <si>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</si>
  <si>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</si>
  <si>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</si>
  <si>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</si>
  <si>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</si>
  <si>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</si>
  <si>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</si>
  <si>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</si>
  <si>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</si>
  <si>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</si>
  <si>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</si>
  <si>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</si>
  <si>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</si>
  <si>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</si>
  <si>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</si>
  <si>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</si>
  <si>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</si>
  <si>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</si>
  <si>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</si>
  <si>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</si>
  <si>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</si>
  <si>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</si>
  <si>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</si>
  <si>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</si>
  <si>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</si>
  <si>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</si>
  <si>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</si>
  <si>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</si>
  <si>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</si>
  <si>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</si>
  <si>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</si>
  <si>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</si>
  <si>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</si>
  <si>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</si>
  <si>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</si>
  <si>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</si>
  <si>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</si>
  <si>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</si>
  <si>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</si>
  <si>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</si>
  <si>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</si>
  <si>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</si>
  <si>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</si>
  <si>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</si>
  <si>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</si>
  <si>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</si>
  <si>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</si>
  <si>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</si>
  <si>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</si>
  <si>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</si>
  <si>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</si>
  <si>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</si>
  <si>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</si>
  <si>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</si>
  <si>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</si>
  <si>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</si>
  <si>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</si>
  <si>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</si>
  <si>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</si>
  <si>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</si>
  <si>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</si>
  <si>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</si>
  <si>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</si>
  <si>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</si>
  <si>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</si>
  <si>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</si>
  <si>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</si>
  <si>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</si>
  <si>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</si>
  <si>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</si>
  <si>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</si>
  <si>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</si>
  <si>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</si>
  <si>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</si>
  <si>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</si>
  <si>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</si>
  <si>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</si>
  <si>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</si>
  <si>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</si>
  <si>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</si>
  <si>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</si>
  <si>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</si>
  <si>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</si>
  <si>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</si>
  <si>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</si>
  <si>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</si>
  <si>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</si>
  <si>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</si>
  <si>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</si>
  <si>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</si>
  <si>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</si>
  <si>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</si>
  <si>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</si>
  <si>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</si>
  <si>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</si>
  <si>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</si>
  <si>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</si>
  <si>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</si>
  <si>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</si>
  <si>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</si>
  <si>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</si>
  <si>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</si>
  <si>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</si>
  <si>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</si>
  <si>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</si>
  <si>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</si>
  <si>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</si>
  <si>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</si>
  <si>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</si>
  <si>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</si>
  <si>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</si>
  <si>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</si>
  <si>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</si>
  <si>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</si>
  <si>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</si>
  <si>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</si>
  <si>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</si>
  <si>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</si>
  <si>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</si>
  <si>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</si>
  <si>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</si>
  <si>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</si>
  <si>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</si>
  <si>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</si>
  <si>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</si>
  <si>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</si>
  <si>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</si>
  <si>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</si>
  <si>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</si>
  <si>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</si>
  <si>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</si>
  <si>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</si>
  <si>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</si>
  <si>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</si>
  <si>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</si>
  <si>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</si>
  <si>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</si>
  <si>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</si>
  <si>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</si>
  <si>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</si>
  <si>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</si>
  <si>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</si>
  <si>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</si>
  <si>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</si>
  <si>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</si>
  <si>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</si>
  <si>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</si>
  <si>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</si>
  <si>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</si>
  <si>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</si>
  <si>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</si>
  <si>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</si>
  <si>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</si>
  <si>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</si>
  <si>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</si>
  <si>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</si>
  <si>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</si>
  <si>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</si>
  <si>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</si>
  <si>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</si>
  <si>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</si>
  <si>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</si>
  <si>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</si>
  <si>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</si>
  <si>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</si>
  <si>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</si>
  <si>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</si>
  <si>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</si>
  <si>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</si>
  <si>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</si>
  <si>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</si>
  <si>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</si>
  <si>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</si>
  <si>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</si>
  <si>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</si>
  <si>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</si>
  <si>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</si>
  <si>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</si>
  <si>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</si>
  <si>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</si>
  <si>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</si>
  <si>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</si>
  <si>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</si>
  <si>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</si>
  <si>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</si>
  <si>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</si>
  <si>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</si>
  <si>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</si>
  <si>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</si>
  <si>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</si>
  <si>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</si>
  <si>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</si>
  <si>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</si>
  <si>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</si>
  <si>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</si>
  <si>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</si>
  <si>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</si>
  <si>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</si>
  <si>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</si>
  <si>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</si>
  <si>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</si>
  <si>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</si>
  <si>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</si>
  <si>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</si>
  <si>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</si>
  <si>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</si>
  <si>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</si>
  <si>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</si>
  <si>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</si>
  <si>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</si>
  <si>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</si>
  <si>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</si>
  <si>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</si>
  <si>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</si>
  <si>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</si>
  <si>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</si>
  <si>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</si>
  <si>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</si>
  <si>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</si>
  <si>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</si>
  <si>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</si>
  <si>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</si>
  <si>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</si>
  <si>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</si>
  <si>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</si>
  <si>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</si>
  <si>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</si>
  <si>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</si>
  <si>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</si>
  <si>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</si>
  <si>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</si>
  <si>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</si>
  <si>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</si>
  <si>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</si>
  <si>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</si>
  <si>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</si>
  <si>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</si>
  <si>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</si>
  <si>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</si>
  <si>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</si>
  <si>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</si>
  <si>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</si>
  <si>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</si>
  <si>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</si>
  <si>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</si>
  <si>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</si>
  <si>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</si>
  <si>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</si>
  <si>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</si>
  <si>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</si>
  <si>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</si>
  <si>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</si>
  <si>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</si>
  <si>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</si>
  <si>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</si>
  <si>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</si>
  <si>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</si>
  <si>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</si>
  <si>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</si>
  <si>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</si>
  <si>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</si>
  <si>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</si>
  <si>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</si>
  <si>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</si>
  <si>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</si>
  <si>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</si>
  <si>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</si>
  <si>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</si>
  <si>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</si>
  <si>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</si>
  <si>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</si>
  <si>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</si>
  <si>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</si>
  <si>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</si>
  <si>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</si>
  <si>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</si>
  <si>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</si>
  <si>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</si>
  <si>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</si>
  <si>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</si>
  <si>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</si>
  <si>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</si>
  <si>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</si>
  <si>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</si>
  <si>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</si>
  <si>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</si>
  <si>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</si>
  <si>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</si>
  <si>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</si>
  <si>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</si>
  <si>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</si>
  <si>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</si>
  <si>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</si>
  <si>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</si>
  <si>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</si>
  <si>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</si>
  <si>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</si>
  <si>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</si>
  <si>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</si>
  <si>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</si>
  <si>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</si>
  <si>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</si>
  <si>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</si>
  <si>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</si>
  <si>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</si>
  <si>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</si>
  <si>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</si>
  <si>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</si>
  <si>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</si>
  <si>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</si>
  <si>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</si>
  <si>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</si>
  <si>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</si>
  <si>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</si>
  <si>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</si>
  <si>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</si>
  <si>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</si>
  <si>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</si>
  <si>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</si>
  <si>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</si>
  <si>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</si>
  <si>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</si>
  <si>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</si>
  <si>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</si>
  <si>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</si>
  <si>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</si>
  <si>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</si>
  <si>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</si>
  <si>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</si>
  <si>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</si>
  <si>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</si>
  <si>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</si>
  <si>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</si>
  <si>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</si>
  <si>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</si>
  <si>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</si>
  <si>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</si>
  <si>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</si>
  <si>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</si>
  <si>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</si>
  <si>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</si>
  <si>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</si>
  <si>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</si>
  <si>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</si>
  <si>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</si>
  <si>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</si>
  <si>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</si>
  <si>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</si>
  <si>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</si>
  <si>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</si>
  <si>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</si>
  <si>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</si>
  <si>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</si>
  <si>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</si>
  <si>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</si>
  <si>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</si>
  <si>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</si>
  <si>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</si>
  <si>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</si>
  <si>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</si>
  <si>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</si>
  <si>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</si>
  <si>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</si>
  <si>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</si>
  <si>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</si>
  <si>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</si>
  <si>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</si>
  <si>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</si>
  <si>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</si>
  <si>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</si>
  <si>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</si>
  <si>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</si>
  <si>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</si>
  <si>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</si>
  <si>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</si>
  <si>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</si>
  <si>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</si>
  <si>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</si>
  <si>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</si>
  <si>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</si>
  <si>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</si>
  <si>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</si>
  <si>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</si>
  <si>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</si>
  <si>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</si>
  <si>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</si>
  <si>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</si>
  <si>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</si>
  <si>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</si>
  <si>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</si>
  <si>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</si>
  <si>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</si>
  <si>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</si>
  <si>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</si>
  <si>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</si>
  <si>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</si>
  <si>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</si>
  <si>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</si>
  <si>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</si>
  <si>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</si>
  <si>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</si>
  <si>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</si>
  <si>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</si>
  <si>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</si>
  <si>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</si>
  <si>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</si>
  <si>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</si>
  <si>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</si>
  <si>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</si>
  <si>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</si>
  <si>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</si>
  <si>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</si>
  <si>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</si>
  <si>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</si>
  <si>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</si>
  <si>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</si>
  <si>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</si>
  <si>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</si>
  <si>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</si>
  <si>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</si>
  <si>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</si>
  <si>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</si>
  <si>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</si>
  <si>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</si>
  <si>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</si>
  <si>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</si>
  <si>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</si>
  <si>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</si>
  <si>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</si>
  <si>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</si>
  <si>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</si>
  <si>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</si>
  <si>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</si>
  <si>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</si>
  <si>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</si>
  <si>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</si>
  <si>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</si>
  <si>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</si>
  <si>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</si>
  <si>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</si>
  <si>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</si>
  <si>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</si>
  <si>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</si>
  <si>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</si>
  <si>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</si>
  <si>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</si>
  <si>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</si>
  <si>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</si>
  <si>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</si>
  <si>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</si>
  <si>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</si>
  <si>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</si>
  <si>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</si>
  <si>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</si>
  <si>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</si>
  <si>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</si>
  <si>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</si>
  <si>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</si>
  <si>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</si>
  <si>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</si>
  <si>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</si>
  <si>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</si>
  <si>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</si>
  <si>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</si>
  <si>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</si>
  <si>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</si>
  <si>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</si>
  <si>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</si>
  <si>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</si>
  <si>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</si>
  <si>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</si>
  <si>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</si>
  <si>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</si>
  <si>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</si>
  <si>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</si>
  <si>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</si>
  <si>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</si>
  <si>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</si>
  <si>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</si>
  <si>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</si>
  <si>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</si>
  <si>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</si>
  <si>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</si>
  <si>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</si>
  <si>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</si>
  <si>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</si>
  <si>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</si>
  <si>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</si>
  <si>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</si>
  <si>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</si>
  <si>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</si>
  <si>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</si>
  <si>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</si>
  <si>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</si>
  <si>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</si>
  <si>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</si>
  <si>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</si>
  <si>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</si>
  <si>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</si>
  <si>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</si>
  <si>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</si>
  <si>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</si>
  <si>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</si>
  <si>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</si>
  <si>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</si>
  <si>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</si>
  <si>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</si>
  <si>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</si>
  <si>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</si>
  <si>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</si>
  <si>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</si>
  <si>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</si>
  <si>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</si>
  <si>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</si>
  <si>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</si>
  <si>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</si>
  <si>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</si>
  <si>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</si>
  <si>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</si>
  <si>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</si>
  <si>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</si>
  <si>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</si>
  <si>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</si>
  <si>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</si>
  <si>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</si>
  <si>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</si>
  <si>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</si>
  <si>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</si>
  <si>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</si>
  <si>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</si>
  <si>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</si>
  <si>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</si>
  <si>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</si>
  <si>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</si>
  <si>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</si>
  <si>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</si>
  <si>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</si>
  <si>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</si>
  <si>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</si>
  <si>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</si>
  <si>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</si>
  <si>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</si>
  <si>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</si>
  <si>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</si>
  <si>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</si>
  <si>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</si>
  <si>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</si>
  <si>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</si>
  <si>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</si>
  <si>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</si>
  <si>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</si>
  <si>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</si>
  <si>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</si>
  <si>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</si>
  <si>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</si>
  <si>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</si>
  <si>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</si>
  <si>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</si>
  <si>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</si>
  <si>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</si>
  <si>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</si>
  <si>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</si>
  <si>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</si>
  <si>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</si>
  <si>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</si>
  <si>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</si>
  <si>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</si>
  <si>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</si>
  <si>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</si>
  <si>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</si>
  <si>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</si>
  <si>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</si>
  <si>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</si>
  <si>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</si>
  <si>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</si>
  <si>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</si>
  <si>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</si>
  <si>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</si>
  <si>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</si>
  <si>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</si>
  <si>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</si>
  <si>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</si>
  <si>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</si>
  <si>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</si>
  <si>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</si>
  <si>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</si>
  <si>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</si>
  <si>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</si>
  <si>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</si>
  <si>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</si>
  <si>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</si>
  <si>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</si>
  <si>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</si>
  <si>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</si>
  <si>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</si>
  <si>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</si>
  <si>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</si>
  <si>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</si>
  <si>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</si>
  <si>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</si>
  <si>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</si>
  <si>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</si>
  <si>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</si>
  <si>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</si>
  <si>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</si>
  <si>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</si>
  <si>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</si>
  <si>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</si>
  <si>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</si>
  <si>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</si>
  <si>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</si>
  <si>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</si>
  <si>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</si>
  <si>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</si>
  <si>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</si>
  <si>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</si>
  <si>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</si>
  <si>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</si>
  <si>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</si>
  <si>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</si>
  <si>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</si>
  <si>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</si>
  <si>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</si>
  <si>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</si>
  <si>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</si>
  <si>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</si>
  <si>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</si>
  <si>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</si>
  <si>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</si>
  <si>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</si>
  <si>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</si>
  <si>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</si>
  <si>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</si>
  <si>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</si>
  <si>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</si>
  <si>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</si>
  <si>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</si>
  <si>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</si>
  <si>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</si>
  <si>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</si>
  <si>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</si>
  <si>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</si>
  <si>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</si>
  <si>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</si>
  <si>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</si>
  <si>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</si>
  <si>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</si>
  <si>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</si>
  <si>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</si>
  <si>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</si>
  <si>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</si>
  <si>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</si>
  <si>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</si>
  <si>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</si>
  <si>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</si>
  <si>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</si>
  <si>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</si>
  <si>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</si>
  <si>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</si>
  <si>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</si>
  <si>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</si>
  <si>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</si>
  <si>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</si>
  <si>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</si>
  <si>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</si>
  <si>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</si>
  <si>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</si>
  <si>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</si>
  <si>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</si>
  <si>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</si>
  <si>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</si>
  <si>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</si>
  <si>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</si>
  <si>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</si>
  <si>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</si>
  <si>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</si>
  <si>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</si>
  <si>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</si>
  <si>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</si>
  <si>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</si>
  <si>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</si>
  <si>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</si>
  <si>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</si>
  <si>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</si>
  <si>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</si>
  <si>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</si>
  <si>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</si>
  <si>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</si>
  <si>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</si>
  <si>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</si>
  <si>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</si>
  <si>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</si>
  <si>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</si>
  <si>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</si>
  <si>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</si>
  <si>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</si>
  <si>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</si>
  <si>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</si>
  <si>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</si>
  <si>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</si>
  <si>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</si>
  <si>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</si>
  <si>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</si>
  <si>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</si>
  <si>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</si>
  <si>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</si>
  <si>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</si>
  <si>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</si>
  <si>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</si>
  <si>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</si>
  <si>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</si>
  <si>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</si>
  <si>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</si>
  <si>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</si>
  <si>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</si>
  <si>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</si>
  <si>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</si>
  <si>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</si>
  <si>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</si>
  <si>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</si>
  <si>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</si>
  <si>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</si>
  <si>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</si>
  <si>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</si>
  <si>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</si>
  <si>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</si>
  <si>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</si>
  <si>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</si>
  <si>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</si>
  <si>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</si>
  <si>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</si>
  <si>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</si>
  <si>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</si>
  <si>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</si>
  <si>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</si>
  <si>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</si>
  <si>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</si>
  <si>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</si>
  <si>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</si>
  <si>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</si>
  <si>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</si>
  <si>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</si>
  <si>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</si>
  <si>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</si>
  <si>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</si>
  <si>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</si>
  <si>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</si>
  <si>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</si>
  <si>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</si>
  <si>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</si>
  <si>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</si>
  <si>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</si>
  <si>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</si>
  <si>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</si>
  <si>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</si>
  <si>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</si>
  <si>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</si>
  <si>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</si>
  <si>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</si>
  <si>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</si>
  <si>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</si>
  <si>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</si>
  <si>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</si>
  <si>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</si>
  <si>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</si>
  <si>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</si>
  <si>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</si>
  <si>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</si>
  <si>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</si>
  <si>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</si>
  <si>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</si>
  <si>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</si>
  <si>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</si>
  <si>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</si>
  <si>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</si>
  <si>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</si>
  <si>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</si>
  <si>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</si>
  <si>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</si>
  <si>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</si>
  <si>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</si>
  <si>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</si>
  <si>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</si>
  <si>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</si>
  <si>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</si>
  <si>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</si>
  <si>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</si>
  <si>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</si>
  <si>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</si>
  <si>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</si>
  <si>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</si>
  <si>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</si>
  <si>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</si>
  <si>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</si>
  <si>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</si>
  <si>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</si>
  <si>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</si>
  <si>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</si>
  <si>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</si>
  <si>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</si>
  <si>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</si>
  <si>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</si>
  <si>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</si>
  <si>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</si>
  <si>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</si>
  <si>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</si>
  <si>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</si>
  <si>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</si>
  <si>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</si>
  <si>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</si>
  <si>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</si>
  <si>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</si>
  <si>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</si>
  <si>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</si>
  <si>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</si>
  <si>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</si>
  <si>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</si>
  <si>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</si>
  <si>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</si>
  <si>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</si>
  <si>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</si>
  <si>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</si>
  <si>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</si>
  <si>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</si>
  <si>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</si>
  <si>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</si>
  <si>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</si>
  <si>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</si>
  <si>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</si>
  <si>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</si>
  <si>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</si>
  <si>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</si>
  <si>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</si>
  <si>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</si>
  <si>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</si>
  <si>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</si>
  <si>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</si>
  <si>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</si>
  <si>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</si>
  <si>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</si>
  <si>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</si>
  <si>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</si>
  <si>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</si>
  <si>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</si>
  <si>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</si>
  <si>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</si>
  <si>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</si>
  <si>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</si>
  <si>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</si>
  <si>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</si>
  <si>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</si>
  <si>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</si>
  <si>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</si>
  <si>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</si>
  <si>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</si>
  <si>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</si>
  <si>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</si>
  <si>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</si>
  <si>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</si>
  <si>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</si>
  <si>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</si>
  <si>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</si>
  <si>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</si>
  <si>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</si>
  <si>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</si>
  <si>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</si>
  <si>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</si>
  <si>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</si>
  <si>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</si>
  <si>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</si>
  <si>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</si>
  <si>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</si>
  <si>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</si>
  <si>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</si>
  <si>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</si>
  <si>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</si>
  <si>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</si>
  <si>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</si>
  <si>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</si>
  <si>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</si>
  <si>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</si>
  <si>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</si>
  <si>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</si>
  <si>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</si>
  <si>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</si>
  <si>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</si>
  <si>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</si>
  <si>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</si>
  <si>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</si>
  <si>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</si>
  <si>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</si>
  <si>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</si>
  <si>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</si>
  <si>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</si>
  <si>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</si>
  <si>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</si>
  <si>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</si>
  <si>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</si>
  <si>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</si>
  <si>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</si>
  <si>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</si>
  <si>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</si>
  <si>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</si>
  <si>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</si>
  <si>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</si>
  <si>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</si>
  <si>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</si>
  <si>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</si>
  <si>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</si>
  <si>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</si>
  <si>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</si>
  <si>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</si>
  <si>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</si>
  <si>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</si>
  <si>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</si>
  <si>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</si>
  <si>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</si>
  <si>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</si>
  <si>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</si>
  <si>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</si>
  <si>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</si>
  <si>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</si>
  <si>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</si>
  <si>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</si>
  <si>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</si>
  <si>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</si>
  <si>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</si>
  <si>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</si>
  <si>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</si>
  <si>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</si>
  <si>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</si>
  <si>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</si>
  <si>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</si>
  <si>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</si>
  <si>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</si>
  <si>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</si>
  <si>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</si>
  <si>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</si>
  <si>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</si>
  <si>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</si>
  <si>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</si>
  <si>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</si>
  <si>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</si>
  <si>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</si>
  <si>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</si>
  <si>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</si>
  <si>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</si>
  <si>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</si>
  <si>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</si>
  <si>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</si>
  <si>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</si>
  <si>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</si>
  <si>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</si>
  <si>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</si>
  <si>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</si>
  <si>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</si>
  <si>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</si>
  <si>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</si>
  <si>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</si>
  <si>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</si>
  <si>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</si>
  <si>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</si>
  <si>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</si>
  <si>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</si>
  <si>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</si>
  <si>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</si>
  <si>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</si>
  <si>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</si>
  <si>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</si>
  <si>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</si>
  <si>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</si>
  <si>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</si>
  <si>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</si>
  <si>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</si>
  <si>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</si>
  <si>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</si>
  <si>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</si>
  <si>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</si>
  <si>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</si>
  <si>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</si>
  <si>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</si>
  <si>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</si>
  <si>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</si>
  <si>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</si>
  <si>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</si>
  <si>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</si>
  <si>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</si>
  <si>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</si>
  <si>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</si>
  <si>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</si>
  <si>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</si>
  <si>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</si>
  <si>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</si>
  <si>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</si>
  <si>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</si>
  <si>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</si>
  <si>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</si>
  <si>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</si>
  <si>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</si>
  <si>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</si>
  <si>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</si>
  <si>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</si>
  <si>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</si>
  <si>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</si>
  <si>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</si>
  <si>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</si>
  <si>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</si>
  <si>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</si>
  <si>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</si>
  <si>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</si>
  <si>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</si>
  <si>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</si>
  <si>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</si>
  <si>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</si>
  <si>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</si>
  <si>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</si>
  <si>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</si>
  <si>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</si>
  <si>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</si>
  <si>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</si>
  <si>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</si>
  <si>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</si>
  <si>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</si>
  <si>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</si>
  <si>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</si>
  <si>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</si>
  <si>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</si>
  <si>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</si>
  <si>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</si>
  <si>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</si>
  <si>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</si>
  <si>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</si>
  <si>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</si>
  <si>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</si>
  <si>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</si>
  <si>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</si>
  <si>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</si>
  <si>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</si>
  <si>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</si>
  <si>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</si>
  <si>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</si>
  <si>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</si>
  <si>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</si>
  <si>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</si>
  <si>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</si>
  <si>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</si>
  <si>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</si>
  <si>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</si>
  <si>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</si>
  <si>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</si>
  <si>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</si>
  <si>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</si>
  <si>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</si>
  <si>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</si>
  <si>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</si>
  <si>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</si>
  <si>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</si>
  <si>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</si>
  <si>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</si>
  <si>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</si>
  <si>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</si>
  <si>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</si>
  <si>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</si>
  <si>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</si>
  <si>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</si>
  <si>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</si>
  <si>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</si>
  <si>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</si>
  <si>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</si>
  <si>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</si>
  <si>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</si>
  <si>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</si>
  <si>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</si>
  <si>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</si>
  <si>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</si>
  <si>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</si>
  <si>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</si>
  <si>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</si>
  <si>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</si>
  <si>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</si>
  <si>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</si>
  <si>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</si>
  <si>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</si>
  <si>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</si>
  <si>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</si>
  <si>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26375381</t>
  </si>
  <si>
    <t>ООО "Водолей"</t>
  </si>
  <si>
    <t>7306038036</t>
  </si>
  <si>
    <t>26541422</t>
  </si>
  <si>
    <t>7310106419</t>
  </si>
  <si>
    <t>731200100</t>
  </si>
  <si>
    <t>30-12-2009 00:00:00</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</si>
  <si>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</si>
  <si>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</si>
  <si>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</si>
  <si>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</si>
  <si>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</si>
  <si>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</si>
  <si>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</si>
  <si>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</si>
  <si>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</si>
  <si>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</si>
  <si>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</si>
  <si>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</si>
  <si>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</si>
  <si>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</si>
  <si>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</si>
  <si>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</si>
  <si>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</si>
  <si>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</si>
  <si>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</si>
  <si>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</si>
  <si>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</si>
  <si>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</si>
  <si>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</si>
  <si>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</si>
  <si>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</si>
  <si>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</si>
  <si>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</si>
  <si>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</si>
  <si>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</si>
  <si>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</si>
  <si>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</si>
  <si>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</si>
  <si>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</si>
  <si>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</si>
  <si>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</si>
  <si>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</si>
  <si>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</si>
  <si>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</si>
  <si>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</si>
  <si>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</si>
  <si>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</si>
  <si>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</si>
  <si>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</si>
  <si>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</si>
  <si>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</si>
  <si>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</si>
  <si>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</si>
  <si>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</si>
  <si>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</si>
  <si>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</si>
  <si>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</si>
  <si>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</si>
  <si>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</si>
  <si>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</si>
  <si>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</si>
  <si>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</si>
  <si>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</si>
  <si>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</si>
  <si>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</si>
  <si>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</si>
  <si>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</si>
  <si>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</si>
  <si>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</si>
  <si>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</si>
  <si>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</si>
  <si>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</si>
  <si>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</si>
  <si>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</si>
  <si>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</si>
  <si>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</si>
  <si>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</si>
  <si>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</si>
  <si>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</si>
  <si>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</si>
  <si>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</si>
  <si>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</si>
  <si>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</si>
  <si>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</si>
  <si>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</si>
  <si>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</si>
  <si>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</si>
  <si>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</si>
  <si>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</si>
  <si>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</si>
  <si>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</si>
  <si>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</si>
  <si>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</si>
  <si>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</si>
  <si>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</si>
  <si>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</si>
  <si>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</si>
  <si>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</si>
  <si>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</si>
  <si>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</si>
  <si>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</si>
  <si>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</si>
  <si>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</si>
  <si>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</si>
  <si>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</si>
  <si>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</si>
  <si>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</si>
  <si>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</si>
  <si>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</si>
  <si>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</si>
  <si>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</si>
  <si>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</si>
  <si>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</si>
  <si>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</si>
  <si>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</si>
  <si>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</si>
  <si>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</si>
  <si>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</si>
  <si>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</si>
  <si>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</si>
  <si>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</si>
  <si>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</si>
  <si>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</si>
  <si>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</si>
  <si>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</si>
  <si>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</si>
  <si>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</si>
  <si>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</si>
  <si>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</si>
  <si>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</si>
  <si>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</si>
  <si>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</si>
  <si>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</si>
  <si>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</si>
  <si>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</si>
  <si>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</si>
  <si>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</si>
  <si>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</si>
  <si>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</si>
  <si>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</si>
  <si>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</si>
  <si>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</si>
  <si>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</si>
  <si>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</si>
  <si>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</si>
  <si>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</si>
  <si>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</si>
  <si>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</si>
  <si>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</si>
  <si>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</si>
  <si>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</si>
  <si>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</si>
  <si>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</si>
  <si>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</si>
  <si>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</si>
  <si>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</si>
  <si>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</si>
  <si>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</si>
  <si>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</si>
  <si>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</si>
  <si>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</si>
  <si>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</si>
  <si>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</si>
  <si>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</si>
  <si>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</si>
  <si>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</si>
  <si>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</si>
  <si>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</si>
  <si>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</si>
  <si>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</si>
  <si>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</si>
  <si>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</si>
  <si>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</si>
  <si>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</si>
  <si>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</si>
  <si>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</si>
  <si>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</si>
  <si>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</si>
  <si>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</si>
  <si>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</si>
  <si>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</si>
  <si>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</si>
  <si>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</si>
  <si>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</si>
  <si>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</si>
  <si>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</si>
  <si>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</si>
  <si>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</si>
  <si>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</si>
  <si>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</si>
  <si>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</si>
  <si>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</si>
  <si>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</si>
  <si>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</si>
  <si>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</si>
  <si>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</si>
  <si>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</si>
  <si>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</si>
  <si>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</si>
  <si>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</si>
  <si>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</si>
  <si>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</si>
  <si>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</si>
  <si>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</si>
  <si>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</si>
  <si>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</si>
  <si>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</si>
  <si>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</si>
  <si>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</si>
  <si>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</si>
  <si>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</si>
  <si>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</si>
  <si>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</si>
  <si>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</si>
  <si>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</si>
  <si>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</si>
  <si>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</si>
  <si>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</si>
  <si>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</si>
  <si>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</si>
  <si>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</si>
  <si>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</si>
  <si>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</si>
  <si>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</si>
  <si>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</si>
  <si>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</si>
  <si>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</si>
  <si>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</si>
  <si>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</si>
  <si>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</si>
  <si>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</si>
  <si>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</si>
  <si>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</si>
  <si>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</si>
  <si>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</si>
  <si>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</si>
  <si>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</si>
  <si>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</si>
  <si>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</si>
  <si>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</si>
  <si>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</si>
  <si>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</si>
  <si>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</si>
  <si>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</si>
  <si>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</si>
  <si>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</si>
  <si>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</si>
  <si>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</si>
  <si>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</si>
  <si>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</si>
  <si>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</si>
  <si>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</si>
  <si>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</si>
  <si>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</si>
  <si>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</si>
  <si>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</si>
  <si>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</si>
  <si>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</si>
  <si>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</si>
  <si>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</si>
  <si>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</si>
  <si>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</si>
  <si>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</si>
  <si>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</si>
  <si>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</si>
  <si>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</si>
  <si>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</si>
  <si>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</si>
  <si>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</si>
  <si>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</si>
  <si>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</si>
  <si>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</si>
  <si>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</si>
  <si>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</si>
  <si>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</si>
  <si>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</si>
  <si>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</si>
  <si>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</si>
  <si>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</si>
  <si>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</si>
  <si>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</si>
  <si>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</si>
  <si>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</si>
  <si>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</si>
  <si>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</si>
  <si>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</si>
  <si>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</si>
  <si>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</si>
  <si>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</si>
  <si>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</si>
  <si>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</si>
  <si>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</si>
  <si>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</si>
  <si>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</si>
  <si>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</si>
  <si>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</si>
  <si>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</si>
  <si>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</si>
  <si>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</si>
  <si>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</si>
  <si>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</si>
  <si>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</si>
  <si>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</si>
  <si>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</si>
  <si>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</si>
  <si>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</si>
  <si>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</si>
  <si>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</si>
  <si>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</si>
  <si>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</si>
  <si>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</si>
  <si>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</si>
  <si>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</si>
  <si>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</si>
  <si>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</si>
  <si>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</si>
  <si>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</si>
  <si>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</si>
  <si>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</si>
  <si>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</si>
  <si>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</si>
  <si>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</si>
  <si>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</si>
  <si>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</si>
  <si>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</si>
  <si>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</si>
  <si>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</si>
  <si>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</si>
  <si>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</si>
  <si>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</si>
  <si>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</si>
  <si>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</si>
  <si>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</si>
  <si>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</si>
  <si>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</si>
  <si>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</si>
  <si>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</si>
  <si>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</si>
  <si>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</si>
  <si>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</si>
  <si>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</si>
  <si>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</si>
  <si>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</si>
  <si>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</si>
  <si>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</si>
  <si>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</si>
  <si>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</si>
  <si>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</si>
  <si>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</si>
  <si>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</si>
  <si>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</si>
  <si>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</si>
  <si>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</si>
  <si>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</si>
  <si>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</si>
  <si>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</si>
  <si>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</si>
  <si>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</si>
  <si>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</si>
  <si>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</si>
  <si>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</si>
  <si>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</si>
  <si>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</si>
  <si>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</si>
  <si>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</si>
  <si>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</si>
  <si>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</si>
  <si>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</si>
  <si>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</si>
  <si>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</si>
  <si>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</si>
  <si>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</si>
  <si>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</si>
  <si>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</si>
  <si>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</si>
  <si>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</si>
  <si>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</si>
  <si>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</si>
  <si>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</si>
  <si>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</si>
  <si>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</si>
  <si>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</si>
  <si>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</si>
  <si>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</si>
  <si>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</si>
  <si>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</si>
  <si>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</si>
  <si>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</si>
  <si>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</si>
  <si>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</si>
  <si>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</si>
  <si>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</si>
  <si>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</si>
  <si>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</si>
  <si>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</si>
  <si>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</si>
  <si>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</si>
  <si>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</si>
  <si>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</si>
  <si>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</si>
  <si>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</si>
  <si>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</si>
  <si>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</si>
  <si>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</si>
  <si>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</si>
  <si>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</si>
  <si>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</si>
  <si>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</si>
  <si>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</si>
  <si>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</si>
  <si>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</si>
  <si>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</si>
  <si>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</si>
  <si>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</si>
  <si>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</si>
  <si>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</si>
  <si>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</si>
  <si>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</si>
  <si>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</si>
  <si>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</si>
  <si>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</si>
  <si>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</si>
  <si>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</si>
  <si>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</si>
  <si>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</si>
  <si>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</si>
  <si>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</si>
  <si>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</si>
  <si>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</si>
  <si>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</si>
  <si>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</si>
  <si>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</si>
  <si>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</si>
  <si>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</si>
  <si>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</si>
  <si>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</si>
  <si>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</si>
  <si>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</si>
  <si>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</si>
  <si>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</si>
  <si>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</si>
  <si>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</si>
  <si>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</si>
  <si>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</si>
  <si>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</si>
  <si>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</si>
  <si>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</si>
  <si>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</si>
  <si>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</si>
  <si>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</si>
  <si>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</si>
  <si>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</si>
  <si>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</si>
  <si>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</si>
  <si>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</si>
  <si>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</si>
  <si>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</si>
  <si>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</si>
  <si>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</si>
  <si>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</si>
  <si>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</si>
  <si>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</si>
  <si>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</si>
  <si>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</si>
  <si>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</si>
  <si>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</si>
  <si>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</si>
  <si>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</si>
  <si>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</si>
  <si>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</si>
  <si>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</si>
  <si>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</si>
  <si>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</si>
  <si>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</si>
  <si>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</si>
  <si>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</si>
  <si>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</si>
  <si>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</si>
  <si>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</si>
  <si>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</si>
  <si>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</si>
  <si>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</si>
  <si>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</si>
  <si>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</si>
  <si>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</si>
  <si>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</si>
  <si>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</si>
  <si>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</si>
  <si>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</si>
  <si>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</si>
  <si>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</si>
  <si>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</si>
  <si>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</si>
  <si>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</si>
  <si>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</si>
  <si>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</si>
  <si>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</si>
  <si>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</si>
  <si>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</si>
  <si>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</si>
  <si>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</si>
  <si>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</si>
  <si>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</si>
  <si>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</si>
  <si>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</si>
  <si>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</si>
  <si>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</si>
  <si>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</si>
  <si>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</si>
  <si>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</si>
  <si>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</si>
  <si>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</si>
  <si>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</si>
  <si>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</si>
  <si>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</si>
  <si>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</si>
  <si>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</si>
  <si>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</si>
  <si>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</si>
  <si>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</si>
  <si>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</si>
  <si>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</si>
  <si>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</si>
  <si>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</si>
  <si>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</si>
  <si>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</si>
  <si>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</si>
  <si>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</si>
  <si>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</si>
  <si>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</si>
  <si>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</si>
  <si>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</si>
  <si>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</si>
  <si>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</si>
  <si>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</si>
  <si>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</si>
  <si>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</si>
  <si>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</si>
  <si>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</si>
  <si>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</si>
  <si>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</si>
  <si>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</si>
  <si>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</si>
  <si>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</si>
  <si>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</si>
  <si>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</si>
  <si>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</si>
  <si>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</si>
  <si>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</si>
  <si>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</si>
  <si>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</si>
  <si>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</si>
  <si>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</si>
  <si>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</si>
  <si>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</si>
  <si>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</si>
  <si>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</si>
  <si>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</si>
  <si>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</si>
  <si>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</si>
  <si>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</si>
  <si>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</si>
  <si>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</si>
  <si>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</si>
  <si>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</si>
  <si>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</si>
  <si>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</si>
  <si>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</si>
  <si>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</si>
  <si>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</si>
  <si>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</si>
  <si>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</si>
  <si>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</si>
  <si>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</si>
  <si>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</si>
  <si>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</si>
  <si>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</si>
  <si>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</si>
  <si>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</si>
  <si>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</si>
  <si>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</si>
  <si>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</si>
  <si>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</si>
  <si>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</si>
  <si>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</si>
  <si>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</si>
  <si>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</si>
  <si>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</si>
  <si>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</si>
  <si>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</si>
  <si>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</si>
  <si>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</si>
  <si>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</si>
  <si>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</si>
  <si>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</si>
  <si>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</si>
  <si>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</si>
  <si>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</si>
  <si>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</si>
  <si>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</si>
  <si>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</si>
  <si>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</si>
  <si>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</si>
  <si>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</si>
  <si>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</si>
  <si>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</si>
  <si>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</si>
  <si>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</si>
  <si>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</si>
  <si>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</si>
  <si>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</si>
  <si>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</si>
  <si>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</si>
  <si>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</si>
  <si>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</si>
  <si>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</si>
  <si>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</si>
  <si>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</si>
  <si>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</si>
  <si>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</si>
  <si>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</si>
  <si>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</si>
  <si>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</si>
  <si>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</si>
  <si>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</si>
  <si>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</si>
  <si>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</si>
  <si>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</si>
  <si>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</si>
  <si>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</si>
  <si>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</si>
  <si>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</si>
  <si>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</si>
  <si>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</si>
  <si>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</si>
  <si>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</si>
  <si>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</si>
  <si>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</si>
  <si>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</si>
  <si>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</si>
  <si>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</si>
  <si>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</si>
  <si>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</si>
  <si>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</si>
  <si>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</si>
  <si>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</si>
  <si>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</si>
  <si>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</si>
  <si>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</si>
  <si>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</si>
  <si>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</si>
  <si>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</si>
  <si>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</si>
  <si>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</si>
  <si>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</si>
  <si>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</si>
  <si>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</si>
  <si>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</si>
  <si>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</si>
  <si>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</si>
  <si>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</si>
  <si>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</si>
  <si>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433120, Ульяновская область, Вешкаймский район, пгт Чуфарово, ул. Мира, 44</t>
  </si>
  <si>
    <t>+7(84243)3-11-74 (ф), +7(84243) 3-12-24</t>
  </si>
  <si>
    <t>komhoz-2017@mail.ru</t>
  </si>
  <si>
    <t>МУНИЦИПАЛЬНОЕ КАЗЁННОЕ ПРЕДПРИЯТИЕ "КОМХОЗ" МУНИЦИПАЛЬНОГО ОБРАЗОВАНИЯ ЧУФАРОВСКОЕ ГОРОДСКОЕ ПОСЕЛЕНИЕ ВЕШКАЙМСКОГО РАЙОНА УЛЬЯНОВСКОЙ ОБЛАСТИ</t>
  </si>
  <si>
    <t>МКП "КОМХОЗ" МО ЧУФАРОВСКОЕ ГОРОДСКОЕ ПОСЕЛЕНИЕ</t>
  </si>
  <si>
    <t>1177325018518</t>
  </si>
  <si>
    <t>TARIFF_ID</t>
  </si>
  <si>
    <t>TARIFF_VID</t>
  </si>
  <si>
    <t>TARIFF_TIP</t>
  </si>
  <si>
    <t>TARIFF_VDET</t>
  </si>
  <si>
    <t>TARIFF_VTOV</t>
  </si>
  <si>
    <t>TARIFF_DOP</t>
  </si>
  <si>
    <t>TARIFF_MO_LIST</t>
  </si>
  <si>
    <t>ХВС.73.30991982.0001</t>
  </si>
  <si>
    <t>&lt;нет шаблона&gt;</t>
  </si>
  <si>
    <t>ХВС.73.30991982.0002</t>
  </si>
  <si>
    <t>Производство (подъём / добыча) воды :: Транспортировка воды :: Сбыт (распределение) воды</t>
  </si>
  <si>
    <t>319-п</t>
  </si>
  <si>
    <t>73-иогв-17/734вх</t>
  </si>
  <si>
    <t>с.Березовка</t>
  </si>
  <si>
    <t>И.о.Директора</t>
  </si>
  <si>
    <t>Тюрин А.В.</t>
  </si>
  <si>
    <t>8-ВС-734вх/2023</t>
  </si>
  <si>
    <t>Мизурева Н.Е.</t>
  </si>
  <si>
    <t>8-8422-24-16-08</t>
  </si>
  <si>
    <t>otdelzhkk@mail.ru</t>
  </si>
  <si>
    <t>главный консультант отжела регулирования ЖКК</t>
  </si>
  <si>
    <t>Статья "Амортизация" предприятием на 2024 год не предусмотрена.
Эксперты предлагают признать экономически обоснованными расходами по статье "Амортизация" на 2024 год в размере 0,0 тыс. руб.</t>
  </si>
  <si>
    <t>Статья "Аренда" предприятием на 2024 год не предусмотрена.
Эксперты предлагают признать экономически обоснованными расходами по статье "Аренда" на 2024 год в размере 0,0 тыс. руб.</t>
  </si>
  <si>
    <t>Статья "Расходы на оплатцу услуг, приобретаемых у других организаций" предприятием на 2024 год не предусмотрена.
Эксперты предлагают признать экономически обоснованными расходами по статье "Расходы на оплатцу услуг, приобретаемых у других организаций" на 2024 год в размере 0,0 тыс. руб.</t>
  </si>
  <si>
    <t xml:space="preserve">Предприятие предложило неподконтрольные расходы (включены налоги)на 2024год в размере:
р.п.Чуфарово- 26,00 тыс. руб., с.Березовка-4,0 тыс. руб.
        Проанализировав представленные материалы,  эксперты с предложением предприятия  согласны и предлагают признать экономически обоснованными расходами по данной статье на 2024 год в размере: р.п.Чуфарово- 26,00 тыс. руб., с.Березовка-4,0 тыс. руб.
</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</si>
  <si>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</si>
  <si>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№1 от 04.10.2017</t>
  </si>
  <si>
    <t>Здание насосной станции р.п.Чуфарово</t>
  </si>
  <si>
    <t xml:space="preserve">р.п.Чуфарово.
Определение операционных  расходов на 2024 год.
Предприятием предложена величина операционных расходов на 2024 год в размере 2191,0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1672,87 тыс. руб.
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 Эксперты учли данное обстоятельство и считают признать экономически обоснованным учесть при расчете на 2024 год операционные расходы  2023 года с учетом снижения объемов =1440,51 тыс. руб.(базовый ур опер расх 2023 в размере 1672,87т.р./1,1613).С учетом  прогнозного ИПЦ 2024-107,2% скорректированные операционные расходы на 2024 год  составят: 1528,79 тыс. руб.
</t>
  </si>
  <si>
    <t>По расчётам экспертов фактическая величина НВВ в 2022 году должна  составить 2087,74 тыс. руб., выручка от полезного отпуска питьевой воды– 1919,70тыс. руб. Размер корректировки составляет: +168,04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определенная при корректировке тарифа на каждый год долгосрочного периода регулирования, где i1-последний год долгосрочного периода, i0- первый год долгосрочного периода регулирования, рассчитанная в соответствии с п. 42 Методических указаний № 1746-э, в размере: -515,06 тыс. руб.
Таким образом, скорректированная величина НВВ на 2024 год составит: 2204,22 тыс. руб.</t>
  </si>
  <si>
    <t>с.Березовка.
Определение операционных  расходов на 2024 год.
Предприятием предложена величина операционных расходов на 2024 год в размере 84,80 тыс. руб.
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114,92тыс. руб.
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 Эксперты учли данное обстоятельство и считают признать экономически обоснованным учесть при расчете на 2024 год операционные расходы  2023 года с учетом снижения объемов =86,19 тыс. руб.(базовый ур опер расх 2023 в размере 114,92т.р./1,3334).С учетом  прогнозного ИПЦ 2024-107,2% скорректированные операционные расходы на 2024 год  составят: 91,47 тыс. руб.</t>
  </si>
  <si>
    <t>По расчётам экспертов фактическая величина НВВ в 2022 году должна  составить 194,91 тыс. руб., выручка от полезного отпуска питьевой воды– 176,83тыс. руб. Размер корректировки составляет: +18,08 тыс. руб. 
В целях недопущения резкого роста тарифа, при корректировке 2024 года экспертами была применена величина изменения НВВ в i-м году, проводимого в целях сглаживания, определенная при корректировке тарифа на каждый год долгосрочного периода регулирования, где i1-последний год долгосрочного периода, i0- первый год долгосрочного периода регулирования, рассчитанная в соответствии с п. 42 Методических указаний № 1746-э, в размере: -43,37 тыс. руб.
Таким образом, скорректированная величина НВВ на 2024 год составит: 208,24 тыс. руб.</t>
  </si>
  <si>
    <t>р.п.Чуфарово</t>
  </si>
  <si>
    <t>Заключение.
 1.Экспертами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2.Ответственность за достоверность представленных документов несёт МКП «Комхоз» Муниципального образования Чуфаровское городское поселение Вешкаймского района Ульяновской области.
 3.Проделанная в процессе экспертизы работа не означает проведения полной и всеобъемлющей проверки финансово-хозяйственной деятельности МКП «Комхоз» Муниципального образования Чуфаровское городское поселение Вешкаймского района Ульяновской области с целью выявления всех возможных нарушений норм действующего законодательства. 
4.Выводы экспертов, приведённые в настоящем Заключении, основывались исключительно на результатах экспертизы представленных расчётных документов.
5.Предприятие применяет упрощённую систему налогообложения.</t>
  </si>
  <si>
    <t>С учётом осуществленной корректировки тарифов на питьевую воду  на 2024 год для МКП "Комхоз"  утверждается следующий размер тарифов:   
1) на территории р.п.Чуфарово МО "Чуфаровское городское поселение "Вешкаймского района Ульяновской области:
- на период с 01.01.2024 по 30.06.2024 - 34,07 руб./1м3;
-на период с 01.07.2024 по 31.12.2024 – 37,13 руб./куб.м;
2) на территории с. Березовка МО "Чуфаровское городское поселение "Вешкаймского района Ульяновской области:
- на период с 01.01.2024 по 30.06.2024 - 26,65 руб./1м3;
-на период с 01.07.2024 по 31.12.2024 – 29,04 руб./куб.м.</t>
  </si>
  <si>
    <t>Ульяновская область / 2024 / МКП "КОМХОЗ" (ИНН:7309006931, КПП:730901001) / ДПР: 2021-2025</t>
  </si>
  <si>
    <t>об установлении тарифов в сфере холодного водоснабжения методом индексации (корректировка)</t>
  </si>
  <si>
    <t>на 2024 год долгосрочного периода регулирования тарифов 2021-2025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</si>
  <si>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</si>
  <si>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</si>
  <si>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</si>
  <si>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</si>
  <si>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</si>
  <si>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 (р.п.Чуфарово)</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</si>
  <si>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</si>
  <si>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</si>
  <si>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</si>
  <si>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</si>
  <si>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</si>
  <si>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</si>
  <si>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</si>
  <si>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</si>
  <si>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</si>
  <si>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</si>
  <si>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</si>
  <si>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</si>
  <si>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</si>
  <si>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</si>
  <si>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</si>
  <si>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</si>
  <si>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</si>
  <si>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</si>
  <si>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</si>
  <si>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</si>
  <si>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</si>
  <si>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</si>
  <si>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(Водоснабжение) - тариф на питьевую воду (с.Березовка)</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</si>
  <si>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</si>
  <si>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</si>
  <si>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</si>
  <si>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</si>
  <si>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</si>
  <si>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</si>
  <si>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</si>
  <si>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</si>
  <si>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</si>
  <si>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</si>
  <si>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</si>
  <si>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</si>
  <si>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</si>
  <si>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</si>
  <si>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</si>
  <si>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</si>
  <si>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</si>
  <si>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</si>
  <si>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</si>
  <si>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</si>
  <si>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</si>
  <si>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</si>
  <si>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</si>
  <si>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</si>
  <si>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</si>
  <si>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</si>
  <si>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</si>
  <si>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</si>
  <si>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</si>
  <si>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</si>
  <si>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</si>
  <si>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</si>
  <si>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</si>
  <si>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</si>
  <si>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</si>
  <si>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</si>
  <si>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</si>
  <si>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</si>
  <si>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</si>
  <si>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</si>
  <si>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</si>
  <si>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</si>
  <si>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</si>
  <si>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</si>
  <si>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</si>
  <si>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</si>
  <si>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</si>
  <si>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</si>
  <si>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</si>
  <si>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</si>
  <si>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</si>
  <si>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</si>
  <si>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</si>
  <si>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</si>
  <si>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</si>
  <si>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</si>
  <si>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</si>
  <si>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</si>
  <si>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</si>
  <si>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</si>
  <si>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</si>
  <si>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</si>
  <si>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</si>
  <si>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</si>
  <si>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</si>
  <si>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</si>
  <si>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</si>
  <si>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</si>
  <si>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2021 год</t>
  </si>
  <si>
    <t>(должность)</t>
  </si>
  <si>
    <t>(ФИО)</t>
  </si>
  <si>
    <t>(подпись)</t>
  </si>
  <si>
    <t xml:space="preserve">р.п. Чуфарово.
Предприятием предложены затраты на электроэнергию по статье «Энергетические ресурсы» на 2024 год в размере 1280 тыс. руб. Эксперты с предложением предприятия не согласны.
Приказом Агентства по регулированию цен  и тарифов Ульяновской области от 03.12.2020 № 130-п «Об утверждении производственной программы в сфере водоснабжения и об установлении тарифов на питьевую воду (питьевое водоснабжение) для МКП «Комхоз» Муниципального образования Чуфаровское городское поселение Вешкаймского района Ульяновской области на  2021-2025 годы» установлен долгосрочный параметр регулирования тарифов: удельный расход электроэнергии -1,4302 квтч/1м3, потери воды-12,79%.
Проанализировав представленный факт 2022 года, фактический среднесложившийся тариф на электроэнергию за 2022 год по данным предприятия составил -8,76 руб./1квтч, тогда с учетом ИПЦ производителей по видам экономической деятельности (обеспечение электрической энергией) прогнозный тариф на электроэнергию 2024 года составит-9,80 руб./1квтч.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1,4302 квтч/1м3*71,093 тыс. м3*9,80 руб./1квтч =996,46 тыс. руб
</t>
  </si>
  <si>
    <t xml:space="preserve">с.Березовка.
Предприятием предложены затраты на электроэнергию по статье «Энергетические ресурсы» на 2024 год в размере 199,90 тыс. руб. Эксперты с предложением предприятия не согласны.
Приказом Агентства по регулированию цен  и тарифов Ульяновской области от 03.12.2020 № 130-п «Об утверждении производственной программы и об установлении тарифов на питьевую воду (питьевое водоснабжение) для МКП «Комхоз» Муниципального образования Чуфаровское городское поселение Вешкаймского района Ульяновской области на  2021-2025 годы» установлен долгосрочный параметр регулирования тарифов: удельный расход электроэнергии -1,8400квтч/1м3. , потери воды-13,04%.
Проанализировав представленный факт 2022 года, фактический среднесложившийся тариф на электроэнергию за 2022 год по данным предприятия составил -8,70 руб./1квтч. Прогнозный тариф на электроэнергию 2024 года-8,70 руб./1квтч.-по предложению предприятия.
Таким образом, скорректированная величина расходов на электроэнергию на  2024 г., предлагаемая экспертами к учёту при расчёте тарифов на питьевую воду,  составит:  1,84 квтч/1м3*8,625 тыс. м3*8,70 руб./1квтч =138,06 тыс. руб
</t>
  </si>
  <si>
    <t>Расчет корректировки НВВ 2022 года экспертами произведен на основании представленных документов подтверждающих фактические расходы за 2022 год, с учетом долгосрочных параметров регулирования тарифов.</t>
  </si>
  <si>
    <t>Никитина Н.М.</t>
  </si>
  <si>
    <t>Главный бухгалтер</t>
  </si>
  <si>
    <t>8-84-243-2-14-75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</si>
</sst>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 _₽_-;\-* #,##0\ _₽_-;_-* &quot;-&quot;\ _₽_-;_-@_-"/>
    <numFmt numFmtId="43" formatCode="_-* #,##0.00\ _₽_-;\-* #,##0.00\ _₽_-;_-* &quot;-&quot;??\ _₽_-;_-@_-"/>
    <numFmt numFmtId="164" formatCode="_(&quot;₽&quot;* #,##0_);_(&quot;₽&quot;* \(#,##0\);_(&quot;₽&quot;* &quot;-&quot;_);_(@_)"/>
    <numFmt numFmtId="165" formatCode="_(&quot;₽&quot;* #,##0.00_);_(&quot;₽&quot;* \(#,##0.00\);_(&quot;₽&quot;* &quot;-&quot;??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43" fontId="9" fillId="0" borderId="0" applyFont="0" applyFill="0" applyBorder="0" applyAlignment="0" applyProtection="0"/>
    <xf numFmtId="41"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71">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0" fontId="63" fillId="0" borderId="0" xfId="106" applyFont="1" applyAlignment="1">
      <alignment vertical="center"/>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12" fillId="0" borderId="0" xfId="97" applyFont="1" applyAlignment="1">
      <alignment horizontal="center" vertical="center"/>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0" fontId="66" fillId="0" borderId="0" xfId="97" applyFont="1" applyFill="1" applyAlignment="1">
      <alignment vertical="center"/>
    </xf>
    <xf numFmtId="0" fontId="67" fillId="0" borderId="0" xfId="97" applyFont="1" applyFill="1" applyAlignment="1">
      <alignment vertical="center"/>
    </xf>
    <xf numFmtId="0" fontId="68" fillId="0" borderId="0" xfId="97" applyFont="1" applyFill="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49" fontId="0" fillId="0" borderId="44" xfId="99" applyFont="1" applyFill="1" applyBorder="1" applyAlignment="1" applyProtection="1">
      <alignment horizontal="left" vertical="center" wrapText="1" indent="1"/>
      <protection locked="0"/>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0" xfId="97" applyFont="1" applyFill="1" applyBorder="1" applyAlignment="1" applyProtection="1">
      <alignment horizontal="left" vertical="center"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3" fontId="9" fillId="0" borderId="30" xfId="98" applyNumberFormat="1" applyFont="1" applyFill="1" applyBorder="1" applyAlignment="1" applyProtection="1">
      <alignment horizontal="right" vertical="center"/>
      <protection locked="0"/>
    </xf>
    <xf numFmtId="4" fontId="9" fillId="0" borderId="30" xfId="49" applyNumberFormat="1" applyFill="1" applyBorder="1" applyAlignment="1" applyProtection="1">
      <alignment horizontal="right" vertical="center"/>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0" xfId="98" applyFont="1" applyFill="1" applyAlignment="1"/>
    <xf numFmtId="0" fontId="9" fillId="0" borderId="0" xfId="98" applyFont="1" applyFill="1"/>
    <xf numFmtId="0" fontId="9" fillId="0" borderId="7" xfId="98" applyFont="1" applyFill="1" applyBorder="1" applyAlignment="1">
      <alignment horizontal="center" vertical="center"/>
    </xf>
    <xf numFmtId="49" fontId="0" fillId="0" borderId="7" xfId="98" applyNumberFormat="1" applyFont="1" applyFill="1" applyBorder="1" applyAlignment="1" applyProtection="1">
      <alignment horizontal="left" vertical="center" wrapText="1"/>
      <protection locked="0"/>
    </xf>
    <xf numFmtId="0" fontId="9" fillId="0" borderId="7" xfId="98" applyNumberFormat="1" applyFont="1" applyFill="1" applyBorder="1" applyAlignment="1" applyProtection="1">
      <alignment vertical="center" wrapText="1"/>
      <protection locked="0"/>
    </xf>
    <xf numFmtId="0" fontId="77" fillId="0" borderId="0" xfId="98" applyFont="1" applyFill="1"/>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8"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9" fillId="0" borderId="30" xfId="97" applyFont="1" applyFill="1" applyBorder="1" applyAlignment="1">
      <alignment vertical="center" wrapText="1"/>
    </xf>
    <xf numFmtId="169" fontId="9" fillId="0" borderId="30" xfId="102" applyNumberFormat="1" applyFont="1" applyFill="1" applyBorder="1" applyAlignment="1">
      <alignment horizontal="right" vertical="center"/>
    </xf>
    <xf numFmtId="0" fontId="9" fillId="0" borderId="33" xfId="102" applyFont="1" applyFill="1" applyBorder="1" applyAlignment="1">
      <alignment horizontal="left" vertical="center" wrapText="1" indent="1"/>
    </xf>
    <xf numFmtId="0" fontId="9"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9" fillId="0" borderId="32" xfId="97" applyFont="1" applyFill="1" applyBorder="1" applyAlignment="1">
      <alignment horizontal="left" vertical="center" wrapText="1" inden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49" fontId="0" fillId="0" borderId="7" xfId="102" applyNumberFormat="1" applyFont="1" applyFill="1" applyBorder="1" applyAlignment="1" applyProtection="1">
      <alignment horizontal="left" vertical="center" wrapText="1" indent="1"/>
      <protection locked="0"/>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49" fontId="73" fillId="0" borderId="0" xfId="99" applyFont="1" applyFill="1" applyAlignment="1">
      <alignment vertical="center"/>
    </xf>
    <xf numFmtId="0" fontId="82" fillId="0" borderId="0" xfId="107" applyFont="1" applyFill="1" applyAlignment="1">
      <alignment horizontal="left"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pplyProtection="1">
      <alignment horizontal="right" vertical="center"/>
      <protection locked="0"/>
    </xf>
    <xf numFmtId="4" fontId="78" fillId="0" borderId="7" xfId="106" applyNumberFormat="1" applyFont="1" applyFill="1" applyBorder="1" applyAlignment="1">
      <alignment horizontal="right" vertical="center"/>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0" fontId="9" fillId="0" borderId="30" xfId="106" applyFont="1" applyFill="1" applyBorder="1" applyAlignment="1">
      <alignment horizontal="center"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9" fillId="0" borderId="10" xfId="46" applyNumberFormat="1" applyFont="1" applyFill="1" applyBorder="1" applyAlignment="1" applyProtection="1">
      <alignment horizontal="left" vertical="center" wrapText="1"/>
      <protection locked="0"/>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49" fontId="65" fillId="0" borderId="30" xfId="98" applyNumberFormat="1" applyFont="1" applyFill="1" applyBorder="1" applyAlignment="1">
      <alignment horizontal="center" vertical="center" wrapText="1"/>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5" fillId="0" borderId="30" xfId="98" applyNumberFormat="1" applyFont="1" applyFill="1" applyBorder="1" applyAlignment="1">
      <alignment horizontal="center" vertical="center" wrapText="1"/>
    </xf>
    <xf numFmtId="0" fontId="12" fillId="0" borderId="30" xfId="97" applyFont="1" applyFill="1" applyBorder="1" applyAlignment="1">
      <alignment horizontal="right" vertical="center" wrapText="1" indent="1"/>
    </xf>
    <xf numFmtId="0" fontId="66" fillId="0" borderId="30" xfId="98" applyNumberFormat="1" applyFont="1" applyFill="1" applyBorder="1" applyAlignment="1">
      <alignment horizontal="center" vertical="center" wrapText="1"/>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12" fillId="0" borderId="30" xfId="97" applyFont="1" applyFill="1" applyBorder="1" applyAlignment="1" applyProtection="1">
      <alignment horizontal="right" vertical="center" wrapText="1" indent="1"/>
    </xf>
    <xf numFmtId="0" fontId="12" fillId="0" borderId="30" xfId="98" applyFont="1" applyFill="1" applyBorder="1" applyAlignment="1">
      <alignment horizontal="center" vertical="center" textRotation="90" wrapText="1"/>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12" fillId="0" borderId="30" xfId="97" applyFont="1" applyFill="1" applyBorder="1" applyAlignment="1">
      <alignment vertical="center" wrapText="1"/>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49" fontId="12" fillId="0" borderId="0" xfId="97" applyNumberFormat="1" applyFont="1" applyFill="1" applyBorder="1" applyAlignment="1">
      <alignment horizontal="center" vertical="center"/>
    </xf>
    <xf numFmtId="49" fontId="87" fillId="0" borderId="0" xfId="97" applyNumberFormat="1" applyFont="1" applyFill="1" applyBorder="1" applyAlignment="1">
      <alignment horizontal="center" vertical="center"/>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66" fillId="0" borderId="0" xfId="97" applyFont="1" applyFill="1" applyAlignment="1">
      <alignment vertical="center" wrapText="1"/>
    </xf>
    <xf numFmtId="0" fontId="12" fillId="0" borderId="30" xfId="97" applyFont="1" applyBorder="1" applyAlignment="1">
      <alignment horizontal="right" vertical="center" wrapText="1" indent="1"/>
    </xf>
    <xf numFmtId="0" fontId="12" fillId="0" borderId="30" xfId="98" applyFont="1" applyBorder="1" applyAlignment="1">
      <alignment horizontal="center" vertical="center" textRotation="90" wrapText="1"/>
    </xf>
    <xf numFmtId="0" fontId="63" fillId="0" borderId="0" xfId="106" applyFont="1" applyAlignment="1">
      <alignment vertical="center"/>
    </xf>
    <xf numFmtId="49" fontId="12" fillId="0" borderId="0" xfId="105" applyNumberFormat="1" applyFont="1" applyAlignment="1">
      <alignment horizontal="center"/>
    </xf>
    <xf numFmtId="49" fontId="87" fillId="0" borderId="0" xfId="97" applyNumberFormat="1" applyFont="1" applyBorder="1" applyAlignment="1">
      <alignment horizontal="center" vertic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9" fillId="0" borderId="7" xfId="98" applyNumberFormat="1" applyFont="1" applyFill="1" applyBorder="1" applyAlignment="1" applyProtection="1">
      <alignment horizontal="left" vertical="center" wrapText="1"/>
      <protection locked="0"/>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49" fontId="9" fillId="0" borderId="30" xfId="101" applyNumberFormat="1" applyFont="1" applyFill="1" applyBorder="1" applyAlignment="1">
      <alignment horizontal="center" vertical="center" wrapTex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7" xfId="98" applyFont="1" applyFill="1" applyBorder="1" applyAlignment="1">
      <alignment horizontal="center" vertical="center" wrapText="1"/>
    </xf>
    <xf numFmtId="49" fontId="11" fillId="0" borderId="0" xfId="99" applyFont="1" applyFill="1" applyBorder="1" applyAlignment="1">
      <alignment horizontal="center" vertical="center" wrapText="1" shrinkToFi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9" fillId="0" borderId="30" xfId="97" applyFont="1" applyFill="1" applyBorder="1" applyAlignment="1">
      <alignment horizontal="center" vertical="center" wrapText="1"/>
    </xf>
    <xf numFmtId="0" fontId="78" fillId="0" borderId="30" xfId="102" applyFont="1" applyFill="1" applyBorder="1" applyAlignment="1">
      <alignment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9"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78" fillId="0" borderId="46" xfId="102" applyFont="1" applyFill="1" applyBorder="1" applyAlignment="1">
      <alignment vertical="center" wrapText="1"/>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9" fillId="0" borderId="30" xfId="102"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49" fontId="9" fillId="0" borderId="0" xfId="102" applyNumberFormat="1" applyFont="1" applyFill="1" applyBorder="1" applyAlignment="1">
      <alignment horizontal="center" vertical="center" wrapText="1"/>
    </xf>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91" fillId="0" borderId="7" xfId="102" applyFont="1" applyFill="1" applyBorder="1"/>
    <xf numFmtId="0" fontId="63" fillId="0" borderId="7" xfId="106" applyFont="1" applyFill="1" applyBorder="1" applyAlignment="1">
      <alignment vertical="center" wrapText="1"/>
    </xf>
    <xf numFmtId="0" fontId="63" fillId="0" borderId="7" xfId="106" applyFont="1" applyFill="1" applyBorder="1" applyAlignment="1">
      <alignment horizontal="center" vertical="center" wrapText="1"/>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0" fontId="63" fillId="0" borderId="7" xfId="107" applyFont="1" applyFill="1" applyBorder="1" applyAlignment="1">
      <alignment horizontal="center" vertical="center" wrapText="1"/>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9" fillId="0" borderId="7" xfId="107" applyNumberFormat="1" applyFont="1" applyFill="1" applyBorder="1" applyAlignment="1">
      <alignment horizontal="center" vertical="center" wrapText="1"/>
    </xf>
    <xf numFmtId="49" fontId="76" fillId="0" borderId="7" xfId="106" applyNumberFormat="1" applyFont="1" applyFill="1" applyBorder="1" applyAlignment="1" applyProtection="1">
      <alignment horizontal="left" vertical="top"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9" fillId="0" borderId="7" xfId="107" applyFont="1" applyFill="1" applyBorder="1" applyAlignment="1">
      <alignment horizontal="center" vertical="center" wrapText="1"/>
    </xf>
    <xf numFmtId="49" fontId="0" fillId="0" borderId="7" xfId="106" applyNumberFormat="1" applyFont="1" applyFill="1" applyBorder="1" applyAlignment="1" applyProtection="1">
      <alignment horizontal="left" vertical="top" wrapText="1"/>
      <protection locked="0"/>
    </xf>
    <xf numFmtId="0" fontId="70" fillId="0" borderId="7" xfId="106" applyFont="1" applyFill="1" applyBorder="1" applyAlignment="1">
      <alignment horizontal="center" vertical="center" wrapText="1"/>
    </xf>
    <xf numFmtId="0" fontId="12" fillId="0" borderId="7"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53"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24" fillId="0" borderId="9" xfId="50" applyFont="1" applyFill="1" applyBorder="1" applyAlignment="1">
      <alignment horizontal="center" vertical="center"/>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490219</xdr:rowOff>
    </xdr:from>
    <xdr:to>
      <xdr:col>3</xdr:col>
      <xdr:colOff>0</xdr:colOff>
      <xdr:row>107</xdr:row>
      <xdr:rowOff>207009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98120" y="42925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18</xdr:row>
      <xdr:rowOff>26669</xdr:rowOff>
    </xdr:from>
    <xdr:to>
      <xdr:col>3</xdr:col>
      <xdr:colOff>0</xdr:colOff>
      <xdr:row>18</xdr:row>
      <xdr:rowOff>490219</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198120" y="38290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104139</xdr:rowOff>
    </xdr:from>
    <xdr:to>
      <xdr:col>3</xdr:col>
      <xdr:colOff>0</xdr:colOff>
      <xdr:row>18</xdr:row>
      <xdr:rowOff>26669</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198120" y="33654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6349</xdr:rowOff>
    </xdr:from>
    <xdr:to>
      <xdr:col>3</xdr:col>
      <xdr:colOff>0</xdr:colOff>
      <xdr:row>15</xdr:row>
      <xdr:rowOff>104139</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198120" y="2901949"/>
          <a:ext cx="1889760"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6349</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198120" y="24383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198120" y="197484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101599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198120" y="1511299"/>
          <a:ext cx="1889760"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101599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198120" y="1047749"/>
          <a:ext cx="1889760"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4"/>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sheetPr>
  <dimension ref="A1:AP57"/>
  <sheetViews>
    <sheetView showGridLines="0" view="pageBreakPreview" zoomScale="60" zoomScaleNormal="100" workbookViewId="0">
      <pane xSplit="14" ySplit="15" topLeftCell="O34" activePane="bottomRight" state="frozen"/>
      <selection activeCell="M11" sqref="M11"/>
      <selection pane="topRight" activeCell="M11" sqref="M11"/>
      <selection pane="bottomLeft" activeCell="M11" sqref="M11"/>
      <selection pane="bottomRight" activeCell="O23" sqref="O23:U24"/>
    </sheetView>
  </sheetViews>
  <sheetFormatPr defaultColWidth="9.125" defaultRowHeight="11.4"/>
  <cols>
    <col min="1" max="10" width="9.125" style="72" hidden="1" customWidth="1"/>
    <col min="11" max="11" width="3.75" style="72" hidden="1" customWidth="1"/>
    <col min="12" max="12" width="6.75" style="84" customWidth="1"/>
    <col min="13" max="13" width="39.875" style="85" customWidth="1"/>
    <col min="14" max="14" width="15.875" style="72" customWidth="1"/>
    <col min="15" max="17" width="15.75" style="72" customWidth="1"/>
    <col min="18" max="18" width="18.375" style="72" customWidth="1"/>
    <col min="19" max="24" width="15.75" style="72" customWidth="1"/>
    <col min="25" max="42" width="15.75" style="72" hidden="1" customWidth="1"/>
    <col min="43" max="16384" width="9.125" style="72"/>
  </cols>
  <sheetData>
    <row r="1" spans="1:42" hidden="1">
      <c r="A1" s="706"/>
      <c r="B1" s="706"/>
      <c r="C1" s="706"/>
      <c r="D1" s="706"/>
      <c r="E1" s="706"/>
      <c r="F1" s="706"/>
      <c r="G1" s="706"/>
      <c r="H1" s="706"/>
      <c r="I1" s="706"/>
      <c r="J1" s="706"/>
      <c r="K1" s="706"/>
      <c r="L1" s="707"/>
      <c r="M1" s="708"/>
      <c r="N1" s="706"/>
      <c r="O1" s="706">
        <v>2022</v>
      </c>
      <c r="P1" s="706">
        <v>2022</v>
      </c>
      <c r="Q1" s="706">
        <v>2022</v>
      </c>
      <c r="R1" s="706">
        <v>2022</v>
      </c>
      <c r="S1" s="706">
        <v>2023</v>
      </c>
      <c r="T1" s="706">
        <v>2024</v>
      </c>
      <c r="U1" s="706">
        <v>2024</v>
      </c>
      <c r="V1" s="706">
        <v>2024</v>
      </c>
      <c r="W1" s="706">
        <v>2024</v>
      </c>
      <c r="X1" s="706">
        <v>2024</v>
      </c>
      <c r="Y1" s="706">
        <v>2025</v>
      </c>
      <c r="Z1" s="706">
        <v>2025</v>
      </c>
      <c r="AA1" s="706">
        <v>2026</v>
      </c>
      <c r="AB1" s="706">
        <v>2026</v>
      </c>
      <c r="AC1" s="706">
        <v>2027</v>
      </c>
      <c r="AD1" s="706">
        <v>2027</v>
      </c>
      <c r="AE1" s="706">
        <v>2028</v>
      </c>
      <c r="AF1" s="706">
        <v>2028</v>
      </c>
      <c r="AG1" s="706">
        <v>2029</v>
      </c>
      <c r="AH1" s="706">
        <v>2029</v>
      </c>
      <c r="AI1" s="706">
        <v>2030</v>
      </c>
      <c r="AJ1" s="706">
        <v>2030</v>
      </c>
      <c r="AK1" s="706">
        <v>2031</v>
      </c>
      <c r="AL1" s="706">
        <v>2031</v>
      </c>
      <c r="AM1" s="706">
        <v>2032</v>
      </c>
      <c r="AN1" s="706">
        <v>2032</v>
      </c>
      <c r="AO1" s="706">
        <v>2033</v>
      </c>
      <c r="AP1" s="706">
        <v>2033</v>
      </c>
    </row>
    <row r="2" spans="1:42" hidden="1">
      <c r="A2" s="706"/>
      <c r="B2" s="706"/>
      <c r="C2" s="706"/>
      <c r="D2" s="706"/>
      <c r="E2" s="706"/>
      <c r="F2" s="706"/>
      <c r="G2" s="706"/>
      <c r="H2" s="706"/>
      <c r="I2" s="706"/>
      <c r="J2" s="706"/>
      <c r="K2" s="706"/>
      <c r="L2" s="707"/>
      <c r="M2" s="708"/>
      <c r="N2" s="706"/>
      <c r="O2" s="706" t="s">
        <v>286</v>
      </c>
      <c r="P2" s="706" t="s">
        <v>324</v>
      </c>
      <c r="Q2" s="706" t="s">
        <v>304</v>
      </c>
      <c r="R2" s="706" t="s">
        <v>109</v>
      </c>
      <c r="S2" s="706" t="s">
        <v>286</v>
      </c>
      <c r="T2" s="706" t="s">
        <v>287</v>
      </c>
      <c r="U2" s="706" t="s">
        <v>286</v>
      </c>
      <c r="V2" s="706" t="s">
        <v>305</v>
      </c>
      <c r="W2" s="706" t="s">
        <v>306</v>
      </c>
      <c r="X2" s="706" t="s">
        <v>109</v>
      </c>
      <c r="Y2" s="706" t="s">
        <v>287</v>
      </c>
      <c r="Z2" s="706" t="s">
        <v>286</v>
      </c>
      <c r="AA2" s="706" t="s">
        <v>287</v>
      </c>
      <c r="AB2" s="706" t="s">
        <v>286</v>
      </c>
      <c r="AC2" s="706" t="s">
        <v>287</v>
      </c>
      <c r="AD2" s="706" t="s">
        <v>286</v>
      </c>
      <c r="AE2" s="706" t="s">
        <v>287</v>
      </c>
      <c r="AF2" s="706" t="s">
        <v>286</v>
      </c>
      <c r="AG2" s="706" t="s">
        <v>287</v>
      </c>
      <c r="AH2" s="706" t="s">
        <v>286</v>
      </c>
      <c r="AI2" s="706" t="s">
        <v>287</v>
      </c>
      <c r="AJ2" s="706" t="s">
        <v>286</v>
      </c>
      <c r="AK2" s="706" t="s">
        <v>287</v>
      </c>
      <c r="AL2" s="706" t="s">
        <v>286</v>
      </c>
      <c r="AM2" s="706" t="s">
        <v>287</v>
      </c>
      <c r="AN2" s="706" t="s">
        <v>286</v>
      </c>
      <c r="AO2" s="706" t="s">
        <v>287</v>
      </c>
      <c r="AP2" s="706" t="s">
        <v>286</v>
      </c>
    </row>
    <row r="3" spans="1:42" hidden="1">
      <c r="A3" s="706"/>
      <c r="B3" s="706"/>
      <c r="C3" s="706"/>
      <c r="D3" s="706"/>
      <c r="E3" s="706"/>
      <c r="F3" s="706"/>
      <c r="G3" s="706"/>
      <c r="H3" s="706"/>
      <c r="I3" s="706"/>
      <c r="J3" s="706"/>
      <c r="K3" s="706"/>
      <c r="L3" s="707"/>
      <c r="M3" s="708"/>
      <c r="N3" s="706"/>
      <c r="O3" s="706" t="s">
        <v>2570</v>
      </c>
      <c r="P3" s="706" t="s">
        <v>2571</v>
      </c>
      <c r="Q3" s="706" t="s">
        <v>2572</v>
      </c>
      <c r="R3" s="706" t="s">
        <v>2573</v>
      </c>
      <c r="S3" s="706" t="s">
        <v>2574</v>
      </c>
      <c r="T3" s="706" t="s">
        <v>2575</v>
      </c>
      <c r="U3" s="706" t="s">
        <v>2576</v>
      </c>
      <c r="V3" s="706" t="s">
        <v>2577</v>
      </c>
      <c r="W3" s="706" t="s">
        <v>2578</v>
      </c>
      <c r="X3" s="706" t="s">
        <v>2579</v>
      </c>
      <c r="Y3" s="706" t="s">
        <v>2580</v>
      </c>
      <c r="Z3" s="706" t="s">
        <v>2581</v>
      </c>
      <c r="AA3" s="706" t="s">
        <v>2582</v>
      </c>
      <c r="AB3" s="706" t="s">
        <v>2583</v>
      </c>
      <c r="AC3" s="706" t="s">
        <v>2584</v>
      </c>
      <c r="AD3" s="706" t="s">
        <v>2585</v>
      </c>
      <c r="AE3" s="706" t="s">
        <v>2586</v>
      </c>
      <c r="AF3" s="706" t="s">
        <v>2587</v>
      </c>
      <c r="AG3" s="706" t="s">
        <v>2588</v>
      </c>
      <c r="AH3" s="706" t="s">
        <v>2589</v>
      </c>
      <c r="AI3" s="706" t="s">
        <v>2590</v>
      </c>
      <c r="AJ3" s="706" t="s">
        <v>2591</v>
      </c>
      <c r="AK3" s="706" t="s">
        <v>2592</v>
      </c>
      <c r="AL3" s="706" t="s">
        <v>2593</v>
      </c>
      <c r="AM3" s="706" t="s">
        <v>2594</v>
      </c>
      <c r="AN3" s="706" t="s">
        <v>2595</v>
      </c>
      <c r="AO3" s="706" t="s">
        <v>2596</v>
      </c>
      <c r="AP3" s="706" t="s">
        <v>2597</v>
      </c>
    </row>
    <row r="4" spans="1:42" hidden="1">
      <c r="A4" s="706"/>
      <c r="B4" s="706"/>
      <c r="C4" s="706"/>
      <c r="D4" s="706"/>
      <c r="E4" s="706"/>
      <c r="F4" s="706"/>
      <c r="G4" s="706"/>
      <c r="H4" s="706"/>
      <c r="I4" s="706"/>
      <c r="J4" s="706"/>
      <c r="K4" s="706"/>
      <c r="L4" s="707"/>
      <c r="M4" s="708"/>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row>
    <row r="5" spans="1:42" hidden="1">
      <c r="A5" s="706"/>
      <c r="B5" s="706"/>
      <c r="C5" s="706"/>
      <c r="D5" s="706"/>
      <c r="E5" s="706"/>
      <c r="F5" s="706"/>
      <c r="G5" s="706"/>
      <c r="H5" s="706"/>
      <c r="I5" s="706"/>
      <c r="J5" s="706"/>
      <c r="K5" s="706"/>
      <c r="L5" s="707"/>
      <c r="M5" s="708"/>
      <c r="N5" s="706"/>
      <c r="O5" s="706"/>
      <c r="P5" s="706"/>
      <c r="Q5" s="706"/>
      <c r="R5" s="706"/>
      <c r="S5" s="706"/>
      <c r="T5" s="706"/>
      <c r="U5" s="706"/>
      <c r="V5" s="706"/>
      <c r="W5" s="706"/>
      <c r="X5" s="706"/>
      <c r="Y5" s="706"/>
      <c r="Z5" s="706"/>
      <c r="AA5" s="706"/>
      <c r="AB5" s="706"/>
      <c r="AC5" s="706"/>
      <c r="AD5" s="706"/>
      <c r="AE5" s="706"/>
      <c r="AF5" s="706"/>
      <c r="AG5" s="706"/>
      <c r="AH5" s="706"/>
      <c r="AI5" s="706"/>
      <c r="AJ5" s="706"/>
      <c r="AK5" s="706"/>
      <c r="AL5" s="706"/>
      <c r="AM5" s="706"/>
      <c r="AN5" s="706"/>
      <c r="AO5" s="706"/>
      <c r="AP5" s="706"/>
    </row>
    <row r="6" spans="1:42" hidden="1">
      <c r="A6" s="706"/>
      <c r="B6" s="706"/>
      <c r="C6" s="706"/>
      <c r="D6" s="706"/>
      <c r="E6" s="706"/>
      <c r="F6" s="706"/>
      <c r="G6" s="706"/>
      <c r="H6" s="706"/>
      <c r="I6" s="706"/>
      <c r="J6" s="706"/>
      <c r="K6" s="706"/>
      <c r="L6" s="707"/>
      <c r="M6" s="708"/>
      <c r="N6" s="706"/>
      <c r="O6" s="706"/>
      <c r="P6" s="706"/>
      <c r="Q6" s="706"/>
      <c r="R6" s="706"/>
      <c r="S6" s="706"/>
      <c r="T6" s="706"/>
      <c r="U6" s="706"/>
      <c r="V6" s="706"/>
      <c r="W6" s="706"/>
      <c r="X6" s="706"/>
      <c r="Y6" s="706"/>
      <c r="Z6" s="706"/>
      <c r="AA6" s="706"/>
      <c r="AB6" s="706"/>
      <c r="AC6" s="706"/>
      <c r="AD6" s="706"/>
      <c r="AE6" s="706"/>
      <c r="AF6" s="706"/>
      <c r="AG6" s="706"/>
      <c r="AH6" s="706"/>
      <c r="AI6" s="706"/>
      <c r="AJ6" s="706"/>
      <c r="AK6" s="706"/>
      <c r="AL6" s="706"/>
      <c r="AM6" s="706"/>
      <c r="AN6" s="706"/>
      <c r="AO6" s="706"/>
      <c r="AP6" s="706"/>
    </row>
    <row r="7" spans="1:42" hidden="1">
      <c r="A7" s="706"/>
      <c r="B7" s="706"/>
      <c r="C7" s="706"/>
      <c r="D7" s="706"/>
      <c r="E7" s="706"/>
      <c r="F7" s="706"/>
      <c r="G7" s="706"/>
      <c r="H7" s="706"/>
      <c r="I7" s="706"/>
      <c r="J7" s="706"/>
      <c r="K7" s="706"/>
      <c r="L7" s="707"/>
      <c r="M7" s="708"/>
      <c r="N7" s="706"/>
      <c r="O7" s="706"/>
      <c r="P7" s="706"/>
      <c r="Q7" s="706"/>
      <c r="R7" s="706"/>
      <c r="S7" s="706"/>
      <c r="T7" s="706"/>
      <c r="U7" s="706"/>
      <c r="V7" s="706"/>
      <c r="W7" s="706"/>
      <c r="X7" s="706"/>
      <c r="Y7" s="706" t="b">
        <v>0</v>
      </c>
      <c r="Z7" s="706" t="b">
        <v>0</v>
      </c>
      <c r="AA7" s="706" t="b">
        <v>0</v>
      </c>
      <c r="AB7" s="706" t="b">
        <v>0</v>
      </c>
      <c r="AC7" s="706" t="b">
        <v>0</v>
      </c>
      <c r="AD7" s="706" t="b">
        <v>0</v>
      </c>
      <c r="AE7" s="706" t="b">
        <v>0</v>
      </c>
      <c r="AF7" s="706" t="b">
        <v>0</v>
      </c>
      <c r="AG7" s="706" t="b">
        <v>0</v>
      </c>
      <c r="AH7" s="706" t="b">
        <v>0</v>
      </c>
      <c r="AI7" s="706" t="b">
        <v>0</v>
      </c>
      <c r="AJ7" s="706" t="b">
        <v>0</v>
      </c>
      <c r="AK7" s="706" t="b">
        <v>0</v>
      </c>
      <c r="AL7" s="706" t="b">
        <v>0</v>
      </c>
      <c r="AM7" s="706" t="b">
        <v>0</v>
      </c>
      <c r="AN7" s="706" t="b">
        <v>0</v>
      </c>
      <c r="AO7" s="706" t="b">
        <v>0</v>
      </c>
      <c r="AP7" s="706" t="b">
        <v>0</v>
      </c>
    </row>
    <row r="8" spans="1:42" hidden="1">
      <c r="A8" s="706"/>
      <c r="B8" s="706"/>
      <c r="C8" s="706"/>
      <c r="D8" s="706"/>
      <c r="E8" s="706"/>
      <c r="F8" s="706"/>
      <c r="G8" s="706"/>
      <c r="H8" s="706"/>
      <c r="I8" s="706"/>
      <c r="J8" s="706"/>
      <c r="K8" s="706"/>
      <c r="L8" s="707"/>
      <c r="M8" s="708"/>
      <c r="N8" s="706"/>
      <c r="O8" s="706"/>
      <c r="P8" s="706"/>
      <c r="Q8" s="706"/>
      <c r="R8" s="706"/>
      <c r="S8" s="706"/>
      <c r="T8" s="706"/>
      <c r="U8" s="706"/>
      <c r="V8" s="706"/>
      <c r="W8" s="706"/>
      <c r="X8" s="706"/>
      <c r="Y8" s="706"/>
      <c r="Z8" s="706"/>
      <c r="AA8" s="706"/>
      <c r="AB8" s="706"/>
      <c r="AC8" s="706"/>
      <c r="AD8" s="706"/>
      <c r="AE8" s="706"/>
      <c r="AF8" s="706"/>
      <c r="AG8" s="706"/>
      <c r="AH8" s="706"/>
      <c r="AI8" s="706"/>
      <c r="AJ8" s="706"/>
      <c r="AK8" s="706"/>
      <c r="AL8" s="706"/>
      <c r="AM8" s="706"/>
      <c r="AN8" s="706"/>
      <c r="AO8" s="706"/>
      <c r="AP8" s="706"/>
    </row>
    <row r="9" spans="1:42" hidden="1">
      <c r="A9" s="706"/>
      <c r="B9" s="706"/>
      <c r="C9" s="706"/>
      <c r="D9" s="706"/>
      <c r="E9" s="706"/>
      <c r="F9" s="706"/>
      <c r="G9" s="706"/>
      <c r="H9" s="706"/>
      <c r="I9" s="706"/>
      <c r="J9" s="706"/>
      <c r="K9" s="706"/>
      <c r="L9" s="707"/>
      <c r="M9" s="708"/>
      <c r="N9" s="706"/>
      <c r="O9" s="706"/>
      <c r="P9" s="706"/>
      <c r="Q9" s="706"/>
      <c r="R9" s="706"/>
      <c r="S9" s="706"/>
      <c r="T9" s="706"/>
      <c r="U9" s="706"/>
      <c r="V9" s="706"/>
      <c r="W9" s="706"/>
      <c r="X9" s="706"/>
      <c r="Y9" s="706"/>
      <c r="Z9" s="706"/>
      <c r="AA9" s="706"/>
      <c r="AB9" s="706"/>
      <c r="AC9" s="706"/>
      <c r="AD9" s="706"/>
      <c r="AE9" s="706"/>
      <c r="AF9" s="706"/>
      <c r="AG9" s="706"/>
      <c r="AH9" s="706"/>
      <c r="AI9" s="706"/>
      <c r="AJ9" s="706"/>
      <c r="AK9" s="706"/>
      <c r="AL9" s="706"/>
      <c r="AM9" s="706"/>
      <c r="AN9" s="706"/>
      <c r="AO9" s="706"/>
      <c r="AP9" s="706"/>
    </row>
    <row r="10" spans="1:42" hidden="1">
      <c r="A10" s="706"/>
      <c r="B10" s="706"/>
      <c r="C10" s="706"/>
      <c r="D10" s="706"/>
      <c r="E10" s="706"/>
      <c r="F10" s="706"/>
      <c r="G10" s="706"/>
      <c r="H10" s="706"/>
      <c r="I10" s="706"/>
      <c r="J10" s="706"/>
      <c r="K10" s="706"/>
      <c r="L10" s="707"/>
      <c r="M10" s="708"/>
      <c r="N10" s="706"/>
      <c r="O10" s="706"/>
      <c r="P10" s="706"/>
      <c r="Q10" s="706"/>
      <c r="R10" s="706"/>
      <c r="S10" s="706"/>
      <c r="T10" s="706"/>
      <c r="U10" s="706"/>
      <c r="V10" s="706"/>
      <c r="W10" s="706"/>
      <c r="X10" s="706"/>
      <c r="Y10" s="706"/>
      <c r="Z10" s="706"/>
      <c r="AA10" s="706"/>
      <c r="AB10" s="706"/>
      <c r="AC10" s="706"/>
      <c r="AD10" s="706"/>
      <c r="AE10" s="706"/>
      <c r="AF10" s="706"/>
      <c r="AG10" s="706"/>
      <c r="AH10" s="706"/>
      <c r="AI10" s="706"/>
      <c r="AJ10" s="706"/>
      <c r="AK10" s="706"/>
      <c r="AL10" s="706"/>
      <c r="AM10" s="706"/>
      <c r="AN10" s="706"/>
      <c r="AO10" s="706"/>
      <c r="AP10" s="706"/>
    </row>
    <row r="11" spans="1:42" s="71" customFormat="1" ht="15" hidden="1" customHeight="1">
      <c r="A11" s="709"/>
      <c r="B11" s="709"/>
      <c r="C11" s="709"/>
      <c r="D11" s="709"/>
      <c r="E11" s="709"/>
      <c r="F11" s="709"/>
      <c r="G11" s="709"/>
      <c r="H11" s="709"/>
      <c r="I11" s="709"/>
      <c r="J11" s="709"/>
      <c r="K11" s="710"/>
      <c r="L11" s="711"/>
      <c r="M11" s="712"/>
      <c r="N11" s="713"/>
      <c r="O11" s="714"/>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row>
    <row r="12" spans="1:42" ht="22.5" customHeight="1">
      <c r="A12" s="706"/>
      <c r="B12" s="706"/>
      <c r="C12" s="706"/>
      <c r="D12" s="706"/>
      <c r="E12" s="706"/>
      <c r="F12" s="706"/>
      <c r="G12" s="706"/>
      <c r="H12" s="706"/>
      <c r="I12" s="706"/>
      <c r="J12" s="706"/>
      <c r="K12" s="706"/>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715"/>
      <c r="B13" s="715"/>
      <c r="C13" s="715"/>
      <c r="D13" s="715"/>
      <c r="E13" s="715"/>
      <c r="F13" s="715"/>
      <c r="G13" s="715"/>
      <c r="H13" s="715"/>
      <c r="I13" s="715"/>
      <c r="J13" s="715"/>
      <c r="K13" s="716"/>
      <c r="L13" s="717"/>
      <c r="M13" s="718"/>
      <c r="N13" s="719"/>
      <c r="O13" s="720"/>
      <c r="P13" s="715"/>
      <c r="Q13" s="715"/>
      <c r="R13" s="715"/>
      <c r="S13" s="715"/>
      <c r="T13" s="715"/>
      <c r="U13" s="715"/>
      <c r="V13" s="715"/>
      <c r="W13" s="715"/>
      <c r="X13" s="715"/>
      <c r="Y13" s="715"/>
      <c r="Z13" s="715"/>
      <c r="AA13" s="715"/>
      <c r="AB13" s="715"/>
      <c r="AC13" s="715"/>
      <c r="AD13" s="715"/>
      <c r="AE13" s="715"/>
      <c r="AF13" s="715"/>
      <c r="AG13" s="715"/>
      <c r="AH13" s="715"/>
      <c r="AI13" s="715"/>
      <c r="AJ13" s="715"/>
      <c r="AK13" s="715"/>
      <c r="AL13" s="715"/>
      <c r="AM13" s="715"/>
      <c r="AN13" s="715"/>
      <c r="AO13" s="715"/>
      <c r="AP13" s="715"/>
    </row>
    <row r="14" spans="1:42" ht="15" customHeight="1">
      <c r="A14" s="706"/>
      <c r="B14" s="706"/>
      <c r="C14" s="706"/>
      <c r="D14" s="706"/>
      <c r="E14" s="706"/>
      <c r="F14" s="706"/>
      <c r="G14" s="706"/>
      <c r="H14" s="706"/>
      <c r="I14" s="706"/>
      <c r="J14" s="706"/>
      <c r="K14" s="706"/>
      <c r="L14" s="1103" t="s">
        <v>16</v>
      </c>
      <c r="M14" s="1103" t="s">
        <v>303</v>
      </c>
      <c r="N14" s="1103" t="s">
        <v>143</v>
      </c>
      <c r="O14" s="721" t="s">
        <v>2567</v>
      </c>
      <c r="P14" s="721" t="s">
        <v>2567</v>
      </c>
      <c r="Q14" s="721" t="s">
        <v>2567</v>
      </c>
      <c r="R14" s="721" t="s">
        <v>2567</v>
      </c>
      <c r="S14" s="721" t="s">
        <v>2568</v>
      </c>
      <c r="T14" s="721" t="s">
        <v>2569</v>
      </c>
      <c r="U14" s="721" t="s">
        <v>2569</v>
      </c>
      <c r="V14" s="721" t="s">
        <v>2569</v>
      </c>
      <c r="W14" s="721" t="s">
        <v>2569</v>
      </c>
      <c r="X14" s="721" t="s">
        <v>2569</v>
      </c>
      <c r="Y14" s="721" t="s">
        <v>2598</v>
      </c>
      <c r="Z14" s="721" t="s">
        <v>2598</v>
      </c>
      <c r="AA14" s="721" t="s">
        <v>2599</v>
      </c>
      <c r="AB14" s="721" t="s">
        <v>2599</v>
      </c>
      <c r="AC14" s="721" t="s">
        <v>2600</v>
      </c>
      <c r="AD14" s="721" t="s">
        <v>2600</v>
      </c>
      <c r="AE14" s="721" t="s">
        <v>2601</v>
      </c>
      <c r="AF14" s="721" t="s">
        <v>2601</v>
      </c>
      <c r="AG14" s="721" t="s">
        <v>2602</v>
      </c>
      <c r="AH14" s="721" t="s">
        <v>2602</v>
      </c>
      <c r="AI14" s="721" t="s">
        <v>2603</v>
      </c>
      <c r="AJ14" s="721" t="s">
        <v>2603</v>
      </c>
      <c r="AK14" s="721" t="s">
        <v>2604</v>
      </c>
      <c r="AL14" s="721" t="s">
        <v>2604</v>
      </c>
      <c r="AM14" s="721" t="s">
        <v>2605</v>
      </c>
      <c r="AN14" s="721" t="s">
        <v>2605</v>
      </c>
      <c r="AO14" s="721" t="s">
        <v>2606</v>
      </c>
      <c r="AP14" s="721" t="s">
        <v>2606</v>
      </c>
    </row>
    <row r="15" spans="1:42" ht="69" customHeight="1">
      <c r="A15" s="706" t="s">
        <v>1155</v>
      </c>
      <c r="B15" s="706"/>
      <c r="C15" s="706"/>
      <c r="D15" s="706"/>
      <c r="E15" s="706"/>
      <c r="F15" s="706"/>
      <c r="G15" s="706"/>
      <c r="H15" s="706"/>
      <c r="I15" s="706"/>
      <c r="J15" s="706"/>
      <c r="K15" s="706"/>
      <c r="L15" s="1103"/>
      <c r="M15" s="1103"/>
      <c r="N15" s="1103"/>
      <c r="O15" s="722" t="s">
        <v>286</v>
      </c>
      <c r="P15" s="723" t="s">
        <v>324</v>
      </c>
      <c r="Q15" s="721" t="s">
        <v>304</v>
      </c>
      <c r="R15" s="721" t="s">
        <v>109</v>
      </c>
      <c r="S15" s="724" t="s">
        <v>286</v>
      </c>
      <c r="T15" s="722" t="s">
        <v>287</v>
      </c>
      <c r="U15" s="721" t="s">
        <v>286</v>
      </c>
      <c r="V15" s="725" t="s">
        <v>305</v>
      </c>
      <c r="W15" s="725" t="s">
        <v>306</v>
      </c>
      <c r="X15" s="721" t="s">
        <v>109</v>
      </c>
      <c r="Y15" s="724" t="s">
        <v>287</v>
      </c>
      <c r="Z15" s="721" t="s">
        <v>286</v>
      </c>
      <c r="AA15" s="724" t="s">
        <v>287</v>
      </c>
      <c r="AB15" s="721" t="s">
        <v>286</v>
      </c>
      <c r="AC15" s="724" t="s">
        <v>287</v>
      </c>
      <c r="AD15" s="721" t="s">
        <v>286</v>
      </c>
      <c r="AE15" s="724" t="s">
        <v>287</v>
      </c>
      <c r="AF15" s="721" t="s">
        <v>286</v>
      </c>
      <c r="AG15" s="724" t="s">
        <v>287</v>
      </c>
      <c r="AH15" s="721" t="s">
        <v>286</v>
      </c>
      <c r="AI15" s="724" t="s">
        <v>287</v>
      </c>
      <c r="AJ15" s="721" t="s">
        <v>286</v>
      </c>
      <c r="AK15" s="724" t="s">
        <v>287</v>
      </c>
      <c r="AL15" s="721" t="s">
        <v>286</v>
      </c>
      <c r="AM15" s="724" t="s">
        <v>287</v>
      </c>
      <c r="AN15" s="721" t="s">
        <v>286</v>
      </c>
      <c r="AO15" s="724" t="s">
        <v>287</v>
      </c>
      <c r="AP15" s="721" t="s">
        <v>286</v>
      </c>
    </row>
    <row r="16" spans="1:42" s="90" customFormat="1">
      <c r="A16" s="687" t="s">
        <v>18</v>
      </c>
      <c r="B16" s="726"/>
      <c r="C16" s="726"/>
      <c r="D16" s="726"/>
      <c r="E16" s="726"/>
      <c r="F16" s="726"/>
      <c r="G16" s="726"/>
      <c r="H16" s="726"/>
      <c r="I16" s="726"/>
      <c r="J16" s="726"/>
      <c r="K16" s="726"/>
      <c r="L16" s="688"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7"/>
      <c r="AN16" s="727"/>
      <c r="AO16" s="727"/>
      <c r="AP16" s="727"/>
    </row>
    <row r="17" spans="1:42">
      <c r="A17" s="728" t="s">
        <v>18</v>
      </c>
      <c r="B17" s="706" t="s">
        <v>1232</v>
      </c>
      <c r="C17" s="706"/>
      <c r="D17" s="706"/>
      <c r="E17" s="706"/>
      <c r="F17" s="706"/>
      <c r="G17" s="706"/>
      <c r="H17" s="706"/>
      <c r="I17" s="706"/>
      <c r="J17" s="706"/>
      <c r="K17" s="706"/>
      <c r="L17" s="729"/>
      <c r="M17" s="730" t="s">
        <v>161</v>
      </c>
      <c r="N17" s="731"/>
      <c r="O17" s="731"/>
      <c r="P17" s="731"/>
      <c r="Q17" s="731"/>
      <c r="R17" s="731"/>
      <c r="S17" s="732">
        <v>1.0494000000000001</v>
      </c>
      <c r="T17" s="732">
        <v>1</v>
      </c>
      <c r="U17" s="732">
        <v>1.0385099999999998</v>
      </c>
      <c r="V17" s="731"/>
      <c r="W17" s="731"/>
      <c r="X17" s="731"/>
      <c r="Y17" s="732">
        <v>1</v>
      </c>
      <c r="Z17" s="732">
        <v>1</v>
      </c>
      <c r="AA17" s="732">
        <v>1</v>
      </c>
      <c r="AB17" s="732">
        <v>1</v>
      </c>
      <c r="AC17" s="732">
        <v>1</v>
      </c>
      <c r="AD17" s="732">
        <v>1</v>
      </c>
      <c r="AE17" s="732">
        <v>1</v>
      </c>
      <c r="AF17" s="732">
        <v>1</v>
      </c>
      <c r="AG17" s="732">
        <v>1</v>
      </c>
      <c r="AH17" s="732">
        <v>1</v>
      </c>
      <c r="AI17" s="732">
        <v>1</v>
      </c>
      <c r="AJ17" s="732">
        <v>1</v>
      </c>
      <c r="AK17" s="732">
        <v>1</v>
      </c>
      <c r="AL17" s="732">
        <v>1</v>
      </c>
      <c r="AM17" s="732">
        <v>1</v>
      </c>
      <c r="AN17" s="732">
        <v>1</v>
      </c>
      <c r="AO17" s="732">
        <v>1</v>
      </c>
      <c r="AP17" s="732">
        <v>1</v>
      </c>
    </row>
    <row r="18" spans="1:42" ht="22.8">
      <c r="A18" s="728" t="s">
        <v>18</v>
      </c>
      <c r="B18" s="706" t="s">
        <v>1229</v>
      </c>
      <c r="C18" s="706"/>
      <c r="D18" s="706"/>
      <c r="E18" s="706"/>
      <c r="F18" s="706"/>
      <c r="G18" s="706"/>
      <c r="H18" s="706"/>
      <c r="I18" s="706"/>
      <c r="J18" s="706"/>
      <c r="K18" s="706"/>
      <c r="L18" s="733">
        <v>1</v>
      </c>
      <c r="M18" s="734" t="s">
        <v>307</v>
      </c>
      <c r="N18" s="735" t="s">
        <v>145</v>
      </c>
      <c r="O18" s="736">
        <v>1</v>
      </c>
      <c r="P18" s="736"/>
      <c r="Q18" s="736">
        <v>1</v>
      </c>
      <c r="R18" s="737"/>
      <c r="S18" s="736">
        <v>1</v>
      </c>
      <c r="T18" s="736"/>
      <c r="U18" s="736">
        <v>1</v>
      </c>
      <c r="V18" s="373">
        <v>1</v>
      </c>
      <c r="W18" s="368">
        <v>1</v>
      </c>
      <c r="X18" s="737"/>
      <c r="Y18" s="736"/>
      <c r="Z18" s="736"/>
      <c r="AA18" s="736"/>
      <c r="AB18" s="736"/>
      <c r="AC18" s="736"/>
      <c r="AD18" s="736"/>
      <c r="AE18" s="736"/>
      <c r="AF18" s="736"/>
      <c r="AG18" s="736"/>
      <c r="AH18" s="736"/>
      <c r="AI18" s="736"/>
      <c r="AJ18" s="736"/>
      <c r="AK18" s="736"/>
      <c r="AL18" s="736"/>
      <c r="AM18" s="736"/>
      <c r="AN18" s="736"/>
      <c r="AO18" s="736"/>
      <c r="AP18" s="736"/>
    </row>
    <row r="19" spans="1:42">
      <c r="A19" s="728" t="s">
        <v>18</v>
      </c>
      <c r="B19" s="706" t="s">
        <v>1230</v>
      </c>
      <c r="C19" s="706"/>
      <c r="D19" s="706"/>
      <c r="E19" s="706"/>
      <c r="F19" s="706"/>
      <c r="G19" s="706"/>
      <c r="H19" s="706"/>
      <c r="I19" s="706"/>
      <c r="J19" s="706"/>
      <c r="K19" s="706"/>
      <c r="L19" s="733">
        <v>2</v>
      </c>
      <c r="M19" s="738" t="s">
        <v>162</v>
      </c>
      <c r="N19" s="735" t="s">
        <v>145</v>
      </c>
      <c r="O19" s="736">
        <v>4.3</v>
      </c>
      <c r="P19" s="736"/>
      <c r="Q19" s="736">
        <v>13.8</v>
      </c>
      <c r="R19" s="737"/>
      <c r="S19" s="736">
        <v>6</v>
      </c>
      <c r="T19" s="736"/>
      <c r="U19" s="736">
        <v>4.9000000000000004</v>
      </c>
      <c r="V19" s="373">
        <v>0.81666666666666676</v>
      </c>
      <c r="W19" s="368">
        <v>4.9000000000000004</v>
      </c>
      <c r="X19" s="737"/>
      <c r="Y19" s="736"/>
      <c r="Z19" s="736"/>
      <c r="AA19" s="736"/>
      <c r="AB19" s="736"/>
      <c r="AC19" s="736"/>
      <c r="AD19" s="736"/>
      <c r="AE19" s="736"/>
      <c r="AF19" s="736"/>
      <c r="AG19" s="736"/>
      <c r="AH19" s="736"/>
      <c r="AI19" s="736"/>
      <c r="AJ19" s="736"/>
      <c r="AK19" s="736"/>
      <c r="AL19" s="736"/>
      <c r="AM19" s="736"/>
      <c r="AN19" s="736"/>
      <c r="AO19" s="736"/>
      <c r="AP19" s="736"/>
    </row>
    <row r="20" spans="1:42">
      <c r="A20" s="728" t="s">
        <v>18</v>
      </c>
      <c r="B20" s="706"/>
      <c r="C20" s="706"/>
      <c r="D20" s="706"/>
      <c r="E20" s="706"/>
      <c r="F20" s="706"/>
      <c r="G20" s="706"/>
      <c r="H20" s="706"/>
      <c r="I20" s="706"/>
      <c r="J20" s="706"/>
      <c r="K20" s="706"/>
      <c r="L20" s="733">
        <v>3</v>
      </c>
      <c r="M20" s="734" t="s">
        <v>308</v>
      </c>
      <c r="N20" s="735" t="s">
        <v>145</v>
      </c>
      <c r="O20" s="736"/>
      <c r="P20" s="736"/>
      <c r="Q20" s="736">
        <v>5.0999999999999996</v>
      </c>
      <c r="R20" s="737"/>
      <c r="S20" s="736">
        <v>4.5</v>
      </c>
      <c r="T20" s="736"/>
      <c r="U20" s="736">
        <v>4.4000000000000004</v>
      </c>
      <c r="V20" s="373">
        <v>0.97777777777777786</v>
      </c>
      <c r="W20" s="368">
        <v>4.4000000000000004</v>
      </c>
      <c r="X20" s="737"/>
      <c r="Y20" s="736"/>
      <c r="Z20" s="736"/>
      <c r="AA20" s="736"/>
      <c r="AB20" s="736"/>
      <c r="AC20" s="736"/>
      <c r="AD20" s="736"/>
      <c r="AE20" s="736"/>
      <c r="AF20" s="736"/>
      <c r="AG20" s="736"/>
      <c r="AH20" s="736"/>
      <c r="AI20" s="736"/>
      <c r="AJ20" s="736"/>
      <c r="AK20" s="736"/>
      <c r="AL20" s="736"/>
      <c r="AM20" s="736"/>
      <c r="AN20" s="736"/>
      <c r="AO20" s="736"/>
      <c r="AP20" s="736"/>
    </row>
    <row r="21" spans="1:42">
      <c r="A21" s="728" t="s">
        <v>18</v>
      </c>
      <c r="B21" s="706" t="s">
        <v>1231</v>
      </c>
      <c r="C21" s="706"/>
      <c r="D21" s="706"/>
      <c r="E21" s="706"/>
      <c r="F21" s="706"/>
      <c r="G21" s="706"/>
      <c r="H21" s="706"/>
      <c r="I21" s="706"/>
      <c r="J21" s="706"/>
      <c r="K21" s="706"/>
      <c r="L21" s="733">
        <v>4</v>
      </c>
      <c r="M21" s="738" t="s">
        <v>309</v>
      </c>
      <c r="N21" s="735" t="s">
        <v>145</v>
      </c>
      <c r="O21" s="736"/>
      <c r="P21" s="739"/>
      <c r="Q21" s="740"/>
      <c r="R21" s="737"/>
      <c r="S21" s="736"/>
      <c r="T21" s="739"/>
      <c r="U21" s="739"/>
      <c r="V21" s="373">
        <v>0</v>
      </c>
      <c r="W21" s="368">
        <v>0</v>
      </c>
      <c r="X21" s="737"/>
      <c r="Y21" s="736"/>
      <c r="Z21" s="736"/>
      <c r="AA21" s="736"/>
      <c r="AB21" s="736"/>
      <c r="AC21" s="736"/>
      <c r="AD21" s="736"/>
      <c r="AE21" s="736"/>
      <c r="AF21" s="736"/>
      <c r="AG21" s="736"/>
      <c r="AH21" s="736"/>
      <c r="AI21" s="736"/>
      <c r="AJ21" s="736"/>
      <c r="AK21" s="736"/>
      <c r="AL21" s="736"/>
      <c r="AM21" s="736"/>
      <c r="AN21" s="736"/>
      <c r="AO21" s="736"/>
      <c r="AP21" s="736"/>
    </row>
    <row r="22" spans="1:42">
      <c r="A22" s="728" t="s">
        <v>18</v>
      </c>
      <c r="B22" s="706"/>
      <c r="C22" s="706"/>
      <c r="D22" s="706"/>
      <c r="E22" s="706"/>
      <c r="F22" s="706"/>
      <c r="G22" s="706"/>
      <c r="H22" s="706"/>
      <c r="I22" s="706"/>
      <c r="J22" s="706"/>
      <c r="K22" s="706"/>
      <c r="L22" s="729"/>
      <c r="M22" s="730" t="s">
        <v>310</v>
      </c>
      <c r="N22" s="731"/>
      <c r="O22" s="741"/>
      <c r="P22" s="741"/>
      <c r="Q22" s="741"/>
      <c r="R22" s="742"/>
      <c r="S22" s="741"/>
      <c r="T22" s="741"/>
      <c r="U22" s="741"/>
      <c r="V22" s="743"/>
      <c r="W22" s="741"/>
      <c r="X22" s="742"/>
      <c r="Y22" s="741"/>
      <c r="Z22" s="741"/>
      <c r="AA22" s="741"/>
      <c r="AB22" s="741"/>
      <c r="AC22" s="741"/>
      <c r="AD22" s="741"/>
      <c r="AE22" s="741"/>
      <c r="AF22" s="741"/>
      <c r="AG22" s="741"/>
      <c r="AH22" s="741"/>
      <c r="AI22" s="741"/>
      <c r="AJ22" s="741"/>
      <c r="AK22" s="741"/>
      <c r="AL22" s="741"/>
      <c r="AM22" s="741"/>
      <c r="AN22" s="741"/>
      <c r="AO22" s="741"/>
      <c r="AP22" s="744"/>
    </row>
    <row r="23" spans="1:42">
      <c r="A23" s="728" t="s">
        <v>18</v>
      </c>
      <c r="B23" s="706" t="s">
        <v>1234</v>
      </c>
      <c r="C23" s="706"/>
      <c r="D23" s="706"/>
      <c r="E23" s="706"/>
      <c r="F23" s="706"/>
      <c r="G23" s="706"/>
      <c r="H23" s="706"/>
      <c r="I23" s="706"/>
      <c r="J23" s="706"/>
      <c r="K23" s="706"/>
      <c r="L23" s="733">
        <v>1</v>
      </c>
      <c r="M23" s="738" t="s">
        <v>311</v>
      </c>
      <c r="N23" s="735" t="s">
        <v>145</v>
      </c>
      <c r="O23" s="739">
        <v>30</v>
      </c>
      <c r="P23" s="736"/>
      <c r="Q23" s="736">
        <v>30</v>
      </c>
      <c r="R23" s="737"/>
      <c r="S23" s="739">
        <v>30</v>
      </c>
      <c r="T23" s="736">
        <v>31.23</v>
      </c>
      <c r="U23" s="736">
        <v>30</v>
      </c>
      <c r="V23" s="373">
        <v>1</v>
      </c>
      <c r="W23" s="368">
        <v>-1.2300000000000004</v>
      </c>
      <c r="X23" s="737"/>
      <c r="Y23" s="739"/>
      <c r="Z23" s="739"/>
      <c r="AA23" s="739"/>
      <c r="AB23" s="739"/>
      <c r="AC23" s="739"/>
      <c r="AD23" s="739"/>
      <c r="AE23" s="739"/>
      <c r="AF23" s="739"/>
      <c r="AG23" s="739"/>
      <c r="AH23" s="739"/>
      <c r="AI23" s="739"/>
      <c r="AJ23" s="739"/>
      <c r="AK23" s="739"/>
      <c r="AL23" s="739"/>
      <c r="AM23" s="739"/>
      <c r="AN23" s="739"/>
      <c r="AO23" s="739"/>
      <c r="AP23" s="739"/>
    </row>
    <row r="24" spans="1:42">
      <c r="A24" s="728" t="s">
        <v>18</v>
      </c>
      <c r="B24" s="706"/>
      <c r="C24" s="706"/>
      <c r="D24" s="706"/>
      <c r="E24" s="706"/>
      <c r="F24" s="706"/>
      <c r="G24" s="706"/>
      <c r="H24" s="706"/>
      <c r="I24" s="706"/>
      <c r="J24" s="706"/>
      <c r="K24" s="706"/>
      <c r="L24" s="733">
        <v>2</v>
      </c>
      <c r="M24" s="738" t="s">
        <v>312</v>
      </c>
      <c r="N24" s="735" t="s">
        <v>145</v>
      </c>
      <c r="O24" s="739">
        <v>20</v>
      </c>
      <c r="P24" s="736"/>
      <c r="Q24" s="739">
        <v>20</v>
      </c>
      <c r="R24" s="737"/>
      <c r="S24" s="739">
        <v>20</v>
      </c>
      <c r="T24" s="739"/>
      <c r="U24" s="739">
        <v>20</v>
      </c>
      <c r="V24" s="373">
        <v>1</v>
      </c>
      <c r="W24" s="368">
        <v>20</v>
      </c>
      <c r="X24" s="737"/>
      <c r="Y24" s="739"/>
      <c r="Z24" s="739"/>
      <c r="AA24" s="739"/>
      <c r="AB24" s="739"/>
      <c r="AC24" s="739"/>
      <c r="AD24" s="739"/>
      <c r="AE24" s="739"/>
      <c r="AF24" s="739"/>
      <c r="AG24" s="739"/>
      <c r="AH24" s="739"/>
      <c r="AI24" s="739"/>
      <c r="AJ24" s="739"/>
      <c r="AK24" s="739"/>
      <c r="AL24" s="739"/>
      <c r="AM24" s="739"/>
      <c r="AN24" s="739"/>
      <c r="AO24" s="739"/>
      <c r="AP24" s="739"/>
    </row>
    <row r="25" spans="1:42">
      <c r="A25" s="728" t="s">
        <v>18</v>
      </c>
      <c r="B25" s="706"/>
      <c r="C25" s="706"/>
      <c r="D25" s="706"/>
      <c r="E25" s="706"/>
      <c r="F25" s="706"/>
      <c r="G25" s="706"/>
      <c r="H25" s="706"/>
      <c r="I25" s="706"/>
      <c r="J25" s="706"/>
      <c r="K25" s="706"/>
      <c r="L25" s="175">
        <v>3</v>
      </c>
      <c r="M25" s="176" t="s">
        <v>313</v>
      </c>
      <c r="N25" s="745"/>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8">
      <c r="A26" s="728" t="s">
        <v>18</v>
      </c>
      <c r="B26" s="706"/>
      <c r="C26" s="706"/>
      <c r="D26" s="706"/>
      <c r="E26" s="706"/>
      <c r="F26" s="706"/>
      <c r="G26" s="706"/>
      <c r="H26" s="706"/>
      <c r="I26" s="706"/>
      <c r="J26" s="706"/>
      <c r="K26" s="706"/>
      <c r="L26" s="746" t="s">
        <v>1045</v>
      </c>
      <c r="M26" s="747" t="s">
        <v>314</v>
      </c>
      <c r="N26" s="745" t="s">
        <v>315</v>
      </c>
      <c r="O26" s="736"/>
      <c r="P26" s="739"/>
      <c r="Q26" s="740"/>
      <c r="R26" s="737"/>
      <c r="S26" s="736"/>
      <c r="T26" s="739"/>
      <c r="U26" s="739"/>
      <c r="V26" s="373">
        <v>0</v>
      </c>
      <c r="W26" s="368">
        <v>0</v>
      </c>
      <c r="X26" s="737"/>
      <c r="Y26" s="736"/>
      <c r="Z26" s="736"/>
      <c r="AA26" s="736"/>
      <c r="AB26" s="736"/>
      <c r="AC26" s="736"/>
      <c r="AD26" s="736"/>
      <c r="AE26" s="736"/>
      <c r="AF26" s="736"/>
      <c r="AG26" s="736"/>
      <c r="AH26" s="736"/>
      <c r="AI26" s="736"/>
      <c r="AJ26" s="736"/>
      <c r="AK26" s="736"/>
      <c r="AL26" s="736"/>
      <c r="AM26" s="736"/>
      <c r="AN26" s="736"/>
      <c r="AO26" s="736"/>
      <c r="AP26" s="736"/>
    </row>
    <row r="27" spans="1:42" ht="22.8">
      <c r="A27" s="728" t="s">
        <v>18</v>
      </c>
      <c r="B27" s="706"/>
      <c r="C27" s="706"/>
      <c r="D27" s="706"/>
      <c r="E27" s="706"/>
      <c r="F27" s="706"/>
      <c r="G27" s="706"/>
      <c r="H27" s="706"/>
      <c r="I27" s="706"/>
      <c r="J27" s="706"/>
      <c r="K27" s="706"/>
      <c r="L27" s="746" t="s">
        <v>1046</v>
      </c>
      <c r="M27" s="747" t="s">
        <v>316</v>
      </c>
      <c r="N27" s="745" t="s">
        <v>315</v>
      </c>
      <c r="O27" s="736"/>
      <c r="P27" s="739"/>
      <c r="Q27" s="740"/>
      <c r="R27" s="737"/>
      <c r="S27" s="736"/>
      <c r="T27" s="739"/>
      <c r="U27" s="739"/>
      <c r="V27" s="373">
        <v>0</v>
      </c>
      <c r="W27" s="368">
        <v>0</v>
      </c>
      <c r="X27" s="737"/>
      <c r="Y27" s="736"/>
      <c r="Z27" s="736"/>
      <c r="AA27" s="736"/>
      <c r="AB27" s="736"/>
      <c r="AC27" s="736"/>
      <c r="AD27" s="736"/>
      <c r="AE27" s="736"/>
      <c r="AF27" s="736"/>
      <c r="AG27" s="736"/>
      <c r="AH27" s="736"/>
      <c r="AI27" s="736"/>
      <c r="AJ27" s="736"/>
      <c r="AK27" s="736"/>
      <c r="AL27" s="736"/>
      <c r="AM27" s="736"/>
      <c r="AN27" s="736"/>
      <c r="AO27" s="736"/>
      <c r="AP27" s="736"/>
    </row>
    <row r="28" spans="1:42" ht="22.8">
      <c r="A28" s="728" t="s">
        <v>18</v>
      </c>
      <c r="B28" s="706"/>
      <c r="C28" s="706"/>
      <c r="D28" s="706"/>
      <c r="E28" s="706"/>
      <c r="F28" s="706"/>
      <c r="G28" s="706"/>
      <c r="H28" s="706"/>
      <c r="I28" s="706"/>
      <c r="J28" s="706"/>
      <c r="K28" s="706"/>
      <c r="L28" s="746" t="s">
        <v>1047</v>
      </c>
      <c r="M28" s="747" t="s">
        <v>317</v>
      </c>
      <c r="N28" s="745" t="s">
        <v>315</v>
      </c>
      <c r="O28" s="736">
        <v>214</v>
      </c>
      <c r="P28" s="739"/>
      <c r="Q28" s="736">
        <v>214</v>
      </c>
      <c r="R28" s="737"/>
      <c r="S28" s="736">
        <v>246</v>
      </c>
      <c r="T28" s="739"/>
      <c r="U28" s="739">
        <v>283</v>
      </c>
      <c r="V28" s="373">
        <v>1.1504065040650406</v>
      </c>
      <c r="W28" s="368">
        <v>283</v>
      </c>
      <c r="X28" s="737"/>
      <c r="Y28" s="736"/>
      <c r="Z28" s="736"/>
      <c r="AA28" s="736"/>
      <c r="AB28" s="736"/>
      <c r="AC28" s="736"/>
      <c r="AD28" s="736"/>
      <c r="AE28" s="736"/>
      <c r="AF28" s="736"/>
      <c r="AG28" s="736"/>
      <c r="AH28" s="736"/>
      <c r="AI28" s="736"/>
      <c r="AJ28" s="736"/>
      <c r="AK28" s="736"/>
      <c r="AL28" s="736"/>
      <c r="AM28" s="736"/>
      <c r="AN28" s="736"/>
      <c r="AO28" s="736"/>
      <c r="AP28" s="736"/>
    </row>
    <row r="29" spans="1:42" ht="22.8">
      <c r="A29" s="728" t="s">
        <v>18</v>
      </c>
      <c r="B29" s="706"/>
      <c r="C29" s="706"/>
      <c r="D29" s="706"/>
      <c r="E29" s="706"/>
      <c r="F29" s="706"/>
      <c r="G29" s="706"/>
      <c r="H29" s="706"/>
      <c r="I29" s="706"/>
      <c r="J29" s="706"/>
      <c r="K29" s="706"/>
      <c r="L29" s="746" t="s">
        <v>1048</v>
      </c>
      <c r="M29" s="747" t="s">
        <v>318</v>
      </c>
      <c r="N29" s="745" t="s">
        <v>315</v>
      </c>
      <c r="O29" s="736">
        <v>348</v>
      </c>
      <c r="P29" s="739"/>
      <c r="Q29" s="736">
        <v>348</v>
      </c>
      <c r="R29" s="737"/>
      <c r="S29" s="736">
        <v>348</v>
      </c>
      <c r="T29" s="739"/>
      <c r="U29" s="739">
        <v>348</v>
      </c>
      <c r="V29" s="373">
        <v>1</v>
      </c>
      <c r="W29" s="368">
        <v>348</v>
      </c>
      <c r="X29" s="737"/>
      <c r="Y29" s="736"/>
      <c r="Z29" s="736"/>
      <c r="AA29" s="736"/>
      <c r="AB29" s="736"/>
      <c r="AC29" s="736"/>
      <c r="AD29" s="736"/>
      <c r="AE29" s="736"/>
      <c r="AF29" s="736"/>
      <c r="AG29" s="736"/>
      <c r="AH29" s="736"/>
      <c r="AI29" s="736"/>
      <c r="AJ29" s="736"/>
      <c r="AK29" s="736"/>
      <c r="AL29" s="736"/>
      <c r="AM29" s="736"/>
      <c r="AN29" s="736"/>
      <c r="AO29" s="736"/>
      <c r="AP29" s="736"/>
    </row>
    <row r="30" spans="1:42">
      <c r="A30" s="728" t="s">
        <v>18</v>
      </c>
      <c r="B30" s="706"/>
      <c r="C30" s="706"/>
      <c r="D30" s="706"/>
      <c r="E30" s="706"/>
      <c r="F30" s="706"/>
      <c r="G30" s="706"/>
      <c r="H30" s="706"/>
      <c r="I30" s="706"/>
      <c r="J30" s="706"/>
      <c r="K30" s="706"/>
      <c r="L30" s="733">
        <v>4</v>
      </c>
      <c r="M30" s="748" t="s">
        <v>319</v>
      </c>
      <c r="N30" s="735" t="s">
        <v>145</v>
      </c>
      <c r="O30" s="736"/>
      <c r="P30" s="739"/>
      <c r="Q30" s="740"/>
      <c r="R30" s="737"/>
      <c r="S30" s="736"/>
      <c r="T30" s="739"/>
      <c r="U30" s="739"/>
      <c r="V30" s="373">
        <v>0</v>
      </c>
      <c r="W30" s="368">
        <v>0</v>
      </c>
      <c r="X30" s="737"/>
      <c r="Y30" s="736"/>
      <c r="Z30" s="736"/>
      <c r="AA30" s="736"/>
      <c r="AB30" s="736"/>
      <c r="AC30" s="736"/>
      <c r="AD30" s="736"/>
      <c r="AE30" s="736"/>
      <c r="AF30" s="736"/>
      <c r="AG30" s="736"/>
      <c r="AH30" s="736"/>
      <c r="AI30" s="736"/>
      <c r="AJ30" s="736"/>
      <c r="AK30" s="736"/>
      <c r="AL30" s="736"/>
      <c r="AM30" s="736"/>
      <c r="AN30" s="736"/>
      <c r="AO30" s="736"/>
      <c r="AP30" s="736"/>
    </row>
    <row r="31" spans="1:42">
      <c r="A31" s="728" t="s">
        <v>18</v>
      </c>
      <c r="B31" s="706"/>
      <c r="C31" s="706"/>
      <c r="D31" s="706"/>
      <c r="E31" s="706"/>
      <c r="F31" s="706"/>
      <c r="G31" s="706"/>
      <c r="H31" s="706"/>
      <c r="I31" s="706"/>
      <c r="J31" s="706"/>
      <c r="K31" s="706"/>
      <c r="L31" s="733">
        <v>5</v>
      </c>
      <c r="M31" s="748" t="s">
        <v>320</v>
      </c>
      <c r="N31" s="735" t="s">
        <v>145</v>
      </c>
      <c r="O31" s="736"/>
      <c r="P31" s="739"/>
      <c r="Q31" s="740"/>
      <c r="R31" s="737"/>
      <c r="S31" s="736"/>
      <c r="T31" s="739"/>
      <c r="U31" s="739"/>
      <c r="V31" s="373">
        <v>0</v>
      </c>
      <c r="W31" s="368">
        <v>0</v>
      </c>
      <c r="X31" s="737"/>
      <c r="Y31" s="736"/>
      <c r="Z31" s="736"/>
      <c r="AA31" s="736"/>
      <c r="AB31" s="736"/>
      <c r="AC31" s="736"/>
      <c r="AD31" s="736"/>
      <c r="AE31" s="736"/>
      <c r="AF31" s="736"/>
      <c r="AG31" s="736"/>
      <c r="AH31" s="736"/>
      <c r="AI31" s="736"/>
      <c r="AJ31" s="736"/>
      <c r="AK31" s="736"/>
      <c r="AL31" s="736"/>
      <c r="AM31" s="736"/>
      <c r="AN31" s="736"/>
      <c r="AO31" s="736"/>
      <c r="AP31" s="736"/>
    </row>
    <row r="32" spans="1:42" s="82" customFormat="1">
      <c r="A32" s="728" t="s">
        <v>18</v>
      </c>
      <c r="B32" s="749"/>
      <c r="C32" s="749"/>
      <c r="D32" s="749"/>
      <c r="E32" s="749"/>
      <c r="F32" s="749"/>
      <c r="G32" s="749"/>
      <c r="H32" s="749"/>
      <c r="I32" s="749"/>
      <c r="J32" s="749"/>
      <c r="K32" s="749"/>
      <c r="L32" s="750" t="s">
        <v>124</v>
      </c>
      <c r="M32" s="751" t="s">
        <v>321</v>
      </c>
      <c r="N32" s="735"/>
      <c r="O32" s="752"/>
      <c r="P32" s="752"/>
      <c r="Q32" s="752"/>
      <c r="R32" s="753"/>
      <c r="S32" s="752"/>
      <c r="T32" s="752"/>
      <c r="U32" s="752"/>
      <c r="V32" s="373">
        <v>0</v>
      </c>
      <c r="W32" s="368">
        <v>0</v>
      </c>
      <c r="X32" s="753"/>
      <c r="Y32" s="752"/>
      <c r="Z32" s="752"/>
      <c r="AA32" s="752"/>
      <c r="AB32" s="752"/>
      <c r="AC32" s="752"/>
      <c r="AD32" s="752"/>
      <c r="AE32" s="752"/>
      <c r="AF32" s="752"/>
      <c r="AG32" s="752"/>
      <c r="AH32" s="752"/>
      <c r="AI32" s="752"/>
      <c r="AJ32" s="752"/>
      <c r="AK32" s="752"/>
      <c r="AL32" s="752"/>
      <c r="AM32" s="752"/>
      <c r="AN32" s="752"/>
      <c r="AO32" s="752"/>
      <c r="AP32" s="752"/>
    </row>
    <row r="33" spans="1:42" s="82" customFormat="1">
      <c r="A33" s="728" t="s">
        <v>18</v>
      </c>
      <c r="B33" s="749"/>
      <c r="C33" s="749"/>
      <c r="D33" s="749"/>
      <c r="E33" s="749"/>
      <c r="F33" s="749"/>
      <c r="G33" s="749"/>
      <c r="H33" s="749"/>
      <c r="I33" s="749"/>
      <c r="J33" s="749"/>
      <c r="K33" s="749"/>
      <c r="L33" s="750" t="s">
        <v>125</v>
      </c>
      <c r="M33" s="734" t="s">
        <v>322</v>
      </c>
      <c r="N33" s="735"/>
      <c r="O33" s="752"/>
      <c r="P33" s="752"/>
      <c r="Q33" s="752"/>
      <c r="R33" s="753"/>
      <c r="S33" s="752"/>
      <c r="T33" s="752"/>
      <c r="U33" s="752"/>
      <c r="V33" s="373">
        <v>0</v>
      </c>
      <c r="W33" s="368">
        <v>0</v>
      </c>
      <c r="X33" s="753"/>
      <c r="Y33" s="752"/>
      <c r="Z33" s="752"/>
      <c r="AA33" s="752"/>
      <c r="AB33" s="752"/>
      <c r="AC33" s="752"/>
      <c r="AD33" s="752"/>
      <c r="AE33" s="752"/>
      <c r="AF33" s="752"/>
      <c r="AG33" s="752"/>
      <c r="AH33" s="752"/>
      <c r="AI33" s="752"/>
      <c r="AJ33" s="752"/>
      <c r="AK33" s="752"/>
      <c r="AL33" s="752"/>
      <c r="AM33" s="752"/>
      <c r="AN33" s="752"/>
      <c r="AO33" s="752"/>
      <c r="AP33" s="752"/>
    </row>
    <row r="34" spans="1:42" s="90" customFormat="1">
      <c r="A34" s="687" t="s">
        <v>102</v>
      </c>
      <c r="B34" s="726"/>
      <c r="C34" s="726"/>
      <c r="D34" s="726"/>
      <c r="E34" s="726"/>
      <c r="F34" s="726"/>
      <c r="G34" s="726"/>
      <c r="H34" s="726"/>
      <c r="I34" s="726"/>
      <c r="J34" s="726"/>
      <c r="K34" s="726"/>
      <c r="L34" s="688" t="s">
        <v>2566</v>
      </c>
      <c r="M34" s="673"/>
      <c r="N34" s="674"/>
      <c r="O34" s="674"/>
      <c r="P34" s="674"/>
      <c r="Q34" s="674"/>
      <c r="R34" s="674"/>
      <c r="S34" s="674"/>
      <c r="T34" s="674"/>
      <c r="U34" s="674"/>
      <c r="V34" s="674"/>
      <c r="W34" s="674"/>
      <c r="X34" s="674"/>
      <c r="Y34" s="674"/>
      <c r="Z34" s="674"/>
      <c r="AA34" s="674"/>
      <c r="AB34" s="674"/>
      <c r="AC34" s="674"/>
      <c r="AD34" s="674"/>
      <c r="AE34" s="674"/>
      <c r="AF34" s="674"/>
      <c r="AG34" s="674"/>
      <c r="AH34" s="674"/>
      <c r="AI34" s="674"/>
      <c r="AJ34" s="674"/>
      <c r="AK34" s="674"/>
      <c r="AL34" s="674"/>
      <c r="AM34" s="727"/>
      <c r="AN34" s="727"/>
      <c r="AO34" s="727"/>
      <c r="AP34" s="727"/>
    </row>
    <row r="35" spans="1:42">
      <c r="A35" s="728" t="s">
        <v>102</v>
      </c>
      <c r="B35" s="706" t="s">
        <v>1232</v>
      </c>
      <c r="C35" s="706"/>
      <c r="D35" s="706"/>
      <c r="E35" s="706"/>
      <c r="F35" s="706"/>
      <c r="G35" s="706"/>
      <c r="H35" s="706"/>
      <c r="I35" s="706"/>
      <c r="J35" s="706"/>
      <c r="K35" s="706"/>
      <c r="L35" s="729"/>
      <c r="M35" s="730" t="s">
        <v>161</v>
      </c>
      <c r="N35" s="731"/>
      <c r="O35" s="731"/>
      <c r="P35" s="731"/>
      <c r="Q35" s="731"/>
      <c r="R35" s="731"/>
      <c r="S35" s="732">
        <v>1.0494000000000001</v>
      </c>
      <c r="T35" s="732">
        <v>1</v>
      </c>
      <c r="U35" s="732">
        <v>1.0385099999999998</v>
      </c>
      <c r="V35" s="731"/>
      <c r="W35" s="731"/>
      <c r="X35" s="731"/>
      <c r="Y35" s="732">
        <v>1</v>
      </c>
      <c r="Z35" s="732">
        <v>1</v>
      </c>
      <c r="AA35" s="732">
        <v>1</v>
      </c>
      <c r="AB35" s="732">
        <v>1</v>
      </c>
      <c r="AC35" s="732">
        <v>1</v>
      </c>
      <c r="AD35" s="732">
        <v>1</v>
      </c>
      <c r="AE35" s="732">
        <v>1</v>
      </c>
      <c r="AF35" s="732">
        <v>1</v>
      </c>
      <c r="AG35" s="732">
        <v>1</v>
      </c>
      <c r="AH35" s="732">
        <v>1</v>
      </c>
      <c r="AI35" s="732">
        <v>1</v>
      </c>
      <c r="AJ35" s="732">
        <v>1</v>
      </c>
      <c r="AK35" s="732">
        <v>1</v>
      </c>
      <c r="AL35" s="732">
        <v>1</v>
      </c>
      <c r="AM35" s="732">
        <v>1</v>
      </c>
      <c r="AN35" s="732">
        <v>1</v>
      </c>
      <c r="AO35" s="732">
        <v>1</v>
      </c>
      <c r="AP35" s="732">
        <v>1</v>
      </c>
    </row>
    <row r="36" spans="1:42" ht="22.8">
      <c r="A36" s="728" t="s">
        <v>102</v>
      </c>
      <c r="B36" s="706" t="s">
        <v>1229</v>
      </c>
      <c r="C36" s="706"/>
      <c r="D36" s="706"/>
      <c r="E36" s="706"/>
      <c r="F36" s="706"/>
      <c r="G36" s="706"/>
      <c r="H36" s="706"/>
      <c r="I36" s="706"/>
      <c r="J36" s="706"/>
      <c r="K36" s="706"/>
      <c r="L36" s="733">
        <v>1</v>
      </c>
      <c r="M36" s="734" t="s">
        <v>307</v>
      </c>
      <c r="N36" s="735" t="s">
        <v>145</v>
      </c>
      <c r="O36" s="736">
        <v>1</v>
      </c>
      <c r="P36" s="736"/>
      <c r="Q36" s="736">
        <v>1</v>
      </c>
      <c r="R36" s="737"/>
      <c r="S36" s="736">
        <v>1</v>
      </c>
      <c r="T36" s="736"/>
      <c r="U36" s="736">
        <v>1</v>
      </c>
      <c r="V36" s="373">
        <v>1</v>
      </c>
      <c r="W36" s="368">
        <v>1</v>
      </c>
      <c r="X36" s="737"/>
      <c r="Y36" s="736"/>
      <c r="Z36" s="736"/>
      <c r="AA36" s="736"/>
      <c r="AB36" s="736"/>
      <c r="AC36" s="736"/>
      <c r="AD36" s="736"/>
      <c r="AE36" s="736"/>
      <c r="AF36" s="736"/>
      <c r="AG36" s="736"/>
      <c r="AH36" s="736"/>
      <c r="AI36" s="736"/>
      <c r="AJ36" s="736"/>
      <c r="AK36" s="736"/>
      <c r="AL36" s="736"/>
      <c r="AM36" s="736"/>
      <c r="AN36" s="736"/>
      <c r="AO36" s="736"/>
      <c r="AP36" s="736"/>
    </row>
    <row r="37" spans="1:42">
      <c r="A37" s="728" t="s">
        <v>102</v>
      </c>
      <c r="B37" s="706" t="s">
        <v>1230</v>
      </c>
      <c r="C37" s="706"/>
      <c r="D37" s="706"/>
      <c r="E37" s="706"/>
      <c r="F37" s="706"/>
      <c r="G37" s="706"/>
      <c r="H37" s="706"/>
      <c r="I37" s="706"/>
      <c r="J37" s="706"/>
      <c r="K37" s="706"/>
      <c r="L37" s="733">
        <v>2</v>
      </c>
      <c r="M37" s="738" t="s">
        <v>162</v>
      </c>
      <c r="N37" s="735" t="s">
        <v>145</v>
      </c>
      <c r="O37" s="736">
        <v>4.3</v>
      </c>
      <c r="P37" s="736"/>
      <c r="Q37" s="736">
        <v>13.8</v>
      </c>
      <c r="R37" s="737"/>
      <c r="S37" s="736">
        <v>6</v>
      </c>
      <c r="T37" s="736"/>
      <c r="U37" s="736">
        <v>4.9000000000000004</v>
      </c>
      <c r="V37" s="373">
        <v>0.81666666666666676</v>
      </c>
      <c r="W37" s="368">
        <v>4.9000000000000004</v>
      </c>
      <c r="X37" s="737"/>
      <c r="Y37" s="736"/>
      <c r="Z37" s="736"/>
      <c r="AA37" s="736"/>
      <c r="AB37" s="736"/>
      <c r="AC37" s="736"/>
      <c r="AD37" s="736"/>
      <c r="AE37" s="736"/>
      <c r="AF37" s="736"/>
      <c r="AG37" s="736"/>
      <c r="AH37" s="736"/>
      <c r="AI37" s="736"/>
      <c r="AJ37" s="736"/>
      <c r="AK37" s="736"/>
      <c r="AL37" s="736"/>
      <c r="AM37" s="736"/>
      <c r="AN37" s="736"/>
      <c r="AO37" s="736"/>
      <c r="AP37" s="736"/>
    </row>
    <row r="38" spans="1:42">
      <c r="A38" s="728" t="s">
        <v>102</v>
      </c>
      <c r="B38" s="706"/>
      <c r="C38" s="706"/>
      <c r="D38" s="706"/>
      <c r="E38" s="706"/>
      <c r="F38" s="706"/>
      <c r="G38" s="706"/>
      <c r="H38" s="706"/>
      <c r="I38" s="706"/>
      <c r="J38" s="706"/>
      <c r="K38" s="706"/>
      <c r="L38" s="733">
        <v>3</v>
      </c>
      <c r="M38" s="734" t="s">
        <v>308</v>
      </c>
      <c r="N38" s="735" t="s">
        <v>145</v>
      </c>
      <c r="O38" s="736"/>
      <c r="P38" s="736"/>
      <c r="Q38" s="736">
        <v>5.0999999999999996</v>
      </c>
      <c r="R38" s="737"/>
      <c r="S38" s="736">
        <v>4.5</v>
      </c>
      <c r="T38" s="736"/>
      <c r="U38" s="736">
        <v>4.4000000000000004</v>
      </c>
      <c r="V38" s="373">
        <v>0.97777777777777786</v>
      </c>
      <c r="W38" s="368">
        <v>4.4000000000000004</v>
      </c>
      <c r="X38" s="737"/>
      <c r="Y38" s="736"/>
      <c r="Z38" s="736"/>
      <c r="AA38" s="736"/>
      <c r="AB38" s="736"/>
      <c r="AC38" s="736"/>
      <c r="AD38" s="736"/>
      <c r="AE38" s="736"/>
      <c r="AF38" s="736"/>
      <c r="AG38" s="736"/>
      <c r="AH38" s="736"/>
      <c r="AI38" s="736"/>
      <c r="AJ38" s="736"/>
      <c r="AK38" s="736"/>
      <c r="AL38" s="736"/>
      <c r="AM38" s="736"/>
      <c r="AN38" s="736"/>
      <c r="AO38" s="736"/>
      <c r="AP38" s="736"/>
    </row>
    <row r="39" spans="1:42">
      <c r="A39" s="728" t="s">
        <v>102</v>
      </c>
      <c r="B39" s="706" t="s">
        <v>1231</v>
      </c>
      <c r="C39" s="706"/>
      <c r="D39" s="706"/>
      <c r="E39" s="706"/>
      <c r="F39" s="706"/>
      <c r="G39" s="706"/>
      <c r="H39" s="706"/>
      <c r="I39" s="706"/>
      <c r="J39" s="706"/>
      <c r="K39" s="706"/>
      <c r="L39" s="733">
        <v>4</v>
      </c>
      <c r="M39" s="738" t="s">
        <v>309</v>
      </c>
      <c r="N39" s="735" t="s">
        <v>145</v>
      </c>
      <c r="O39" s="736"/>
      <c r="P39" s="739"/>
      <c r="Q39" s="740"/>
      <c r="R39" s="737"/>
      <c r="S39" s="736"/>
      <c r="T39" s="739"/>
      <c r="U39" s="739"/>
      <c r="V39" s="373">
        <v>0</v>
      </c>
      <c r="W39" s="368">
        <v>0</v>
      </c>
      <c r="X39" s="737"/>
      <c r="Y39" s="736"/>
      <c r="Z39" s="736"/>
      <c r="AA39" s="736"/>
      <c r="AB39" s="736"/>
      <c r="AC39" s="736"/>
      <c r="AD39" s="736"/>
      <c r="AE39" s="736"/>
      <c r="AF39" s="736"/>
      <c r="AG39" s="736"/>
      <c r="AH39" s="736"/>
      <c r="AI39" s="736"/>
      <c r="AJ39" s="736"/>
      <c r="AK39" s="736"/>
      <c r="AL39" s="736"/>
      <c r="AM39" s="736"/>
      <c r="AN39" s="736"/>
      <c r="AO39" s="736"/>
      <c r="AP39" s="736"/>
    </row>
    <row r="40" spans="1:42">
      <c r="A40" s="728" t="s">
        <v>102</v>
      </c>
      <c r="B40" s="706"/>
      <c r="C40" s="706"/>
      <c r="D40" s="706"/>
      <c r="E40" s="706"/>
      <c r="F40" s="706"/>
      <c r="G40" s="706"/>
      <c r="H40" s="706"/>
      <c r="I40" s="706"/>
      <c r="J40" s="706"/>
      <c r="K40" s="706"/>
      <c r="L40" s="729"/>
      <c r="M40" s="730" t="s">
        <v>310</v>
      </c>
      <c r="N40" s="731"/>
      <c r="O40" s="741"/>
      <c r="P40" s="741"/>
      <c r="Q40" s="741"/>
      <c r="R40" s="742"/>
      <c r="S40" s="741"/>
      <c r="T40" s="741"/>
      <c r="U40" s="741"/>
      <c r="V40" s="743"/>
      <c r="W40" s="741"/>
      <c r="X40" s="742"/>
      <c r="Y40" s="741"/>
      <c r="Z40" s="741"/>
      <c r="AA40" s="741"/>
      <c r="AB40" s="741"/>
      <c r="AC40" s="741"/>
      <c r="AD40" s="741"/>
      <c r="AE40" s="741"/>
      <c r="AF40" s="741"/>
      <c r="AG40" s="741"/>
      <c r="AH40" s="741"/>
      <c r="AI40" s="741"/>
      <c r="AJ40" s="741"/>
      <c r="AK40" s="741"/>
      <c r="AL40" s="741"/>
      <c r="AM40" s="741"/>
      <c r="AN40" s="741"/>
      <c r="AO40" s="741"/>
      <c r="AP40" s="744"/>
    </row>
    <row r="41" spans="1:42">
      <c r="A41" s="728" t="s">
        <v>102</v>
      </c>
      <c r="B41" s="706" t="s">
        <v>1234</v>
      </c>
      <c r="C41" s="706"/>
      <c r="D41" s="706"/>
      <c r="E41" s="706"/>
      <c r="F41" s="706"/>
      <c r="G41" s="706"/>
      <c r="H41" s="706"/>
      <c r="I41" s="706"/>
      <c r="J41" s="706"/>
      <c r="K41" s="706"/>
      <c r="L41" s="733">
        <v>1</v>
      </c>
      <c r="M41" s="738" t="s">
        <v>311</v>
      </c>
      <c r="N41" s="735" t="s">
        <v>145</v>
      </c>
      <c r="O41" s="739">
        <v>30</v>
      </c>
      <c r="P41" s="736"/>
      <c r="Q41" s="736">
        <v>30</v>
      </c>
      <c r="R41" s="737"/>
      <c r="S41" s="739">
        <v>30</v>
      </c>
      <c r="T41" s="736"/>
      <c r="U41" s="736">
        <v>30</v>
      </c>
      <c r="V41" s="373">
        <v>1</v>
      </c>
      <c r="W41" s="368">
        <v>30</v>
      </c>
      <c r="X41" s="737"/>
      <c r="Y41" s="739"/>
      <c r="Z41" s="739"/>
      <c r="AA41" s="739"/>
      <c r="AB41" s="739"/>
      <c r="AC41" s="739"/>
      <c r="AD41" s="739"/>
      <c r="AE41" s="739"/>
      <c r="AF41" s="739"/>
      <c r="AG41" s="739"/>
      <c r="AH41" s="739"/>
      <c r="AI41" s="739"/>
      <c r="AJ41" s="739"/>
      <c r="AK41" s="739"/>
      <c r="AL41" s="739"/>
      <c r="AM41" s="739"/>
      <c r="AN41" s="739"/>
      <c r="AO41" s="739"/>
      <c r="AP41" s="739"/>
    </row>
    <row r="42" spans="1:42">
      <c r="A42" s="728" t="s">
        <v>102</v>
      </c>
      <c r="B42" s="706"/>
      <c r="C42" s="706"/>
      <c r="D42" s="706"/>
      <c r="E42" s="706"/>
      <c r="F42" s="706"/>
      <c r="G42" s="706"/>
      <c r="H42" s="706"/>
      <c r="I42" s="706"/>
      <c r="J42" s="706"/>
      <c r="K42" s="706"/>
      <c r="L42" s="733">
        <v>2</v>
      </c>
      <c r="M42" s="738" t="s">
        <v>312</v>
      </c>
      <c r="N42" s="735" t="s">
        <v>145</v>
      </c>
      <c r="O42" s="739">
        <v>20</v>
      </c>
      <c r="P42" s="736"/>
      <c r="Q42" s="739">
        <v>20</v>
      </c>
      <c r="R42" s="737"/>
      <c r="S42" s="739">
        <v>20</v>
      </c>
      <c r="T42" s="739"/>
      <c r="U42" s="739">
        <v>20</v>
      </c>
      <c r="V42" s="373">
        <v>1</v>
      </c>
      <c r="W42" s="368">
        <v>20</v>
      </c>
      <c r="X42" s="737"/>
      <c r="Y42" s="739"/>
      <c r="Z42" s="739"/>
      <c r="AA42" s="739"/>
      <c r="AB42" s="739"/>
      <c r="AC42" s="739"/>
      <c r="AD42" s="739"/>
      <c r="AE42" s="739"/>
      <c r="AF42" s="739"/>
      <c r="AG42" s="739"/>
      <c r="AH42" s="739"/>
      <c r="AI42" s="739"/>
      <c r="AJ42" s="739"/>
      <c r="AK42" s="739"/>
      <c r="AL42" s="739"/>
      <c r="AM42" s="739"/>
      <c r="AN42" s="739"/>
      <c r="AO42" s="739"/>
      <c r="AP42" s="739"/>
    </row>
    <row r="43" spans="1:42">
      <c r="A43" s="728" t="s">
        <v>102</v>
      </c>
      <c r="B43" s="706"/>
      <c r="C43" s="706"/>
      <c r="D43" s="706"/>
      <c r="E43" s="706"/>
      <c r="F43" s="706"/>
      <c r="G43" s="706"/>
      <c r="H43" s="706"/>
      <c r="I43" s="706"/>
      <c r="J43" s="706"/>
      <c r="K43" s="706"/>
      <c r="L43" s="175">
        <v>3</v>
      </c>
      <c r="M43" s="176" t="s">
        <v>313</v>
      </c>
      <c r="N43" s="745"/>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8">
      <c r="A44" s="728" t="s">
        <v>102</v>
      </c>
      <c r="B44" s="706"/>
      <c r="C44" s="706"/>
      <c r="D44" s="706"/>
      <c r="E44" s="706"/>
      <c r="F44" s="706"/>
      <c r="G44" s="706"/>
      <c r="H44" s="706"/>
      <c r="I44" s="706"/>
      <c r="J44" s="706"/>
      <c r="K44" s="706"/>
      <c r="L44" s="746" t="s">
        <v>1045</v>
      </c>
      <c r="M44" s="747" t="s">
        <v>314</v>
      </c>
      <c r="N44" s="745" t="s">
        <v>315</v>
      </c>
      <c r="O44" s="736"/>
      <c r="P44" s="739"/>
      <c r="Q44" s="740"/>
      <c r="R44" s="737"/>
      <c r="S44" s="736"/>
      <c r="T44" s="739"/>
      <c r="U44" s="739"/>
      <c r="V44" s="373">
        <v>0</v>
      </c>
      <c r="W44" s="368">
        <v>0</v>
      </c>
      <c r="X44" s="737"/>
      <c r="Y44" s="736"/>
      <c r="Z44" s="736"/>
      <c r="AA44" s="736"/>
      <c r="AB44" s="736"/>
      <c r="AC44" s="736"/>
      <c r="AD44" s="736"/>
      <c r="AE44" s="736"/>
      <c r="AF44" s="736"/>
      <c r="AG44" s="736"/>
      <c r="AH44" s="736"/>
      <c r="AI44" s="736"/>
      <c r="AJ44" s="736"/>
      <c r="AK44" s="736"/>
      <c r="AL44" s="736"/>
      <c r="AM44" s="736"/>
      <c r="AN44" s="736"/>
      <c r="AO44" s="736"/>
      <c r="AP44" s="736"/>
    </row>
    <row r="45" spans="1:42" ht="22.8">
      <c r="A45" s="728" t="s">
        <v>102</v>
      </c>
      <c r="B45" s="706"/>
      <c r="C45" s="706"/>
      <c r="D45" s="706"/>
      <c r="E45" s="706"/>
      <c r="F45" s="706"/>
      <c r="G45" s="706"/>
      <c r="H45" s="706"/>
      <c r="I45" s="706"/>
      <c r="J45" s="706"/>
      <c r="K45" s="706"/>
      <c r="L45" s="746" t="s">
        <v>1046</v>
      </c>
      <c r="M45" s="747" t="s">
        <v>316</v>
      </c>
      <c r="N45" s="745" t="s">
        <v>315</v>
      </c>
      <c r="O45" s="736"/>
      <c r="P45" s="739"/>
      <c r="Q45" s="740"/>
      <c r="R45" s="737"/>
      <c r="S45" s="736"/>
      <c r="T45" s="739"/>
      <c r="U45" s="739"/>
      <c r="V45" s="373">
        <v>0</v>
      </c>
      <c r="W45" s="368">
        <v>0</v>
      </c>
      <c r="X45" s="737"/>
      <c r="Y45" s="736"/>
      <c r="Z45" s="736"/>
      <c r="AA45" s="736"/>
      <c r="AB45" s="736"/>
      <c r="AC45" s="736"/>
      <c r="AD45" s="736"/>
      <c r="AE45" s="736"/>
      <c r="AF45" s="736"/>
      <c r="AG45" s="736"/>
      <c r="AH45" s="736"/>
      <c r="AI45" s="736"/>
      <c r="AJ45" s="736"/>
      <c r="AK45" s="736"/>
      <c r="AL45" s="736"/>
      <c r="AM45" s="736"/>
      <c r="AN45" s="736"/>
      <c r="AO45" s="736"/>
      <c r="AP45" s="736"/>
    </row>
    <row r="46" spans="1:42" ht="22.8">
      <c r="A46" s="728" t="s">
        <v>102</v>
      </c>
      <c r="B46" s="706"/>
      <c r="C46" s="706"/>
      <c r="D46" s="706"/>
      <c r="E46" s="706"/>
      <c r="F46" s="706"/>
      <c r="G46" s="706"/>
      <c r="H46" s="706"/>
      <c r="I46" s="706"/>
      <c r="J46" s="706"/>
      <c r="K46" s="706"/>
      <c r="L46" s="746" t="s">
        <v>1047</v>
      </c>
      <c r="M46" s="747" t="s">
        <v>317</v>
      </c>
      <c r="N46" s="745" t="s">
        <v>315</v>
      </c>
      <c r="O46" s="736">
        <v>214</v>
      </c>
      <c r="P46" s="739"/>
      <c r="Q46" s="736">
        <v>214</v>
      </c>
      <c r="R46" s="737"/>
      <c r="S46" s="736">
        <v>246</v>
      </c>
      <c r="T46" s="739"/>
      <c r="U46" s="739">
        <v>283</v>
      </c>
      <c r="V46" s="373">
        <v>1.1504065040650406</v>
      </c>
      <c r="W46" s="368">
        <v>283</v>
      </c>
      <c r="X46" s="737"/>
      <c r="Y46" s="736"/>
      <c r="Z46" s="736"/>
      <c r="AA46" s="736"/>
      <c r="AB46" s="736"/>
      <c r="AC46" s="736"/>
      <c r="AD46" s="736"/>
      <c r="AE46" s="736"/>
      <c r="AF46" s="736"/>
      <c r="AG46" s="736"/>
      <c r="AH46" s="736"/>
      <c r="AI46" s="736"/>
      <c r="AJ46" s="736"/>
      <c r="AK46" s="736"/>
      <c r="AL46" s="736"/>
      <c r="AM46" s="736"/>
      <c r="AN46" s="736"/>
      <c r="AO46" s="736"/>
      <c r="AP46" s="736"/>
    </row>
    <row r="47" spans="1:42" ht="22.8">
      <c r="A47" s="728" t="s">
        <v>102</v>
      </c>
      <c r="B47" s="706"/>
      <c r="C47" s="706"/>
      <c r="D47" s="706"/>
      <c r="E47" s="706"/>
      <c r="F47" s="706"/>
      <c r="G47" s="706"/>
      <c r="H47" s="706"/>
      <c r="I47" s="706"/>
      <c r="J47" s="706"/>
      <c r="K47" s="706"/>
      <c r="L47" s="746" t="s">
        <v>1048</v>
      </c>
      <c r="M47" s="747" t="s">
        <v>318</v>
      </c>
      <c r="N47" s="745" t="s">
        <v>315</v>
      </c>
      <c r="O47" s="736">
        <v>348</v>
      </c>
      <c r="P47" s="739"/>
      <c r="Q47" s="736">
        <v>348</v>
      </c>
      <c r="R47" s="737"/>
      <c r="S47" s="736">
        <v>348</v>
      </c>
      <c r="T47" s="739"/>
      <c r="U47" s="739">
        <v>348</v>
      </c>
      <c r="V47" s="373">
        <v>1</v>
      </c>
      <c r="W47" s="368">
        <v>348</v>
      </c>
      <c r="X47" s="737"/>
      <c r="Y47" s="736"/>
      <c r="Z47" s="736"/>
      <c r="AA47" s="736"/>
      <c r="AB47" s="736"/>
      <c r="AC47" s="736"/>
      <c r="AD47" s="736"/>
      <c r="AE47" s="736"/>
      <c r="AF47" s="736"/>
      <c r="AG47" s="736"/>
      <c r="AH47" s="736"/>
      <c r="AI47" s="736"/>
      <c r="AJ47" s="736"/>
      <c r="AK47" s="736"/>
      <c r="AL47" s="736"/>
      <c r="AM47" s="736"/>
      <c r="AN47" s="736"/>
      <c r="AO47" s="736"/>
      <c r="AP47" s="736"/>
    </row>
    <row r="48" spans="1:42">
      <c r="A48" s="728" t="s">
        <v>102</v>
      </c>
      <c r="B48" s="706"/>
      <c r="C48" s="706"/>
      <c r="D48" s="706"/>
      <c r="E48" s="706"/>
      <c r="F48" s="706"/>
      <c r="G48" s="706"/>
      <c r="H48" s="706"/>
      <c r="I48" s="706"/>
      <c r="J48" s="706"/>
      <c r="K48" s="706"/>
      <c r="L48" s="733">
        <v>4</v>
      </c>
      <c r="M48" s="748" t="s">
        <v>319</v>
      </c>
      <c r="N48" s="735" t="s">
        <v>145</v>
      </c>
      <c r="O48" s="736"/>
      <c r="P48" s="739"/>
      <c r="Q48" s="740"/>
      <c r="R48" s="737"/>
      <c r="S48" s="736"/>
      <c r="T48" s="739"/>
      <c r="U48" s="739"/>
      <c r="V48" s="373">
        <v>0</v>
      </c>
      <c r="W48" s="368">
        <v>0</v>
      </c>
      <c r="X48" s="737"/>
      <c r="Y48" s="736"/>
      <c r="Z48" s="736"/>
      <c r="AA48" s="736"/>
      <c r="AB48" s="736"/>
      <c r="AC48" s="736"/>
      <c r="AD48" s="736"/>
      <c r="AE48" s="736"/>
      <c r="AF48" s="736"/>
      <c r="AG48" s="736"/>
      <c r="AH48" s="736"/>
      <c r="AI48" s="736"/>
      <c r="AJ48" s="736"/>
      <c r="AK48" s="736"/>
      <c r="AL48" s="736"/>
      <c r="AM48" s="736"/>
      <c r="AN48" s="736"/>
      <c r="AO48" s="736"/>
      <c r="AP48" s="736"/>
    </row>
    <row r="49" spans="1:42">
      <c r="A49" s="728" t="s">
        <v>102</v>
      </c>
      <c r="B49" s="706"/>
      <c r="C49" s="706"/>
      <c r="D49" s="706"/>
      <c r="E49" s="706"/>
      <c r="F49" s="706"/>
      <c r="G49" s="706"/>
      <c r="H49" s="706"/>
      <c r="I49" s="706"/>
      <c r="J49" s="706"/>
      <c r="K49" s="706"/>
      <c r="L49" s="733">
        <v>5</v>
      </c>
      <c r="M49" s="748" t="s">
        <v>320</v>
      </c>
      <c r="N49" s="735" t="s">
        <v>145</v>
      </c>
      <c r="O49" s="736"/>
      <c r="P49" s="739"/>
      <c r="Q49" s="740"/>
      <c r="R49" s="737"/>
      <c r="S49" s="736"/>
      <c r="T49" s="739"/>
      <c r="U49" s="739"/>
      <c r="V49" s="373">
        <v>0</v>
      </c>
      <c r="W49" s="368">
        <v>0</v>
      </c>
      <c r="X49" s="737"/>
      <c r="Y49" s="736"/>
      <c r="Z49" s="736"/>
      <c r="AA49" s="736"/>
      <c r="AB49" s="736"/>
      <c r="AC49" s="736"/>
      <c r="AD49" s="736"/>
      <c r="AE49" s="736"/>
      <c r="AF49" s="736"/>
      <c r="AG49" s="736"/>
      <c r="AH49" s="736"/>
      <c r="AI49" s="736"/>
      <c r="AJ49" s="736"/>
      <c r="AK49" s="736"/>
      <c r="AL49" s="736"/>
      <c r="AM49" s="736"/>
      <c r="AN49" s="736"/>
      <c r="AO49" s="736"/>
      <c r="AP49" s="736"/>
    </row>
    <row r="50" spans="1:42" s="82" customFormat="1">
      <c r="A50" s="728" t="s">
        <v>102</v>
      </c>
      <c r="B50" s="749"/>
      <c r="C50" s="749"/>
      <c r="D50" s="749"/>
      <c r="E50" s="749"/>
      <c r="F50" s="749"/>
      <c r="G50" s="749"/>
      <c r="H50" s="749"/>
      <c r="I50" s="749"/>
      <c r="J50" s="749"/>
      <c r="K50" s="749"/>
      <c r="L50" s="750" t="s">
        <v>124</v>
      </c>
      <c r="M50" s="751" t="s">
        <v>321</v>
      </c>
      <c r="N50" s="735"/>
      <c r="O50" s="752"/>
      <c r="P50" s="752"/>
      <c r="Q50" s="752"/>
      <c r="R50" s="753"/>
      <c r="S50" s="752"/>
      <c r="T50" s="752"/>
      <c r="U50" s="752"/>
      <c r="V50" s="373">
        <v>0</v>
      </c>
      <c r="W50" s="368">
        <v>0</v>
      </c>
      <c r="X50" s="753"/>
      <c r="Y50" s="752"/>
      <c r="Z50" s="752"/>
      <c r="AA50" s="752"/>
      <c r="AB50" s="752"/>
      <c r="AC50" s="752"/>
      <c r="AD50" s="752"/>
      <c r="AE50" s="752"/>
      <c r="AF50" s="752"/>
      <c r="AG50" s="752"/>
      <c r="AH50" s="752"/>
      <c r="AI50" s="752"/>
      <c r="AJ50" s="752"/>
      <c r="AK50" s="752"/>
      <c r="AL50" s="752"/>
      <c r="AM50" s="752"/>
      <c r="AN50" s="752"/>
      <c r="AO50" s="752"/>
      <c r="AP50" s="752"/>
    </row>
    <row r="51" spans="1:42" s="82" customFormat="1">
      <c r="A51" s="728" t="s">
        <v>102</v>
      </c>
      <c r="B51" s="749"/>
      <c r="C51" s="749"/>
      <c r="D51" s="749"/>
      <c r="E51" s="749"/>
      <c r="F51" s="749"/>
      <c r="G51" s="749"/>
      <c r="H51" s="749"/>
      <c r="I51" s="749"/>
      <c r="J51" s="749"/>
      <c r="K51" s="749"/>
      <c r="L51" s="750" t="s">
        <v>125</v>
      </c>
      <c r="M51" s="734" t="s">
        <v>322</v>
      </c>
      <c r="N51" s="735"/>
      <c r="O51" s="752"/>
      <c r="P51" s="752"/>
      <c r="Q51" s="752"/>
      <c r="R51" s="753"/>
      <c r="S51" s="752"/>
      <c r="T51" s="752"/>
      <c r="U51" s="752"/>
      <c r="V51" s="373">
        <v>0</v>
      </c>
      <c r="W51" s="368">
        <v>0</v>
      </c>
      <c r="X51" s="753"/>
      <c r="Y51" s="752"/>
      <c r="Z51" s="752"/>
      <c r="AA51" s="752"/>
      <c r="AB51" s="752"/>
      <c r="AC51" s="752"/>
      <c r="AD51" s="752"/>
      <c r="AE51" s="752"/>
      <c r="AF51" s="752"/>
      <c r="AG51" s="752"/>
      <c r="AH51" s="752"/>
      <c r="AI51" s="752"/>
      <c r="AJ51" s="752"/>
      <c r="AK51" s="752"/>
      <c r="AL51" s="752"/>
      <c r="AM51" s="752"/>
      <c r="AN51" s="752"/>
      <c r="AO51" s="752"/>
      <c r="AP51" s="752"/>
    </row>
    <row r="52" spans="1:42" hidden="1">
      <c r="A52" s="706" t="s">
        <v>1155</v>
      </c>
      <c r="B52" s="706"/>
      <c r="C52" s="706"/>
      <c r="D52" s="706"/>
      <c r="E52" s="706"/>
      <c r="F52" s="706"/>
      <c r="G52" s="706"/>
      <c r="H52" s="706"/>
      <c r="I52" s="706"/>
      <c r="J52" s="706"/>
      <c r="K52" s="706"/>
      <c r="L52" s="754"/>
      <c r="M52" s="755"/>
      <c r="N52" s="755"/>
      <c r="O52" s="755"/>
      <c r="P52" s="755"/>
      <c r="Q52" s="755"/>
      <c r="R52" s="755"/>
      <c r="S52" s="755"/>
      <c r="T52" s="755"/>
      <c r="U52" s="755"/>
      <c r="V52" s="755"/>
      <c r="W52" s="755"/>
      <c r="X52" s="755"/>
      <c r="Y52" s="755"/>
      <c r="Z52" s="755"/>
      <c r="AA52" s="755"/>
      <c r="AB52" s="755"/>
      <c r="AC52" s="755"/>
      <c r="AD52" s="755"/>
      <c r="AE52" s="755"/>
      <c r="AF52" s="755"/>
      <c r="AG52" s="755"/>
      <c r="AH52" s="755"/>
      <c r="AI52" s="755"/>
      <c r="AJ52" s="755"/>
      <c r="AK52" s="755"/>
      <c r="AL52" s="755"/>
      <c r="AM52" s="755"/>
      <c r="AN52" s="755"/>
      <c r="AO52" s="755"/>
      <c r="AP52" s="755"/>
    </row>
    <row r="53" spans="1:42">
      <c r="A53" s="706"/>
      <c r="B53" s="706"/>
      <c r="C53" s="706"/>
      <c r="D53" s="706"/>
      <c r="E53" s="706"/>
      <c r="F53" s="706"/>
      <c r="G53" s="706"/>
      <c r="H53" s="706"/>
      <c r="I53" s="706"/>
      <c r="J53" s="706"/>
      <c r="K53" s="706"/>
      <c r="L53" s="707"/>
      <c r="M53" s="706"/>
      <c r="N53" s="706"/>
      <c r="O53" s="706"/>
      <c r="P53" s="706"/>
      <c r="Q53" s="706"/>
      <c r="R53" s="706"/>
      <c r="S53" s="706"/>
      <c r="T53" s="706"/>
      <c r="U53" s="706"/>
      <c r="V53" s="706"/>
      <c r="W53" s="706"/>
      <c r="X53" s="706"/>
      <c r="Y53" s="706"/>
      <c r="Z53" s="706"/>
      <c r="AA53" s="706"/>
      <c r="AB53" s="706"/>
      <c r="AC53" s="706"/>
      <c r="AD53" s="706"/>
      <c r="AE53" s="706"/>
      <c r="AF53" s="706"/>
      <c r="AG53" s="706"/>
      <c r="AH53" s="706"/>
      <c r="AI53" s="706"/>
      <c r="AJ53" s="706"/>
      <c r="AK53" s="706"/>
      <c r="AL53" s="706"/>
      <c r="AM53" s="706"/>
      <c r="AN53" s="706"/>
      <c r="AO53" s="706"/>
      <c r="AP53" s="706"/>
    </row>
    <row r="54" spans="1:42">
      <c r="A54" s="706"/>
      <c r="B54" s="706"/>
      <c r="C54" s="706"/>
      <c r="D54" s="706"/>
      <c r="E54" s="706"/>
      <c r="F54" s="706"/>
      <c r="G54" s="706"/>
      <c r="H54" s="706"/>
      <c r="I54" s="706"/>
      <c r="J54" s="706"/>
      <c r="K54" s="706"/>
      <c r="L54" s="707"/>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06"/>
      <c r="AL54" s="706"/>
      <c r="AM54" s="706"/>
      <c r="AN54" s="706"/>
      <c r="AO54" s="706"/>
      <c r="AP54" s="706"/>
    </row>
    <row r="55" spans="1:42">
      <c r="A55" s="706"/>
      <c r="B55" s="706"/>
      <c r="C55" s="706"/>
      <c r="D55" s="706"/>
      <c r="E55" s="706"/>
      <c r="F55" s="706"/>
      <c r="G55" s="706"/>
      <c r="H55" s="706"/>
      <c r="I55" s="706"/>
      <c r="J55" s="706"/>
      <c r="K55" s="706"/>
      <c r="L55" s="707"/>
      <c r="M55" s="706"/>
      <c r="N55" s="706"/>
      <c r="O55" s="706"/>
      <c r="P55" s="706"/>
      <c r="Q55" s="706"/>
      <c r="R55" s="706"/>
      <c r="S55" s="706"/>
      <c r="T55" s="706"/>
      <c r="U55" s="706"/>
      <c r="V55" s="706"/>
      <c r="W55" s="706"/>
      <c r="X55" s="706"/>
      <c r="Y55" s="706"/>
      <c r="Z55" s="706"/>
      <c r="AA55" s="706"/>
      <c r="AB55" s="706"/>
      <c r="AC55" s="706"/>
      <c r="AD55" s="706"/>
      <c r="AE55" s="706"/>
      <c r="AF55" s="706"/>
      <c r="AG55" s="706"/>
      <c r="AH55" s="706"/>
      <c r="AI55" s="706"/>
      <c r="AJ55" s="706"/>
      <c r="AK55" s="706"/>
      <c r="AL55" s="706"/>
      <c r="AM55" s="706"/>
      <c r="AN55" s="706"/>
      <c r="AO55" s="706"/>
      <c r="AP55" s="706"/>
    </row>
    <row r="56" spans="1:42">
      <c r="A56" s="706"/>
      <c r="B56" s="706"/>
      <c r="C56" s="706"/>
      <c r="D56" s="706"/>
      <c r="E56" s="706"/>
      <c r="F56" s="706"/>
      <c r="G56" s="706"/>
      <c r="H56" s="706"/>
      <c r="I56" s="706"/>
      <c r="J56" s="706"/>
      <c r="K56" s="706"/>
      <c r="L56" s="707"/>
      <c r="M56" s="706"/>
      <c r="N56" s="706"/>
      <c r="O56" s="706"/>
      <c r="P56" s="706"/>
      <c r="Q56" s="706"/>
      <c r="R56" s="706"/>
      <c r="S56" s="706"/>
      <c r="T56" s="706"/>
      <c r="U56" s="706"/>
      <c r="V56" s="706"/>
      <c r="W56" s="706"/>
      <c r="X56" s="706"/>
      <c r="Y56" s="706"/>
      <c r="Z56" s="706"/>
      <c r="AA56" s="706"/>
      <c r="AB56" s="706"/>
      <c r="AC56" s="706"/>
      <c r="AD56" s="706"/>
      <c r="AE56" s="706"/>
      <c r="AF56" s="706"/>
      <c r="AG56" s="706"/>
      <c r="AH56" s="706"/>
      <c r="AI56" s="706"/>
      <c r="AJ56" s="706"/>
      <c r="AK56" s="706"/>
      <c r="AL56" s="706"/>
      <c r="AM56" s="706"/>
      <c r="AN56" s="706"/>
      <c r="AO56" s="706"/>
      <c r="AP56" s="706"/>
    </row>
    <row r="57" spans="1:42">
      <c r="A57" s="706"/>
      <c r="B57" s="706"/>
      <c r="C57" s="706"/>
      <c r="D57" s="706"/>
      <c r="E57" s="706"/>
      <c r="F57" s="706"/>
      <c r="G57" s="706"/>
      <c r="H57" s="706"/>
      <c r="I57" s="706"/>
      <c r="J57" s="706"/>
      <c r="K57" s="706"/>
      <c r="L57" s="707"/>
      <c r="M57" s="706"/>
      <c r="N57" s="706"/>
      <c r="O57" s="706"/>
      <c r="P57" s="706"/>
      <c r="Q57" s="706"/>
      <c r="R57" s="706"/>
      <c r="S57" s="706"/>
      <c r="T57" s="706"/>
      <c r="U57" s="706"/>
      <c r="V57" s="706"/>
      <c r="W57" s="706"/>
      <c r="X57" s="706"/>
      <c r="Y57" s="706"/>
      <c r="Z57" s="706"/>
      <c r="AA57" s="706"/>
      <c r="AB57" s="706"/>
      <c r="AC57" s="706"/>
      <c r="AD57" s="706"/>
      <c r="AE57" s="706"/>
      <c r="AF57" s="706"/>
      <c r="AG57" s="706"/>
      <c r="AH57" s="706"/>
      <c r="AI57" s="706"/>
      <c r="AJ57" s="706"/>
      <c r="AK57" s="706"/>
      <c r="AL57" s="706"/>
      <c r="AM57" s="706"/>
      <c r="AN57" s="706"/>
      <c r="AO57" s="706"/>
      <c r="AP57" s="706"/>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44094488188981" header="0.31496062992125984" footer="0.31496062992125984"/>
  <pageSetup paperSize="9" scale="7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107"/>
  <sheetViews>
    <sheetView showGridLines="0" view="pageBreakPreview" topLeftCell="L12" zoomScale="59" zoomScaleNormal="100" zoomScaleSheetLayoutView="59" workbookViewId="0">
      <selection activeCell="AC58" sqref="AC58"/>
    </sheetView>
  </sheetViews>
  <sheetFormatPr defaultColWidth="9.125" defaultRowHeight="11.4"/>
  <cols>
    <col min="1" max="6" width="2.75" style="88" hidden="1" customWidth="1"/>
    <col min="7" max="7" width="8" style="88" hidden="1" customWidth="1"/>
    <col min="8" max="10" width="2.75" style="88" hidden="1" customWidth="1"/>
    <col min="11" max="11" width="3.75" style="88" hidden="1" customWidth="1"/>
    <col min="12" max="12" width="9.75" style="90" customWidth="1"/>
    <col min="13" max="13" width="50.75" style="90" customWidth="1"/>
    <col min="14" max="14" width="11" style="90" customWidth="1"/>
    <col min="15" max="19" width="8.75" style="88" customWidth="1"/>
    <col min="20" max="28" width="8.75" style="88" hidden="1" customWidth="1"/>
    <col min="29" max="29" width="8.75" style="88" customWidth="1"/>
    <col min="30" max="38" width="8.75" style="88" hidden="1" customWidth="1"/>
    <col min="39" max="39" width="20.75" style="90" customWidth="1"/>
    <col min="40" max="16384" width="9.125" style="88"/>
  </cols>
  <sheetData>
    <row r="1" spans="1:39" hidden="1">
      <c r="A1" s="756"/>
      <c r="B1" s="756"/>
      <c r="C1" s="756"/>
      <c r="D1" s="756"/>
      <c r="E1" s="756"/>
      <c r="F1" s="756"/>
      <c r="G1" s="756"/>
      <c r="H1" s="756"/>
      <c r="I1" s="756"/>
      <c r="J1" s="756"/>
      <c r="K1" s="756"/>
      <c r="L1" s="726"/>
      <c r="M1" s="726"/>
      <c r="N1" s="726"/>
      <c r="O1" s="756"/>
      <c r="P1" s="756"/>
      <c r="Q1" s="756"/>
      <c r="R1" s="756"/>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26"/>
    </row>
    <row r="2" spans="1:39" hidden="1">
      <c r="A2" s="756"/>
      <c r="B2" s="756"/>
      <c r="C2" s="756"/>
      <c r="D2" s="756"/>
      <c r="E2" s="756"/>
      <c r="F2" s="756"/>
      <c r="G2" s="756"/>
      <c r="H2" s="756"/>
      <c r="I2" s="756"/>
      <c r="J2" s="756"/>
      <c r="K2" s="756"/>
      <c r="L2" s="726"/>
      <c r="M2" s="726"/>
      <c r="N2" s="726"/>
      <c r="O2" s="756"/>
      <c r="P2" s="756"/>
      <c r="Q2" s="756"/>
      <c r="R2" s="756"/>
      <c r="S2" s="756" t="s">
        <v>287</v>
      </c>
      <c r="T2" s="756" t="s">
        <v>287</v>
      </c>
      <c r="U2" s="756" t="s">
        <v>287</v>
      </c>
      <c r="V2" s="756" t="s">
        <v>287</v>
      </c>
      <c r="W2" s="756" t="s">
        <v>287</v>
      </c>
      <c r="X2" s="756" t="s">
        <v>287</v>
      </c>
      <c r="Y2" s="756" t="s">
        <v>287</v>
      </c>
      <c r="Z2" s="756" t="s">
        <v>287</v>
      </c>
      <c r="AA2" s="756" t="s">
        <v>287</v>
      </c>
      <c r="AB2" s="756" t="s">
        <v>287</v>
      </c>
      <c r="AC2" s="756" t="s">
        <v>286</v>
      </c>
      <c r="AD2" s="756" t="s">
        <v>286</v>
      </c>
      <c r="AE2" s="756" t="s">
        <v>286</v>
      </c>
      <c r="AF2" s="756" t="s">
        <v>286</v>
      </c>
      <c r="AG2" s="756" t="s">
        <v>286</v>
      </c>
      <c r="AH2" s="756" t="s">
        <v>286</v>
      </c>
      <c r="AI2" s="756" t="s">
        <v>286</v>
      </c>
      <c r="AJ2" s="756" t="s">
        <v>286</v>
      </c>
      <c r="AK2" s="756" t="s">
        <v>286</v>
      </c>
      <c r="AL2" s="756" t="s">
        <v>286</v>
      </c>
      <c r="AM2" s="726"/>
    </row>
    <row r="3" spans="1:39" hidden="1">
      <c r="A3" s="756"/>
      <c r="B3" s="756"/>
      <c r="C3" s="756"/>
      <c r="D3" s="756"/>
      <c r="E3" s="756"/>
      <c r="F3" s="756"/>
      <c r="G3" s="756"/>
      <c r="H3" s="756"/>
      <c r="I3" s="756"/>
      <c r="J3" s="756"/>
      <c r="K3" s="756"/>
      <c r="L3" s="726"/>
      <c r="M3" s="726"/>
      <c r="N3" s="726"/>
      <c r="O3" s="756"/>
      <c r="P3" s="756"/>
      <c r="Q3" s="756"/>
      <c r="R3" s="756"/>
      <c r="S3" s="756" t="s">
        <v>2575</v>
      </c>
      <c r="T3" s="756" t="s">
        <v>2580</v>
      </c>
      <c r="U3" s="756" t="s">
        <v>2582</v>
      </c>
      <c r="V3" s="756" t="s">
        <v>2584</v>
      </c>
      <c r="W3" s="756" t="s">
        <v>2586</v>
      </c>
      <c r="X3" s="756" t="s">
        <v>2588</v>
      </c>
      <c r="Y3" s="756" t="s">
        <v>2590</v>
      </c>
      <c r="Z3" s="756" t="s">
        <v>2592</v>
      </c>
      <c r="AA3" s="756" t="s">
        <v>2594</v>
      </c>
      <c r="AB3" s="756" t="s">
        <v>2596</v>
      </c>
      <c r="AC3" s="756" t="s">
        <v>2576</v>
      </c>
      <c r="AD3" s="756" t="s">
        <v>2581</v>
      </c>
      <c r="AE3" s="756" t="s">
        <v>2583</v>
      </c>
      <c r="AF3" s="756" t="s">
        <v>2585</v>
      </c>
      <c r="AG3" s="756" t="s">
        <v>2587</v>
      </c>
      <c r="AH3" s="756" t="s">
        <v>2589</v>
      </c>
      <c r="AI3" s="756" t="s">
        <v>2591</v>
      </c>
      <c r="AJ3" s="756" t="s">
        <v>2593</v>
      </c>
      <c r="AK3" s="756" t="s">
        <v>2595</v>
      </c>
      <c r="AL3" s="756" t="s">
        <v>2597</v>
      </c>
      <c r="AM3" s="726"/>
    </row>
    <row r="4" spans="1:39" hidden="1">
      <c r="A4" s="756"/>
      <c r="B4" s="756"/>
      <c r="C4" s="756"/>
      <c r="D4" s="756"/>
      <c r="E4" s="756"/>
      <c r="F4" s="756"/>
      <c r="G4" s="756"/>
      <c r="H4" s="756"/>
      <c r="I4" s="756"/>
      <c r="J4" s="756"/>
      <c r="K4" s="756"/>
      <c r="L4" s="726"/>
      <c r="M4" s="726"/>
      <c r="N4" s="72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26"/>
    </row>
    <row r="5" spans="1:39" hidden="1">
      <c r="A5" s="756"/>
      <c r="B5" s="756"/>
      <c r="C5" s="756"/>
      <c r="D5" s="756"/>
      <c r="E5" s="756"/>
      <c r="F5" s="756"/>
      <c r="G5" s="756"/>
      <c r="H5" s="756"/>
      <c r="I5" s="756"/>
      <c r="J5" s="756"/>
      <c r="K5" s="756"/>
      <c r="L5" s="726"/>
      <c r="M5" s="726"/>
      <c r="N5" s="72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26"/>
    </row>
    <row r="6" spans="1:39" hidden="1">
      <c r="A6" s="756"/>
      <c r="B6" s="756"/>
      <c r="C6" s="756"/>
      <c r="D6" s="756"/>
      <c r="E6" s="756"/>
      <c r="F6" s="756"/>
      <c r="G6" s="756"/>
      <c r="H6" s="756"/>
      <c r="I6" s="756"/>
      <c r="J6" s="756"/>
      <c r="K6" s="756"/>
      <c r="L6" s="726"/>
      <c r="M6" s="726"/>
      <c r="N6" s="72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26"/>
    </row>
    <row r="7" spans="1:39" hidden="1">
      <c r="A7" s="756"/>
      <c r="B7" s="756"/>
      <c r="C7" s="756"/>
      <c r="D7" s="756"/>
      <c r="E7" s="756"/>
      <c r="F7" s="756"/>
      <c r="G7" s="756"/>
      <c r="H7" s="756"/>
      <c r="I7" s="756"/>
      <c r="J7" s="756"/>
      <c r="K7" s="756"/>
      <c r="L7" s="726"/>
      <c r="M7" s="726"/>
      <c r="N7" s="72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26"/>
    </row>
    <row r="8" spans="1:39" hidden="1">
      <c r="A8" s="756"/>
      <c r="B8" s="756"/>
      <c r="C8" s="756"/>
      <c r="D8" s="756"/>
      <c r="E8" s="756"/>
      <c r="F8" s="756"/>
      <c r="G8" s="756"/>
      <c r="H8" s="756"/>
      <c r="I8" s="756"/>
      <c r="J8" s="756"/>
      <c r="K8" s="756"/>
      <c r="L8" s="726"/>
      <c r="M8" s="726"/>
      <c r="N8" s="72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26"/>
    </row>
    <row r="9" spans="1:39" hidden="1">
      <c r="A9" s="756"/>
      <c r="B9" s="756"/>
      <c r="C9" s="756"/>
      <c r="D9" s="756"/>
      <c r="E9" s="756"/>
      <c r="F9" s="756"/>
      <c r="G9" s="756"/>
      <c r="H9" s="756"/>
      <c r="I9" s="756"/>
      <c r="J9" s="756"/>
      <c r="K9" s="756"/>
      <c r="L9" s="726"/>
      <c r="M9" s="726"/>
      <c r="N9" s="72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26"/>
    </row>
    <row r="10" spans="1:39" hidden="1">
      <c r="A10" s="756"/>
      <c r="B10" s="756"/>
      <c r="C10" s="756"/>
      <c r="D10" s="756"/>
      <c r="E10" s="756"/>
      <c r="F10" s="756"/>
      <c r="G10" s="756"/>
      <c r="H10" s="756"/>
      <c r="I10" s="756"/>
      <c r="J10" s="756"/>
      <c r="K10" s="756"/>
      <c r="L10" s="726"/>
      <c r="M10" s="726"/>
      <c r="N10" s="72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26"/>
    </row>
    <row r="11" spans="1:39" ht="15" hidden="1" customHeight="1">
      <c r="A11" s="756"/>
      <c r="B11" s="756"/>
      <c r="C11" s="756"/>
      <c r="D11" s="756"/>
      <c r="E11" s="756"/>
      <c r="F11" s="756"/>
      <c r="G11" s="756"/>
      <c r="H11" s="756"/>
      <c r="I11" s="756"/>
      <c r="J11" s="756"/>
      <c r="K11" s="756"/>
      <c r="L11" s="726"/>
      <c r="M11" s="712"/>
      <c r="N11" s="72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26"/>
    </row>
    <row r="12" spans="1:39" s="89" customFormat="1" ht="20.100000000000001" customHeight="1">
      <c r="A12" s="757"/>
      <c r="B12" s="757"/>
      <c r="C12" s="757"/>
      <c r="D12" s="757"/>
      <c r="E12" s="757"/>
      <c r="F12" s="757"/>
      <c r="G12" s="757"/>
      <c r="H12" s="757"/>
      <c r="I12" s="757"/>
      <c r="J12" s="757"/>
      <c r="K12" s="757"/>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756"/>
      <c r="B13" s="756"/>
      <c r="C13" s="756"/>
      <c r="D13" s="756"/>
      <c r="E13" s="756"/>
      <c r="F13" s="756"/>
      <c r="G13" s="756"/>
      <c r="H13" s="756"/>
      <c r="I13" s="756"/>
      <c r="J13" s="756"/>
      <c r="K13" s="756"/>
      <c r="L13" s="726"/>
      <c r="M13" s="726"/>
      <c r="N13" s="72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56"/>
      <c r="AL13" s="756"/>
      <c r="AM13" s="726"/>
    </row>
    <row r="14" spans="1:39" s="89" customFormat="1" ht="15" customHeight="1">
      <c r="A14" s="757"/>
      <c r="B14" s="757"/>
      <c r="C14" s="757"/>
      <c r="D14" s="757"/>
      <c r="E14" s="757"/>
      <c r="F14" s="757"/>
      <c r="G14" s="757" t="b">
        <v>1</v>
      </c>
      <c r="H14" s="757"/>
      <c r="I14" s="757"/>
      <c r="J14" s="757"/>
      <c r="K14" s="757"/>
      <c r="L14" s="1104" t="s">
        <v>1296</v>
      </c>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4"/>
      <c r="AM14" s="1104"/>
    </row>
    <row r="15" spans="1:39" s="90" customFormat="1" ht="45.6" customHeight="1">
      <c r="A15" s="726"/>
      <c r="B15" s="726"/>
      <c r="C15" s="726"/>
      <c r="D15" s="726"/>
      <c r="E15" s="726"/>
      <c r="F15" s="726"/>
      <c r="G15" s="757" t="b">
        <v>1</v>
      </c>
      <c r="H15" s="726"/>
      <c r="I15" s="726"/>
      <c r="J15" s="726"/>
      <c r="K15" s="726"/>
      <c r="L15" s="1106" t="s">
        <v>16</v>
      </c>
      <c r="M15" s="1107" t="s">
        <v>121</v>
      </c>
      <c r="N15" s="1103" t="s">
        <v>143</v>
      </c>
      <c r="O15" s="758" t="s">
        <v>2567</v>
      </c>
      <c r="P15" s="758" t="s">
        <v>2567</v>
      </c>
      <c r="Q15" s="758" t="s">
        <v>2567</v>
      </c>
      <c r="R15" s="759" t="s">
        <v>2568</v>
      </c>
      <c r="S15" s="722" t="s">
        <v>2569</v>
      </c>
      <c r="T15" s="722" t="s">
        <v>2598</v>
      </c>
      <c r="U15" s="722" t="s">
        <v>2599</v>
      </c>
      <c r="V15" s="722" t="s">
        <v>2600</v>
      </c>
      <c r="W15" s="722" t="s">
        <v>2601</v>
      </c>
      <c r="X15" s="722" t="s">
        <v>2602</v>
      </c>
      <c r="Y15" s="722" t="s">
        <v>2603</v>
      </c>
      <c r="Z15" s="722" t="s">
        <v>2604</v>
      </c>
      <c r="AA15" s="722" t="s">
        <v>2605</v>
      </c>
      <c r="AB15" s="722" t="s">
        <v>2606</v>
      </c>
      <c r="AC15" s="722" t="s">
        <v>2569</v>
      </c>
      <c r="AD15" s="722" t="s">
        <v>2598</v>
      </c>
      <c r="AE15" s="722" t="s">
        <v>2599</v>
      </c>
      <c r="AF15" s="722" t="s">
        <v>2600</v>
      </c>
      <c r="AG15" s="722" t="s">
        <v>2601</v>
      </c>
      <c r="AH15" s="722" t="s">
        <v>2602</v>
      </c>
      <c r="AI15" s="722" t="s">
        <v>2603</v>
      </c>
      <c r="AJ15" s="722" t="s">
        <v>2604</v>
      </c>
      <c r="AK15" s="722" t="s">
        <v>2605</v>
      </c>
      <c r="AL15" s="722" t="s">
        <v>2606</v>
      </c>
      <c r="AM15" s="1105" t="s">
        <v>323</v>
      </c>
    </row>
    <row r="16" spans="1:39" s="90" customFormat="1" ht="69.900000000000006" customHeight="1">
      <c r="A16" s="726"/>
      <c r="B16" s="726"/>
      <c r="C16" s="726"/>
      <c r="D16" s="726"/>
      <c r="E16" s="726"/>
      <c r="F16" s="726"/>
      <c r="G16" s="757" t="b">
        <v>1</v>
      </c>
      <c r="H16" s="726"/>
      <c r="I16" s="726"/>
      <c r="J16" s="726"/>
      <c r="K16" s="726"/>
      <c r="L16" s="1106"/>
      <c r="M16" s="1108"/>
      <c r="N16" s="1103"/>
      <c r="O16" s="722" t="s">
        <v>286</v>
      </c>
      <c r="P16" s="722" t="s">
        <v>324</v>
      </c>
      <c r="Q16" s="722" t="s">
        <v>304</v>
      </c>
      <c r="R16" s="722" t="s">
        <v>286</v>
      </c>
      <c r="S16" s="760" t="s">
        <v>287</v>
      </c>
      <c r="T16" s="760" t="s">
        <v>287</v>
      </c>
      <c r="U16" s="760" t="s">
        <v>287</v>
      </c>
      <c r="V16" s="760" t="s">
        <v>287</v>
      </c>
      <c r="W16" s="760" t="s">
        <v>287</v>
      </c>
      <c r="X16" s="760" t="s">
        <v>287</v>
      </c>
      <c r="Y16" s="760" t="s">
        <v>287</v>
      </c>
      <c r="Z16" s="760" t="s">
        <v>287</v>
      </c>
      <c r="AA16" s="760" t="s">
        <v>287</v>
      </c>
      <c r="AB16" s="760" t="s">
        <v>287</v>
      </c>
      <c r="AC16" s="760" t="s">
        <v>286</v>
      </c>
      <c r="AD16" s="760" t="s">
        <v>286</v>
      </c>
      <c r="AE16" s="760" t="s">
        <v>286</v>
      </c>
      <c r="AF16" s="760" t="s">
        <v>286</v>
      </c>
      <c r="AG16" s="760" t="s">
        <v>286</v>
      </c>
      <c r="AH16" s="760" t="s">
        <v>286</v>
      </c>
      <c r="AI16" s="760" t="s">
        <v>286</v>
      </c>
      <c r="AJ16" s="760" t="s">
        <v>286</v>
      </c>
      <c r="AK16" s="760" t="s">
        <v>286</v>
      </c>
      <c r="AL16" s="760" t="s">
        <v>286</v>
      </c>
      <c r="AM16" s="1105"/>
    </row>
    <row r="17" spans="1:39">
      <c r="A17" s="761" t="s">
        <v>18</v>
      </c>
      <c r="B17" s="756"/>
      <c r="C17" s="756"/>
      <c r="D17" s="756"/>
      <c r="E17" s="756"/>
      <c r="F17" s="756"/>
      <c r="G17" s="756"/>
      <c r="H17" s="756"/>
      <c r="I17" s="756"/>
      <c r="J17" s="756"/>
      <c r="K17" s="756"/>
      <c r="L17" s="762" t="s">
        <v>2543</v>
      </c>
      <c r="M17" s="673"/>
      <c r="N17" s="673"/>
      <c r="O17" s="673"/>
      <c r="P17" s="673"/>
      <c r="Q17" s="673"/>
      <c r="R17" s="673"/>
      <c r="S17" s="673"/>
      <c r="T17" s="673"/>
      <c r="U17" s="673"/>
      <c r="V17" s="673"/>
      <c r="W17" s="673"/>
      <c r="X17" s="673"/>
      <c r="Y17" s="673"/>
      <c r="Z17" s="673"/>
      <c r="AA17" s="673"/>
      <c r="AB17" s="673"/>
      <c r="AC17" s="673"/>
      <c r="AD17" s="673"/>
      <c r="AE17" s="673"/>
      <c r="AF17" s="673"/>
      <c r="AG17" s="673"/>
      <c r="AH17" s="673"/>
      <c r="AI17" s="673"/>
      <c r="AJ17" s="673"/>
      <c r="AK17" s="673"/>
      <c r="AL17" s="673"/>
      <c r="AM17" s="673"/>
    </row>
    <row r="18" spans="1:39">
      <c r="A18" s="761" t="s">
        <v>18</v>
      </c>
      <c r="B18" s="756"/>
      <c r="C18" s="756"/>
      <c r="D18" s="756"/>
      <c r="E18" s="756"/>
      <c r="F18" s="756"/>
      <c r="G18" s="756"/>
      <c r="H18" s="756"/>
      <c r="I18" s="756"/>
      <c r="J18" s="756"/>
      <c r="K18" s="756"/>
      <c r="L18" s="763" t="s">
        <v>18</v>
      </c>
      <c r="M18" s="764" t="s">
        <v>328</v>
      </c>
      <c r="N18" s="722"/>
      <c r="O18" s="765" t="s">
        <v>1028</v>
      </c>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7"/>
      <c r="AM18" s="768"/>
    </row>
    <row r="19" spans="1:39">
      <c r="A19" s="761" t="s">
        <v>18</v>
      </c>
      <c r="B19" s="756"/>
      <c r="C19" s="756"/>
      <c r="D19" s="756"/>
      <c r="E19" s="756"/>
      <c r="F19" s="756"/>
      <c r="G19" s="756"/>
      <c r="H19" s="756"/>
      <c r="I19" s="756"/>
      <c r="J19" s="756"/>
      <c r="K19" s="756"/>
      <c r="L19" s="763" t="s">
        <v>102</v>
      </c>
      <c r="M19" s="769" t="s">
        <v>325</v>
      </c>
      <c r="N19" s="722" t="s">
        <v>326</v>
      </c>
      <c r="O19" s="770">
        <v>116.66</v>
      </c>
      <c r="P19" s="770">
        <v>116.66</v>
      </c>
      <c r="Q19" s="770">
        <v>116.66</v>
      </c>
      <c r="R19" s="770">
        <v>116.66</v>
      </c>
      <c r="S19" s="770">
        <v>116.66</v>
      </c>
      <c r="T19" s="770">
        <v>74.3</v>
      </c>
      <c r="U19" s="770">
        <v>74.3</v>
      </c>
      <c r="V19" s="770">
        <v>74.3</v>
      </c>
      <c r="W19" s="770">
        <v>74.3</v>
      </c>
      <c r="X19" s="770">
        <v>74.3</v>
      </c>
      <c r="Y19" s="770">
        <v>74.3</v>
      </c>
      <c r="Z19" s="770">
        <v>74.3</v>
      </c>
      <c r="AA19" s="770">
        <v>74.3</v>
      </c>
      <c r="AB19" s="770">
        <v>74.3</v>
      </c>
      <c r="AC19" s="770">
        <v>116.66</v>
      </c>
      <c r="AD19" s="770"/>
      <c r="AE19" s="770"/>
      <c r="AF19" s="770"/>
      <c r="AG19" s="770"/>
      <c r="AH19" s="770"/>
      <c r="AI19" s="770"/>
      <c r="AJ19" s="770"/>
      <c r="AK19" s="770"/>
      <c r="AL19" s="770"/>
      <c r="AM19" s="768"/>
    </row>
    <row r="20" spans="1:39">
      <c r="A20" s="761" t="s">
        <v>18</v>
      </c>
      <c r="B20" s="756"/>
      <c r="C20" s="756"/>
      <c r="D20" s="756"/>
      <c r="E20" s="756"/>
      <c r="F20" s="756"/>
      <c r="G20" s="756"/>
      <c r="H20" s="756"/>
      <c r="I20" s="756"/>
      <c r="J20" s="756"/>
      <c r="K20" s="756"/>
      <c r="L20" s="763" t="s">
        <v>103</v>
      </c>
      <c r="M20" s="769" t="s">
        <v>327</v>
      </c>
      <c r="N20" s="722" t="s">
        <v>326</v>
      </c>
      <c r="O20" s="770">
        <v>16.66</v>
      </c>
      <c r="P20" s="770">
        <v>16.66</v>
      </c>
      <c r="Q20" s="770">
        <v>16.66</v>
      </c>
      <c r="R20" s="770">
        <v>16.66</v>
      </c>
      <c r="S20" s="770">
        <v>16.66</v>
      </c>
      <c r="T20" s="770">
        <v>11.1</v>
      </c>
      <c r="U20" s="770">
        <v>11.1</v>
      </c>
      <c r="V20" s="770">
        <v>11.1</v>
      </c>
      <c r="W20" s="770">
        <v>11.1</v>
      </c>
      <c r="X20" s="770">
        <v>11.1</v>
      </c>
      <c r="Y20" s="770">
        <v>11.1</v>
      </c>
      <c r="Z20" s="770">
        <v>11.1</v>
      </c>
      <c r="AA20" s="770">
        <v>11.1</v>
      </c>
      <c r="AB20" s="770">
        <v>11.1</v>
      </c>
      <c r="AC20" s="770">
        <v>16.66</v>
      </c>
      <c r="AD20" s="770"/>
      <c r="AE20" s="770"/>
      <c r="AF20" s="770"/>
      <c r="AG20" s="770"/>
      <c r="AH20" s="770"/>
      <c r="AI20" s="770"/>
      <c r="AJ20" s="770"/>
      <c r="AK20" s="770"/>
      <c r="AL20" s="770"/>
      <c r="AM20" s="768"/>
    </row>
    <row r="21" spans="1:39">
      <c r="A21" s="761" t="s">
        <v>18</v>
      </c>
      <c r="B21" s="756"/>
      <c r="C21" s="756"/>
      <c r="D21" s="756"/>
      <c r="E21" s="756"/>
      <c r="F21" s="756"/>
      <c r="G21" s="756"/>
      <c r="H21" s="756"/>
      <c r="I21" s="756"/>
      <c r="J21" s="756"/>
      <c r="K21" s="756"/>
      <c r="L21" s="763">
        <v>4</v>
      </c>
      <c r="M21" s="771" t="s">
        <v>1171</v>
      </c>
      <c r="N21" s="721" t="s">
        <v>329</v>
      </c>
      <c r="O21" s="772">
        <v>86</v>
      </c>
      <c r="P21" s="772">
        <v>61.51</v>
      </c>
      <c r="Q21" s="772">
        <v>70.531000000000006</v>
      </c>
      <c r="R21" s="772">
        <v>82.56</v>
      </c>
      <c r="S21" s="772">
        <v>62</v>
      </c>
      <c r="T21" s="772">
        <v>0</v>
      </c>
      <c r="U21" s="772">
        <v>0</v>
      </c>
      <c r="V21" s="772">
        <v>0</v>
      </c>
      <c r="W21" s="772">
        <v>0</v>
      </c>
      <c r="X21" s="772">
        <v>0</v>
      </c>
      <c r="Y21" s="772">
        <v>0</v>
      </c>
      <c r="Z21" s="772">
        <v>0</v>
      </c>
      <c r="AA21" s="772">
        <v>0</v>
      </c>
      <c r="AB21" s="772">
        <v>0</v>
      </c>
      <c r="AC21" s="772">
        <v>71.093000000000004</v>
      </c>
      <c r="AD21" s="772">
        <v>0</v>
      </c>
      <c r="AE21" s="772">
        <v>0</v>
      </c>
      <c r="AF21" s="772">
        <v>0</v>
      </c>
      <c r="AG21" s="772">
        <v>0</v>
      </c>
      <c r="AH21" s="772">
        <v>0</v>
      </c>
      <c r="AI21" s="772">
        <v>0</v>
      </c>
      <c r="AJ21" s="772">
        <v>0</v>
      </c>
      <c r="AK21" s="772">
        <v>0</v>
      </c>
      <c r="AL21" s="772">
        <v>0</v>
      </c>
      <c r="AM21" s="768"/>
    </row>
    <row r="22" spans="1:39">
      <c r="A22" s="761" t="s">
        <v>18</v>
      </c>
      <c r="B22" s="756"/>
      <c r="C22" s="756"/>
      <c r="D22" s="756"/>
      <c r="E22" s="756"/>
      <c r="F22" s="756"/>
      <c r="G22" s="756"/>
      <c r="H22" s="756"/>
      <c r="I22" s="756"/>
      <c r="J22" s="756"/>
      <c r="K22" s="756"/>
      <c r="L22" s="763" t="s">
        <v>148</v>
      </c>
      <c r="M22" s="747" t="s">
        <v>330</v>
      </c>
      <c r="N22" s="721" t="s">
        <v>329</v>
      </c>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2"/>
      <c r="AL22" s="752"/>
      <c r="AM22" s="753"/>
    </row>
    <row r="23" spans="1:39">
      <c r="A23" s="761" t="s">
        <v>18</v>
      </c>
      <c r="B23" s="756"/>
      <c r="C23" s="756"/>
      <c r="D23" s="756"/>
      <c r="E23" s="756"/>
      <c r="F23" s="756"/>
      <c r="G23" s="756"/>
      <c r="H23" s="756"/>
      <c r="I23" s="756"/>
      <c r="J23" s="756"/>
      <c r="K23" s="756"/>
      <c r="L23" s="763" t="s">
        <v>391</v>
      </c>
      <c r="M23" s="747" t="s">
        <v>331</v>
      </c>
      <c r="N23" s="721" t="s">
        <v>329</v>
      </c>
      <c r="O23" s="752">
        <v>86</v>
      </c>
      <c r="P23" s="752">
        <v>61.51</v>
      </c>
      <c r="Q23" s="752">
        <v>70.531000000000006</v>
      </c>
      <c r="R23" s="752">
        <v>82.56</v>
      </c>
      <c r="S23" s="752">
        <v>62</v>
      </c>
      <c r="T23" s="752"/>
      <c r="U23" s="752"/>
      <c r="V23" s="752"/>
      <c r="W23" s="752"/>
      <c r="X23" s="752"/>
      <c r="Y23" s="752"/>
      <c r="Z23" s="752"/>
      <c r="AA23" s="752"/>
      <c r="AB23" s="752"/>
      <c r="AC23" s="752">
        <v>71.093000000000004</v>
      </c>
      <c r="AD23" s="752"/>
      <c r="AE23" s="752"/>
      <c r="AF23" s="752"/>
      <c r="AG23" s="752"/>
      <c r="AH23" s="752"/>
      <c r="AI23" s="752"/>
      <c r="AJ23" s="752"/>
      <c r="AK23" s="752"/>
      <c r="AL23" s="752"/>
      <c r="AM23" s="753"/>
    </row>
    <row r="24" spans="1:39" ht="22.8">
      <c r="A24" s="761" t="s">
        <v>18</v>
      </c>
      <c r="B24" s="756"/>
      <c r="C24" s="756"/>
      <c r="D24" s="756"/>
      <c r="E24" s="756"/>
      <c r="F24" s="756"/>
      <c r="G24" s="756"/>
      <c r="H24" s="756"/>
      <c r="I24" s="756"/>
      <c r="J24" s="756"/>
      <c r="K24" s="756"/>
      <c r="L24" s="763" t="s">
        <v>392</v>
      </c>
      <c r="M24" s="771" t="s">
        <v>1167</v>
      </c>
      <c r="N24" s="721" t="s">
        <v>329</v>
      </c>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3"/>
    </row>
    <row r="25" spans="1:39">
      <c r="A25" s="761" t="s">
        <v>18</v>
      </c>
      <c r="B25" s="756"/>
      <c r="C25" s="756"/>
      <c r="D25" s="756"/>
      <c r="E25" s="756"/>
      <c r="F25" s="756"/>
      <c r="G25" s="756"/>
      <c r="H25" s="756"/>
      <c r="I25" s="756"/>
      <c r="J25" s="756"/>
      <c r="K25" s="756"/>
      <c r="L25" s="763" t="s">
        <v>120</v>
      </c>
      <c r="M25" s="771" t="s">
        <v>332</v>
      </c>
      <c r="N25" s="721" t="s">
        <v>329</v>
      </c>
      <c r="O25" s="772">
        <v>0</v>
      </c>
      <c r="P25" s="772">
        <v>0</v>
      </c>
      <c r="Q25" s="772">
        <v>0</v>
      </c>
      <c r="R25" s="772">
        <v>0</v>
      </c>
      <c r="S25" s="772">
        <v>0</v>
      </c>
      <c r="T25" s="772">
        <v>0</v>
      </c>
      <c r="U25" s="772">
        <v>0</v>
      </c>
      <c r="V25" s="772">
        <v>0</v>
      </c>
      <c r="W25" s="772">
        <v>0</v>
      </c>
      <c r="X25" s="772">
        <v>0</v>
      </c>
      <c r="Y25" s="772">
        <v>0</v>
      </c>
      <c r="Z25" s="772">
        <v>0</v>
      </c>
      <c r="AA25" s="772">
        <v>0</v>
      </c>
      <c r="AB25" s="772">
        <v>0</v>
      </c>
      <c r="AC25" s="772">
        <v>0</v>
      </c>
      <c r="AD25" s="772">
        <v>0</v>
      </c>
      <c r="AE25" s="772">
        <v>0</v>
      </c>
      <c r="AF25" s="772">
        <v>0</v>
      </c>
      <c r="AG25" s="772">
        <v>0</v>
      </c>
      <c r="AH25" s="772">
        <v>0</v>
      </c>
      <c r="AI25" s="772">
        <v>0</v>
      </c>
      <c r="AJ25" s="772">
        <v>0</v>
      </c>
      <c r="AK25" s="772">
        <v>0</v>
      </c>
      <c r="AL25" s="772">
        <v>0</v>
      </c>
      <c r="AM25" s="753"/>
    </row>
    <row r="26" spans="1:39">
      <c r="A26" s="761" t="s">
        <v>18</v>
      </c>
      <c r="B26" s="756"/>
      <c r="C26" s="756"/>
      <c r="D26" s="756"/>
      <c r="E26" s="756"/>
      <c r="F26" s="756"/>
      <c r="G26" s="756"/>
      <c r="H26" s="756"/>
      <c r="I26" s="756"/>
      <c r="J26" s="756"/>
      <c r="K26" s="756"/>
      <c r="L26" s="763" t="s">
        <v>122</v>
      </c>
      <c r="M26" s="747" t="s">
        <v>1123</v>
      </c>
      <c r="N26" s="721" t="s">
        <v>329</v>
      </c>
      <c r="O26" s="752"/>
      <c r="P26" s="752"/>
      <c r="Q26" s="752"/>
      <c r="R26" s="752"/>
      <c r="S26" s="752"/>
      <c r="T26" s="752"/>
      <c r="U26" s="752"/>
      <c r="V26" s="752"/>
      <c r="W26" s="752"/>
      <c r="X26" s="752"/>
      <c r="Y26" s="752"/>
      <c r="Z26" s="752"/>
      <c r="AA26" s="752"/>
      <c r="AB26" s="752"/>
      <c r="AC26" s="752"/>
      <c r="AD26" s="752"/>
      <c r="AE26" s="752"/>
      <c r="AF26" s="752"/>
      <c r="AG26" s="752"/>
      <c r="AH26" s="752"/>
      <c r="AI26" s="752"/>
      <c r="AJ26" s="752"/>
      <c r="AK26" s="752"/>
      <c r="AL26" s="752"/>
      <c r="AM26" s="753"/>
    </row>
    <row r="27" spans="1:39">
      <c r="A27" s="761" t="s">
        <v>18</v>
      </c>
      <c r="B27" s="756"/>
      <c r="C27" s="756"/>
      <c r="D27" s="756"/>
      <c r="E27" s="756"/>
      <c r="F27" s="756"/>
      <c r="G27" s="756"/>
      <c r="H27" s="756"/>
      <c r="I27" s="756"/>
      <c r="J27" s="756"/>
      <c r="K27" s="756"/>
      <c r="L27" s="763" t="s">
        <v>123</v>
      </c>
      <c r="M27" s="747" t="s">
        <v>333</v>
      </c>
      <c r="N27" s="721" t="s">
        <v>329</v>
      </c>
      <c r="O27" s="752"/>
      <c r="P27" s="752"/>
      <c r="Q27" s="752"/>
      <c r="R27" s="752"/>
      <c r="S27" s="752"/>
      <c r="T27" s="752"/>
      <c r="U27" s="752"/>
      <c r="V27" s="752"/>
      <c r="W27" s="752"/>
      <c r="X27" s="752"/>
      <c r="Y27" s="752"/>
      <c r="Z27" s="752"/>
      <c r="AA27" s="752"/>
      <c r="AB27" s="752"/>
      <c r="AC27" s="752"/>
      <c r="AD27" s="752"/>
      <c r="AE27" s="752"/>
      <c r="AF27" s="752"/>
      <c r="AG27" s="752"/>
      <c r="AH27" s="752"/>
      <c r="AI27" s="752"/>
      <c r="AJ27" s="752"/>
      <c r="AK27" s="752"/>
      <c r="AL27" s="752"/>
      <c r="AM27" s="753"/>
    </row>
    <row r="28" spans="1:39">
      <c r="A28" s="761" t="s">
        <v>18</v>
      </c>
      <c r="B28" s="756"/>
      <c r="C28" s="756"/>
      <c r="D28" s="756"/>
      <c r="E28" s="756"/>
      <c r="F28" s="756"/>
      <c r="G28" s="756"/>
      <c r="H28" s="756"/>
      <c r="I28" s="756"/>
      <c r="J28" s="756"/>
      <c r="K28" s="756"/>
      <c r="L28" s="763" t="s">
        <v>124</v>
      </c>
      <c r="M28" s="764" t="s">
        <v>334</v>
      </c>
      <c r="N28" s="721" t="s">
        <v>329</v>
      </c>
      <c r="O28" s="770"/>
      <c r="P28" s="770"/>
      <c r="Q28" s="770"/>
      <c r="R28" s="770"/>
      <c r="S28" s="770"/>
      <c r="T28" s="770"/>
      <c r="U28" s="770"/>
      <c r="V28" s="770"/>
      <c r="W28" s="770"/>
      <c r="X28" s="770"/>
      <c r="Y28" s="770"/>
      <c r="Z28" s="770"/>
      <c r="AA28" s="770"/>
      <c r="AB28" s="770"/>
      <c r="AC28" s="770"/>
      <c r="AD28" s="770"/>
      <c r="AE28" s="770"/>
      <c r="AF28" s="770"/>
      <c r="AG28" s="770"/>
      <c r="AH28" s="770"/>
      <c r="AI28" s="770"/>
      <c r="AJ28" s="770"/>
      <c r="AK28" s="770"/>
      <c r="AL28" s="770"/>
      <c r="AM28" s="753"/>
    </row>
    <row r="29" spans="1:39">
      <c r="A29" s="761" t="s">
        <v>18</v>
      </c>
      <c r="B29" s="756"/>
      <c r="C29" s="756"/>
      <c r="D29" s="756"/>
      <c r="E29" s="756"/>
      <c r="F29" s="756"/>
      <c r="G29" s="756"/>
      <c r="H29" s="756"/>
      <c r="I29" s="756"/>
      <c r="J29" s="756"/>
      <c r="K29" s="756"/>
      <c r="L29" s="763" t="s">
        <v>125</v>
      </c>
      <c r="M29" s="764" t="s">
        <v>335</v>
      </c>
      <c r="N29" s="721" t="s">
        <v>329</v>
      </c>
      <c r="O29" s="752"/>
      <c r="P29" s="752"/>
      <c r="Q29" s="752"/>
      <c r="R29" s="752"/>
      <c r="S29" s="752"/>
      <c r="T29" s="752"/>
      <c r="U29" s="752"/>
      <c r="V29" s="752"/>
      <c r="W29" s="752"/>
      <c r="X29" s="752"/>
      <c r="Y29" s="752"/>
      <c r="Z29" s="752"/>
      <c r="AA29" s="752"/>
      <c r="AB29" s="752"/>
      <c r="AC29" s="752"/>
      <c r="AD29" s="752"/>
      <c r="AE29" s="752"/>
      <c r="AF29" s="752"/>
      <c r="AG29" s="752"/>
      <c r="AH29" s="752"/>
      <c r="AI29" s="752"/>
      <c r="AJ29" s="752"/>
      <c r="AK29" s="752"/>
      <c r="AL29" s="752"/>
      <c r="AM29" s="753"/>
    </row>
    <row r="30" spans="1:39">
      <c r="A30" s="761" t="s">
        <v>18</v>
      </c>
      <c r="B30" s="756"/>
      <c r="C30" s="756"/>
      <c r="D30" s="756"/>
      <c r="E30" s="756"/>
      <c r="F30" s="756"/>
      <c r="G30" s="756"/>
      <c r="H30" s="756"/>
      <c r="I30" s="756"/>
      <c r="J30" s="756"/>
      <c r="K30" s="756"/>
      <c r="L30" s="763" t="s">
        <v>126</v>
      </c>
      <c r="M30" s="771" t="s">
        <v>336</v>
      </c>
      <c r="N30" s="721" t="s">
        <v>329</v>
      </c>
      <c r="O30" s="772">
        <v>86</v>
      </c>
      <c r="P30" s="772">
        <v>61.51</v>
      </c>
      <c r="Q30" s="772">
        <v>70.531000000000006</v>
      </c>
      <c r="R30" s="772">
        <v>82.56</v>
      </c>
      <c r="S30" s="772">
        <v>62</v>
      </c>
      <c r="T30" s="772">
        <v>0</v>
      </c>
      <c r="U30" s="772">
        <v>0</v>
      </c>
      <c r="V30" s="772">
        <v>0</v>
      </c>
      <c r="W30" s="772">
        <v>0</v>
      </c>
      <c r="X30" s="772">
        <v>0</v>
      </c>
      <c r="Y30" s="772">
        <v>0</v>
      </c>
      <c r="Z30" s="772">
        <v>0</v>
      </c>
      <c r="AA30" s="772">
        <v>0</v>
      </c>
      <c r="AB30" s="772">
        <v>0</v>
      </c>
      <c r="AC30" s="772">
        <v>71.093000000000004</v>
      </c>
      <c r="AD30" s="772">
        <v>0</v>
      </c>
      <c r="AE30" s="772">
        <v>0</v>
      </c>
      <c r="AF30" s="772">
        <v>0</v>
      </c>
      <c r="AG30" s="772">
        <v>0</v>
      </c>
      <c r="AH30" s="772">
        <v>0</v>
      </c>
      <c r="AI30" s="772">
        <v>0</v>
      </c>
      <c r="AJ30" s="772">
        <v>0</v>
      </c>
      <c r="AK30" s="772">
        <v>0</v>
      </c>
      <c r="AL30" s="772">
        <v>0</v>
      </c>
      <c r="AM30" s="753"/>
    </row>
    <row r="31" spans="1:39" ht="22.8">
      <c r="A31" s="761" t="s">
        <v>18</v>
      </c>
      <c r="B31" s="756"/>
      <c r="C31" s="756"/>
      <c r="D31" s="756"/>
      <c r="E31" s="756"/>
      <c r="F31" s="756"/>
      <c r="G31" s="756"/>
      <c r="H31" s="756"/>
      <c r="I31" s="756"/>
      <c r="J31" s="756"/>
      <c r="K31" s="756"/>
      <c r="L31" s="763" t="s">
        <v>149</v>
      </c>
      <c r="M31" s="747" t="s">
        <v>337</v>
      </c>
      <c r="N31" s="721" t="s">
        <v>329</v>
      </c>
      <c r="O31" s="752">
        <v>86</v>
      </c>
      <c r="P31" s="752">
        <v>61.51</v>
      </c>
      <c r="Q31" s="752">
        <v>70.531000000000006</v>
      </c>
      <c r="R31" s="752">
        <v>82.56</v>
      </c>
      <c r="S31" s="752">
        <v>62</v>
      </c>
      <c r="T31" s="752"/>
      <c r="U31" s="752"/>
      <c r="V31" s="752"/>
      <c r="W31" s="752"/>
      <c r="X31" s="752"/>
      <c r="Y31" s="752"/>
      <c r="Z31" s="752"/>
      <c r="AA31" s="752"/>
      <c r="AB31" s="752"/>
      <c r="AC31" s="752">
        <v>71.093000000000004</v>
      </c>
      <c r="AD31" s="752"/>
      <c r="AE31" s="752"/>
      <c r="AF31" s="752"/>
      <c r="AG31" s="752"/>
      <c r="AH31" s="752"/>
      <c r="AI31" s="752"/>
      <c r="AJ31" s="752"/>
      <c r="AK31" s="752"/>
      <c r="AL31" s="752"/>
      <c r="AM31" s="753"/>
    </row>
    <row r="32" spans="1:39">
      <c r="A32" s="761" t="s">
        <v>18</v>
      </c>
      <c r="B32" s="756"/>
      <c r="C32" s="756"/>
      <c r="D32" s="756"/>
      <c r="E32" s="756"/>
      <c r="F32" s="756"/>
      <c r="G32" s="756"/>
      <c r="H32" s="756"/>
      <c r="I32" s="756"/>
      <c r="J32" s="756"/>
      <c r="K32" s="756"/>
      <c r="L32" s="763" t="s">
        <v>199</v>
      </c>
      <c r="M32" s="747" t="s">
        <v>338</v>
      </c>
      <c r="N32" s="721" t="s">
        <v>329</v>
      </c>
      <c r="O32" s="752"/>
      <c r="P32" s="752"/>
      <c r="Q32" s="752"/>
      <c r="R32" s="752"/>
      <c r="S32" s="752"/>
      <c r="T32" s="752"/>
      <c r="U32" s="752"/>
      <c r="V32" s="752"/>
      <c r="W32" s="752"/>
      <c r="X32" s="752"/>
      <c r="Y32" s="752"/>
      <c r="Z32" s="752"/>
      <c r="AA32" s="752"/>
      <c r="AB32" s="752"/>
      <c r="AC32" s="752"/>
      <c r="AD32" s="752"/>
      <c r="AE32" s="752"/>
      <c r="AF32" s="752"/>
      <c r="AG32" s="752"/>
      <c r="AH32" s="752"/>
      <c r="AI32" s="752"/>
      <c r="AJ32" s="752"/>
      <c r="AK32" s="752"/>
      <c r="AL32" s="752"/>
      <c r="AM32" s="753"/>
    </row>
    <row r="33" spans="1:39" ht="22.8">
      <c r="A33" s="761" t="s">
        <v>18</v>
      </c>
      <c r="B33" s="756"/>
      <c r="C33" s="756"/>
      <c r="D33" s="756"/>
      <c r="E33" s="756"/>
      <c r="F33" s="756"/>
      <c r="G33" s="756"/>
      <c r="H33" s="756"/>
      <c r="I33" s="756"/>
      <c r="J33" s="756"/>
      <c r="K33" s="756"/>
      <c r="L33" s="763" t="s">
        <v>408</v>
      </c>
      <c r="M33" s="747" t="s">
        <v>1168</v>
      </c>
      <c r="N33" s="721" t="s">
        <v>329</v>
      </c>
      <c r="O33" s="752"/>
      <c r="P33" s="752"/>
      <c r="Q33" s="752"/>
      <c r="R33" s="752"/>
      <c r="S33" s="752"/>
      <c r="T33" s="752"/>
      <c r="U33" s="752"/>
      <c r="V33" s="752"/>
      <c r="W33" s="752"/>
      <c r="X33" s="752"/>
      <c r="Y33" s="752"/>
      <c r="Z33" s="752"/>
      <c r="AA33" s="752"/>
      <c r="AB33" s="752"/>
      <c r="AC33" s="752"/>
      <c r="AD33" s="752"/>
      <c r="AE33" s="752"/>
      <c r="AF33" s="752"/>
      <c r="AG33" s="752"/>
      <c r="AH33" s="752"/>
      <c r="AI33" s="752"/>
      <c r="AJ33" s="752"/>
      <c r="AK33" s="752"/>
      <c r="AL33" s="752"/>
      <c r="AM33" s="753"/>
    </row>
    <row r="34" spans="1:39">
      <c r="A34" s="761" t="s">
        <v>18</v>
      </c>
      <c r="B34" s="756"/>
      <c r="C34" s="756"/>
      <c r="D34" s="756"/>
      <c r="E34" s="756"/>
      <c r="F34" s="756"/>
      <c r="G34" s="756"/>
      <c r="H34" s="756"/>
      <c r="I34" s="756"/>
      <c r="J34" s="756"/>
      <c r="K34" s="756"/>
      <c r="L34" s="763" t="s">
        <v>127</v>
      </c>
      <c r="M34" s="764" t="s">
        <v>1188</v>
      </c>
      <c r="N34" s="721" t="s">
        <v>329</v>
      </c>
      <c r="O34" s="752">
        <v>11</v>
      </c>
      <c r="P34" s="752">
        <v>0</v>
      </c>
      <c r="Q34" s="752">
        <v>9.0210000000000008</v>
      </c>
      <c r="R34" s="752">
        <v>10.56</v>
      </c>
      <c r="S34" s="752">
        <v>0</v>
      </c>
      <c r="T34" s="752"/>
      <c r="U34" s="752"/>
      <c r="V34" s="752"/>
      <c r="W34" s="752"/>
      <c r="X34" s="752"/>
      <c r="Y34" s="752"/>
      <c r="Z34" s="752"/>
      <c r="AA34" s="752"/>
      <c r="AB34" s="752"/>
      <c r="AC34" s="752">
        <v>9.093</v>
      </c>
      <c r="AD34" s="752"/>
      <c r="AE34" s="752"/>
      <c r="AF34" s="752"/>
      <c r="AG34" s="752"/>
      <c r="AH34" s="752"/>
      <c r="AI34" s="752"/>
      <c r="AJ34" s="752"/>
      <c r="AK34" s="752"/>
      <c r="AL34" s="752"/>
      <c r="AM34" s="753"/>
    </row>
    <row r="35" spans="1:39">
      <c r="A35" s="761" t="s">
        <v>18</v>
      </c>
      <c r="B35" s="756"/>
      <c r="C35" s="756"/>
      <c r="D35" s="756"/>
      <c r="E35" s="756"/>
      <c r="F35" s="756"/>
      <c r="G35" s="756"/>
      <c r="H35" s="756"/>
      <c r="I35" s="756"/>
      <c r="J35" s="756"/>
      <c r="K35" s="756"/>
      <c r="L35" s="763" t="s">
        <v>1300</v>
      </c>
      <c r="M35" s="773" t="s">
        <v>340</v>
      </c>
      <c r="N35" s="724" t="s">
        <v>145</v>
      </c>
      <c r="O35" s="772">
        <v>12.790697674418606</v>
      </c>
      <c r="P35" s="772">
        <v>0</v>
      </c>
      <c r="Q35" s="772">
        <v>12.790120656165374</v>
      </c>
      <c r="R35" s="772">
        <v>12.790697674418606</v>
      </c>
      <c r="S35" s="772">
        <v>0</v>
      </c>
      <c r="T35" s="772">
        <v>0</v>
      </c>
      <c r="U35" s="772">
        <v>0</v>
      </c>
      <c r="V35" s="772">
        <v>0</v>
      </c>
      <c r="W35" s="772">
        <v>0</v>
      </c>
      <c r="X35" s="772">
        <v>0</v>
      </c>
      <c r="Y35" s="772">
        <v>0</v>
      </c>
      <c r="Z35" s="772">
        <v>0</v>
      </c>
      <c r="AA35" s="772">
        <v>0</v>
      </c>
      <c r="AB35" s="772">
        <v>0</v>
      </c>
      <c r="AC35" s="772">
        <v>12.79028877667281</v>
      </c>
      <c r="AD35" s="772">
        <v>0</v>
      </c>
      <c r="AE35" s="772">
        <v>0</v>
      </c>
      <c r="AF35" s="772">
        <v>0</v>
      </c>
      <c r="AG35" s="772">
        <v>0</v>
      </c>
      <c r="AH35" s="772">
        <v>0</v>
      </c>
      <c r="AI35" s="772">
        <v>0</v>
      </c>
      <c r="AJ35" s="772">
        <v>0</v>
      </c>
      <c r="AK35" s="772">
        <v>0</v>
      </c>
      <c r="AL35" s="772">
        <v>0</v>
      </c>
      <c r="AM35" s="753"/>
    </row>
    <row r="36" spans="1:39">
      <c r="A36" s="761" t="s">
        <v>18</v>
      </c>
      <c r="B36" s="756"/>
      <c r="C36" s="756"/>
      <c r="D36" s="756"/>
      <c r="E36" s="756"/>
      <c r="F36" s="756"/>
      <c r="G36" s="756"/>
      <c r="H36" s="756"/>
      <c r="I36" s="756"/>
      <c r="J36" s="756"/>
      <c r="K36" s="756"/>
      <c r="L36" s="763" t="s">
        <v>128</v>
      </c>
      <c r="M36" s="764" t="s">
        <v>341</v>
      </c>
      <c r="N36" s="721" t="s">
        <v>329</v>
      </c>
      <c r="O36" s="772">
        <v>75</v>
      </c>
      <c r="P36" s="772">
        <v>61.51</v>
      </c>
      <c r="Q36" s="772">
        <v>61.51</v>
      </c>
      <c r="R36" s="772">
        <v>72</v>
      </c>
      <c r="S36" s="772">
        <v>62</v>
      </c>
      <c r="T36" s="772">
        <v>0</v>
      </c>
      <c r="U36" s="772">
        <v>0</v>
      </c>
      <c r="V36" s="772">
        <v>0</v>
      </c>
      <c r="W36" s="772">
        <v>0</v>
      </c>
      <c r="X36" s="772">
        <v>0</v>
      </c>
      <c r="Y36" s="772">
        <v>0</v>
      </c>
      <c r="Z36" s="772">
        <v>0</v>
      </c>
      <c r="AA36" s="772">
        <v>0</v>
      </c>
      <c r="AB36" s="772">
        <v>0</v>
      </c>
      <c r="AC36" s="772">
        <v>62</v>
      </c>
      <c r="AD36" s="772">
        <v>0</v>
      </c>
      <c r="AE36" s="772">
        <v>0</v>
      </c>
      <c r="AF36" s="772">
        <v>0</v>
      </c>
      <c r="AG36" s="772">
        <v>0</v>
      </c>
      <c r="AH36" s="772">
        <v>0</v>
      </c>
      <c r="AI36" s="772">
        <v>0</v>
      </c>
      <c r="AJ36" s="772">
        <v>0</v>
      </c>
      <c r="AK36" s="772">
        <v>0</v>
      </c>
      <c r="AL36" s="772">
        <v>0</v>
      </c>
      <c r="AM36" s="753"/>
    </row>
    <row r="37" spans="1:39">
      <c r="A37" s="761" t="s">
        <v>18</v>
      </c>
      <c r="B37" s="756"/>
      <c r="C37" s="756"/>
      <c r="D37" s="756"/>
      <c r="E37" s="756"/>
      <c r="F37" s="756"/>
      <c r="G37" s="756"/>
      <c r="H37" s="756"/>
      <c r="I37" s="756"/>
      <c r="J37" s="756"/>
      <c r="K37" s="756"/>
      <c r="L37" s="763" t="s">
        <v>1237</v>
      </c>
      <c r="M37" s="747" t="s">
        <v>342</v>
      </c>
      <c r="N37" s="721" t="s">
        <v>329</v>
      </c>
      <c r="O37" s="772">
        <v>0</v>
      </c>
      <c r="P37" s="772">
        <v>0</v>
      </c>
      <c r="Q37" s="772">
        <v>0</v>
      </c>
      <c r="R37" s="772">
        <v>0</v>
      </c>
      <c r="S37" s="772">
        <v>0</v>
      </c>
      <c r="T37" s="772">
        <v>0</v>
      </c>
      <c r="U37" s="772">
        <v>0</v>
      </c>
      <c r="V37" s="772">
        <v>0</v>
      </c>
      <c r="W37" s="772">
        <v>0</v>
      </c>
      <c r="X37" s="772">
        <v>0</v>
      </c>
      <c r="Y37" s="772">
        <v>0</v>
      </c>
      <c r="Z37" s="772">
        <v>0</v>
      </c>
      <c r="AA37" s="772">
        <v>0</v>
      </c>
      <c r="AB37" s="772">
        <v>0</v>
      </c>
      <c r="AC37" s="772">
        <v>0</v>
      </c>
      <c r="AD37" s="772">
        <v>0</v>
      </c>
      <c r="AE37" s="772">
        <v>0</v>
      </c>
      <c r="AF37" s="772">
        <v>0</v>
      </c>
      <c r="AG37" s="772">
        <v>0</v>
      </c>
      <c r="AH37" s="772">
        <v>0</v>
      </c>
      <c r="AI37" s="772">
        <v>0</v>
      </c>
      <c r="AJ37" s="772">
        <v>0</v>
      </c>
      <c r="AK37" s="772">
        <v>0</v>
      </c>
      <c r="AL37" s="772">
        <v>0</v>
      </c>
      <c r="AM37" s="753"/>
    </row>
    <row r="38" spans="1:39">
      <c r="A38" s="761" t="s">
        <v>18</v>
      </c>
      <c r="B38" s="756"/>
      <c r="C38" s="756"/>
      <c r="D38" s="756"/>
      <c r="E38" s="756"/>
      <c r="F38" s="756"/>
      <c r="G38" s="756"/>
      <c r="H38" s="756"/>
      <c r="I38" s="756"/>
      <c r="J38" s="756"/>
      <c r="K38" s="756"/>
      <c r="L38" s="763" t="s">
        <v>1301</v>
      </c>
      <c r="M38" s="774" t="s">
        <v>343</v>
      </c>
      <c r="N38" s="721" t="s">
        <v>329</v>
      </c>
      <c r="O38" s="752"/>
      <c r="P38" s="752"/>
      <c r="Q38" s="752"/>
      <c r="R38" s="752"/>
      <c r="S38" s="752"/>
      <c r="T38" s="752"/>
      <c r="U38" s="752"/>
      <c r="V38" s="752"/>
      <c r="W38" s="752"/>
      <c r="X38" s="752"/>
      <c r="Y38" s="752"/>
      <c r="Z38" s="752"/>
      <c r="AA38" s="752"/>
      <c r="AB38" s="752"/>
      <c r="AC38" s="752"/>
      <c r="AD38" s="752"/>
      <c r="AE38" s="752"/>
      <c r="AF38" s="752"/>
      <c r="AG38" s="752"/>
      <c r="AH38" s="752"/>
      <c r="AI38" s="752"/>
      <c r="AJ38" s="752"/>
      <c r="AK38" s="752"/>
      <c r="AL38" s="752"/>
      <c r="AM38" s="753"/>
    </row>
    <row r="39" spans="1:39">
      <c r="A39" s="761" t="s">
        <v>18</v>
      </c>
      <c r="B39" s="756"/>
      <c r="C39" s="756"/>
      <c r="D39" s="756"/>
      <c r="E39" s="756"/>
      <c r="F39" s="756"/>
      <c r="G39" s="756"/>
      <c r="H39" s="756"/>
      <c r="I39" s="756"/>
      <c r="J39" s="756"/>
      <c r="K39" s="756"/>
      <c r="L39" s="763" t="s">
        <v>1302</v>
      </c>
      <c r="M39" s="774" t="s">
        <v>344</v>
      </c>
      <c r="N39" s="721" t="s">
        <v>329</v>
      </c>
      <c r="O39" s="752"/>
      <c r="P39" s="752"/>
      <c r="Q39" s="752"/>
      <c r="R39" s="752"/>
      <c r="S39" s="752"/>
      <c r="T39" s="752"/>
      <c r="U39" s="752"/>
      <c r="V39" s="752"/>
      <c r="W39" s="752"/>
      <c r="X39" s="752"/>
      <c r="Y39" s="752"/>
      <c r="Z39" s="752"/>
      <c r="AA39" s="752"/>
      <c r="AB39" s="752"/>
      <c r="AC39" s="752"/>
      <c r="AD39" s="752"/>
      <c r="AE39" s="752"/>
      <c r="AF39" s="752"/>
      <c r="AG39" s="752"/>
      <c r="AH39" s="752"/>
      <c r="AI39" s="752"/>
      <c r="AJ39" s="752"/>
      <c r="AK39" s="752"/>
      <c r="AL39" s="752"/>
      <c r="AM39" s="753"/>
    </row>
    <row r="40" spans="1:39">
      <c r="A40" s="761" t="s">
        <v>18</v>
      </c>
      <c r="B40" s="756"/>
      <c r="C40" s="756"/>
      <c r="D40" s="756"/>
      <c r="E40" s="756"/>
      <c r="F40" s="756"/>
      <c r="G40" s="756"/>
      <c r="H40" s="756"/>
      <c r="I40" s="756"/>
      <c r="J40" s="756"/>
      <c r="K40" s="756"/>
      <c r="L40" s="763" t="s">
        <v>1303</v>
      </c>
      <c r="M40" s="774" t="s">
        <v>345</v>
      </c>
      <c r="N40" s="721" t="s">
        <v>329</v>
      </c>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3"/>
    </row>
    <row r="41" spans="1:39">
      <c r="A41" s="761" t="s">
        <v>18</v>
      </c>
      <c r="B41" s="756" t="s">
        <v>1165</v>
      </c>
      <c r="C41" s="756"/>
      <c r="D41" s="756"/>
      <c r="E41" s="756"/>
      <c r="F41" s="756"/>
      <c r="G41" s="756"/>
      <c r="H41" s="756"/>
      <c r="I41" s="756"/>
      <c r="J41" s="756"/>
      <c r="K41" s="756"/>
      <c r="L41" s="763" t="s">
        <v>1304</v>
      </c>
      <c r="M41" s="747" t="s">
        <v>346</v>
      </c>
      <c r="N41" s="721" t="s">
        <v>329</v>
      </c>
      <c r="O41" s="772">
        <v>0</v>
      </c>
      <c r="P41" s="772">
        <v>0</v>
      </c>
      <c r="Q41" s="772">
        <v>0</v>
      </c>
      <c r="R41" s="772">
        <v>0</v>
      </c>
      <c r="S41" s="772">
        <v>0</v>
      </c>
      <c r="T41" s="772">
        <v>0</v>
      </c>
      <c r="U41" s="772">
        <v>0</v>
      </c>
      <c r="V41" s="772">
        <v>0</v>
      </c>
      <c r="W41" s="772">
        <v>0</v>
      </c>
      <c r="X41" s="772">
        <v>0</v>
      </c>
      <c r="Y41" s="772">
        <v>0</v>
      </c>
      <c r="Z41" s="772">
        <v>0</v>
      </c>
      <c r="AA41" s="772">
        <v>0</v>
      </c>
      <c r="AB41" s="772">
        <v>0</v>
      </c>
      <c r="AC41" s="772">
        <v>0</v>
      </c>
      <c r="AD41" s="772">
        <v>0</v>
      </c>
      <c r="AE41" s="772">
        <v>0</v>
      </c>
      <c r="AF41" s="772">
        <v>0</v>
      </c>
      <c r="AG41" s="772">
        <v>0</v>
      </c>
      <c r="AH41" s="772">
        <v>0</v>
      </c>
      <c r="AI41" s="772">
        <v>0</v>
      </c>
      <c r="AJ41" s="772">
        <v>0</v>
      </c>
      <c r="AK41" s="772">
        <v>0</v>
      </c>
      <c r="AL41" s="772">
        <v>0</v>
      </c>
      <c r="AM41" s="753"/>
    </row>
    <row r="42" spans="1:39">
      <c r="A42" s="761" t="s">
        <v>18</v>
      </c>
      <c r="B42" s="756"/>
      <c r="C42" s="756"/>
      <c r="D42" s="756"/>
      <c r="E42" s="756"/>
      <c r="F42" s="756"/>
      <c r="G42" s="756"/>
      <c r="H42" s="756"/>
      <c r="I42" s="756"/>
      <c r="J42" s="756"/>
      <c r="K42" s="756"/>
      <c r="L42" s="763" t="s">
        <v>1305</v>
      </c>
      <c r="M42" s="774" t="s">
        <v>347</v>
      </c>
      <c r="N42" s="721" t="s">
        <v>329</v>
      </c>
      <c r="O42" s="752"/>
      <c r="P42" s="752"/>
      <c r="Q42" s="752"/>
      <c r="R42" s="752"/>
      <c r="S42" s="752"/>
      <c r="T42" s="752"/>
      <c r="U42" s="752"/>
      <c r="V42" s="752"/>
      <c r="W42" s="752"/>
      <c r="X42" s="752"/>
      <c r="Y42" s="752"/>
      <c r="Z42" s="752"/>
      <c r="AA42" s="752"/>
      <c r="AB42" s="752"/>
      <c r="AC42" s="752"/>
      <c r="AD42" s="752"/>
      <c r="AE42" s="752"/>
      <c r="AF42" s="752"/>
      <c r="AG42" s="752"/>
      <c r="AH42" s="752"/>
      <c r="AI42" s="752"/>
      <c r="AJ42" s="752"/>
      <c r="AK42" s="752"/>
      <c r="AL42" s="752"/>
      <c r="AM42" s="753"/>
    </row>
    <row r="43" spans="1:39">
      <c r="A43" s="761" t="s">
        <v>18</v>
      </c>
      <c r="B43" s="756"/>
      <c r="C43" s="756"/>
      <c r="D43" s="756"/>
      <c r="E43" s="756"/>
      <c r="F43" s="756"/>
      <c r="G43" s="756"/>
      <c r="H43" s="756"/>
      <c r="I43" s="756"/>
      <c r="J43" s="756"/>
      <c r="K43" s="756"/>
      <c r="L43" s="763" t="s">
        <v>1306</v>
      </c>
      <c r="M43" s="774" t="s">
        <v>348</v>
      </c>
      <c r="N43" s="721" t="s">
        <v>329</v>
      </c>
      <c r="O43" s="752"/>
      <c r="P43" s="752"/>
      <c r="Q43" s="752"/>
      <c r="R43" s="752"/>
      <c r="S43" s="752"/>
      <c r="T43" s="752"/>
      <c r="U43" s="752"/>
      <c r="V43" s="752"/>
      <c r="W43" s="752"/>
      <c r="X43" s="752"/>
      <c r="Y43" s="752"/>
      <c r="Z43" s="752"/>
      <c r="AA43" s="752"/>
      <c r="AB43" s="752"/>
      <c r="AC43" s="752"/>
      <c r="AD43" s="752"/>
      <c r="AE43" s="752"/>
      <c r="AF43" s="752"/>
      <c r="AG43" s="752"/>
      <c r="AH43" s="752"/>
      <c r="AI43" s="752"/>
      <c r="AJ43" s="752"/>
      <c r="AK43" s="752"/>
      <c r="AL43" s="752"/>
      <c r="AM43" s="753"/>
    </row>
    <row r="44" spans="1:39">
      <c r="A44" s="761" t="s">
        <v>18</v>
      </c>
      <c r="B44" s="756" t="s">
        <v>1165</v>
      </c>
      <c r="C44" s="756"/>
      <c r="D44" s="756"/>
      <c r="E44" s="756"/>
      <c r="F44" s="756"/>
      <c r="G44" s="756"/>
      <c r="H44" s="756"/>
      <c r="I44" s="756"/>
      <c r="J44" s="756"/>
      <c r="K44" s="756"/>
      <c r="L44" s="763" t="s">
        <v>1307</v>
      </c>
      <c r="M44" s="747" t="s">
        <v>1189</v>
      </c>
      <c r="N44" s="721" t="s">
        <v>329</v>
      </c>
      <c r="O44" s="772">
        <v>75</v>
      </c>
      <c r="P44" s="772">
        <v>61.51</v>
      </c>
      <c r="Q44" s="772">
        <v>61.51</v>
      </c>
      <c r="R44" s="772">
        <v>72</v>
      </c>
      <c r="S44" s="772">
        <v>62</v>
      </c>
      <c r="T44" s="772">
        <v>0</v>
      </c>
      <c r="U44" s="772">
        <v>0</v>
      </c>
      <c r="V44" s="772">
        <v>0</v>
      </c>
      <c r="W44" s="772">
        <v>0</v>
      </c>
      <c r="X44" s="772">
        <v>0</v>
      </c>
      <c r="Y44" s="772">
        <v>0</v>
      </c>
      <c r="Z44" s="772">
        <v>0</v>
      </c>
      <c r="AA44" s="772">
        <v>0</v>
      </c>
      <c r="AB44" s="772">
        <v>0</v>
      </c>
      <c r="AC44" s="772">
        <v>62</v>
      </c>
      <c r="AD44" s="772">
        <v>0</v>
      </c>
      <c r="AE44" s="772">
        <v>0</v>
      </c>
      <c r="AF44" s="772">
        <v>0</v>
      </c>
      <c r="AG44" s="772">
        <v>0</v>
      </c>
      <c r="AH44" s="772">
        <v>0</v>
      </c>
      <c r="AI44" s="772">
        <v>0</v>
      </c>
      <c r="AJ44" s="772">
        <v>0</v>
      </c>
      <c r="AK44" s="772">
        <v>0</v>
      </c>
      <c r="AL44" s="772">
        <v>0</v>
      </c>
      <c r="AM44" s="753"/>
    </row>
    <row r="45" spans="1:39">
      <c r="A45" s="761" t="s">
        <v>18</v>
      </c>
      <c r="B45" s="756"/>
      <c r="C45" s="756"/>
      <c r="D45" s="756"/>
      <c r="E45" s="756"/>
      <c r="F45" s="756"/>
      <c r="G45" s="756"/>
      <c r="H45" s="756"/>
      <c r="I45" s="756"/>
      <c r="J45" s="756"/>
      <c r="K45" s="756"/>
      <c r="L45" s="763" t="s">
        <v>1308</v>
      </c>
      <c r="M45" s="774" t="s">
        <v>349</v>
      </c>
      <c r="N45" s="721" t="s">
        <v>329</v>
      </c>
      <c r="O45" s="772">
        <v>1.6</v>
      </c>
      <c r="P45" s="772">
        <v>1.1000000000000001</v>
      </c>
      <c r="Q45" s="772">
        <v>1.1000000000000001</v>
      </c>
      <c r="R45" s="772">
        <v>1.6</v>
      </c>
      <c r="S45" s="772">
        <v>2</v>
      </c>
      <c r="T45" s="772">
        <v>0</v>
      </c>
      <c r="U45" s="772">
        <v>0</v>
      </c>
      <c r="V45" s="772">
        <v>0</v>
      </c>
      <c r="W45" s="772">
        <v>0</v>
      </c>
      <c r="X45" s="772">
        <v>0</v>
      </c>
      <c r="Y45" s="772">
        <v>0</v>
      </c>
      <c r="Z45" s="772">
        <v>0</v>
      </c>
      <c r="AA45" s="772">
        <v>0</v>
      </c>
      <c r="AB45" s="772">
        <v>0</v>
      </c>
      <c r="AC45" s="772">
        <v>2</v>
      </c>
      <c r="AD45" s="772">
        <v>0</v>
      </c>
      <c r="AE45" s="772">
        <v>0</v>
      </c>
      <c r="AF45" s="772">
        <v>0</v>
      </c>
      <c r="AG45" s="772">
        <v>0</v>
      </c>
      <c r="AH45" s="772">
        <v>0</v>
      </c>
      <c r="AI45" s="772">
        <v>0</v>
      </c>
      <c r="AJ45" s="772">
        <v>0</v>
      </c>
      <c r="AK45" s="772">
        <v>0</v>
      </c>
      <c r="AL45" s="772">
        <v>0</v>
      </c>
      <c r="AM45" s="753"/>
    </row>
    <row r="46" spans="1:39">
      <c r="A46" s="761" t="s">
        <v>18</v>
      </c>
      <c r="B46" s="756"/>
      <c r="C46" s="756"/>
      <c r="D46" s="756"/>
      <c r="E46" s="756"/>
      <c r="F46" s="756"/>
      <c r="G46" s="756"/>
      <c r="H46" s="756"/>
      <c r="I46" s="756"/>
      <c r="J46" s="756"/>
      <c r="K46" s="756"/>
      <c r="L46" s="763" t="s">
        <v>1309</v>
      </c>
      <c r="M46" s="775" t="s">
        <v>347</v>
      </c>
      <c r="N46" s="721" t="s">
        <v>329</v>
      </c>
      <c r="O46" s="752">
        <v>1.6</v>
      </c>
      <c r="P46" s="752">
        <v>1.1000000000000001</v>
      </c>
      <c r="Q46" s="752">
        <v>1.1000000000000001</v>
      </c>
      <c r="R46" s="752">
        <v>1.6</v>
      </c>
      <c r="S46" s="752">
        <v>2</v>
      </c>
      <c r="T46" s="752"/>
      <c r="U46" s="752"/>
      <c r="V46" s="752"/>
      <c r="W46" s="752"/>
      <c r="X46" s="752"/>
      <c r="Y46" s="752"/>
      <c r="Z46" s="752"/>
      <c r="AA46" s="752"/>
      <c r="AB46" s="752"/>
      <c r="AC46" s="752">
        <v>2</v>
      </c>
      <c r="AD46" s="752"/>
      <c r="AE46" s="752"/>
      <c r="AF46" s="752"/>
      <c r="AG46" s="752"/>
      <c r="AH46" s="752"/>
      <c r="AI46" s="752"/>
      <c r="AJ46" s="752"/>
      <c r="AK46" s="752"/>
      <c r="AL46" s="752"/>
      <c r="AM46" s="753"/>
    </row>
    <row r="47" spans="1:39">
      <c r="A47" s="761" t="s">
        <v>18</v>
      </c>
      <c r="B47" s="756"/>
      <c r="C47" s="756"/>
      <c r="D47" s="756"/>
      <c r="E47" s="756"/>
      <c r="F47" s="756"/>
      <c r="G47" s="756"/>
      <c r="H47" s="756"/>
      <c r="I47" s="756"/>
      <c r="J47" s="756"/>
      <c r="K47" s="756"/>
      <c r="L47" s="763" t="s">
        <v>1310</v>
      </c>
      <c r="M47" s="775" t="s">
        <v>348</v>
      </c>
      <c r="N47" s="721" t="s">
        <v>329</v>
      </c>
      <c r="O47" s="752"/>
      <c r="P47" s="752"/>
      <c r="Q47" s="752"/>
      <c r="R47" s="752"/>
      <c r="S47" s="752"/>
      <c r="T47" s="752"/>
      <c r="U47" s="752"/>
      <c r="V47" s="752"/>
      <c r="W47" s="752"/>
      <c r="X47" s="752"/>
      <c r="Y47" s="752"/>
      <c r="Z47" s="752"/>
      <c r="AA47" s="752"/>
      <c r="AB47" s="752"/>
      <c r="AC47" s="752"/>
      <c r="AD47" s="752"/>
      <c r="AE47" s="752"/>
      <c r="AF47" s="752"/>
      <c r="AG47" s="752"/>
      <c r="AH47" s="752"/>
      <c r="AI47" s="752"/>
      <c r="AJ47" s="752"/>
      <c r="AK47" s="752"/>
      <c r="AL47" s="752"/>
      <c r="AM47" s="753"/>
    </row>
    <row r="48" spans="1:39">
      <c r="A48" s="761" t="s">
        <v>18</v>
      </c>
      <c r="B48" s="756" t="s">
        <v>1166</v>
      </c>
      <c r="C48" s="756"/>
      <c r="D48" s="756"/>
      <c r="E48" s="756"/>
      <c r="F48" s="756"/>
      <c r="G48" s="756"/>
      <c r="H48" s="756"/>
      <c r="I48" s="756"/>
      <c r="J48" s="756"/>
      <c r="K48" s="756"/>
      <c r="L48" s="763" t="s">
        <v>1311</v>
      </c>
      <c r="M48" s="774" t="s">
        <v>350</v>
      </c>
      <c r="N48" s="721" t="s">
        <v>329</v>
      </c>
      <c r="O48" s="772">
        <v>72</v>
      </c>
      <c r="P48" s="772">
        <v>56.12</v>
      </c>
      <c r="Q48" s="772">
        <v>56.12</v>
      </c>
      <c r="R48" s="772">
        <v>69</v>
      </c>
      <c r="S48" s="772">
        <v>55</v>
      </c>
      <c r="T48" s="772">
        <v>0</v>
      </c>
      <c r="U48" s="772">
        <v>0</v>
      </c>
      <c r="V48" s="772">
        <v>0</v>
      </c>
      <c r="W48" s="772">
        <v>0</v>
      </c>
      <c r="X48" s="772">
        <v>0</v>
      </c>
      <c r="Y48" s="772">
        <v>0</v>
      </c>
      <c r="Z48" s="772">
        <v>0</v>
      </c>
      <c r="AA48" s="772">
        <v>0</v>
      </c>
      <c r="AB48" s="772">
        <v>0</v>
      </c>
      <c r="AC48" s="772">
        <v>55</v>
      </c>
      <c r="AD48" s="772">
        <v>0</v>
      </c>
      <c r="AE48" s="772">
        <v>0</v>
      </c>
      <c r="AF48" s="772">
        <v>0</v>
      </c>
      <c r="AG48" s="772">
        <v>0</v>
      </c>
      <c r="AH48" s="772">
        <v>0</v>
      </c>
      <c r="AI48" s="772">
        <v>0</v>
      </c>
      <c r="AJ48" s="772">
        <v>0</v>
      </c>
      <c r="AK48" s="772">
        <v>0</v>
      </c>
      <c r="AL48" s="772">
        <v>0</v>
      </c>
      <c r="AM48" s="753"/>
    </row>
    <row r="49" spans="1:39">
      <c r="A49" s="761" t="s">
        <v>18</v>
      </c>
      <c r="B49" s="756"/>
      <c r="C49" s="756"/>
      <c r="D49" s="756"/>
      <c r="E49" s="756"/>
      <c r="F49" s="756"/>
      <c r="G49" s="756"/>
      <c r="H49" s="756"/>
      <c r="I49" s="756"/>
      <c r="J49" s="756"/>
      <c r="K49" s="756"/>
      <c r="L49" s="763" t="s">
        <v>1312</v>
      </c>
      <c r="M49" s="775" t="s">
        <v>347</v>
      </c>
      <c r="N49" s="721" t="s">
        <v>329</v>
      </c>
      <c r="O49" s="752">
        <v>72</v>
      </c>
      <c r="P49" s="752">
        <v>56.12</v>
      </c>
      <c r="Q49" s="752">
        <v>56.12</v>
      </c>
      <c r="R49" s="752">
        <v>69</v>
      </c>
      <c r="S49" s="752">
        <v>55</v>
      </c>
      <c r="T49" s="752"/>
      <c r="U49" s="752"/>
      <c r="V49" s="752"/>
      <c r="W49" s="752"/>
      <c r="X49" s="752"/>
      <c r="Y49" s="752"/>
      <c r="Z49" s="752"/>
      <c r="AA49" s="752"/>
      <c r="AB49" s="752"/>
      <c r="AC49" s="752">
        <v>55</v>
      </c>
      <c r="AD49" s="752"/>
      <c r="AE49" s="752"/>
      <c r="AF49" s="752"/>
      <c r="AG49" s="752"/>
      <c r="AH49" s="752"/>
      <c r="AI49" s="752"/>
      <c r="AJ49" s="752"/>
      <c r="AK49" s="752"/>
      <c r="AL49" s="752"/>
      <c r="AM49" s="753"/>
    </row>
    <row r="50" spans="1:39">
      <c r="A50" s="761" t="s">
        <v>18</v>
      </c>
      <c r="B50" s="756"/>
      <c r="C50" s="756"/>
      <c r="D50" s="756"/>
      <c r="E50" s="756"/>
      <c r="F50" s="756"/>
      <c r="G50" s="756"/>
      <c r="H50" s="756"/>
      <c r="I50" s="756"/>
      <c r="J50" s="756"/>
      <c r="K50" s="756"/>
      <c r="L50" s="763" t="s">
        <v>1313</v>
      </c>
      <c r="M50" s="775" t="s">
        <v>348</v>
      </c>
      <c r="N50" s="721" t="s">
        <v>329</v>
      </c>
      <c r="O50" s="752"/>
      <c r="P50" s="752"/>
      <c r="Q50" s="752"/>
      <c r="R50" s="752"/>
      <c r="S50" s="752"/>
      <c r="T50" s="752"/>
      <c r="U50" s="752"/>
      <c r="V50" s="752"/>
      <c r="W50" s="752"/>
      <c r="X50" s="752"/>
      <c r="Y50" s="752"/>
      <c r="Z50" s="752"/>
      <c r="AA50" s="752"/>
      <c r="AB50" s="752"/>
      <c r="AC50" s="752"/>
      <c r="AD50" s="752"/>
      <c r="AE50" s="752"/>
      <c r="AF50" s="752"/>
      <c r="AG50" s="752"/>
      <c r="AH50" s="752"/>
      <c r="AI50" s="752"/>
      <c r="AJ50" s="752"/>
      <c r="AK50" s="752"/>
      <c r="AL50" s="752"/>
      <c r="AM50" s="753"/>
    </row>
    <row r="51" spans="1:39">
      <c r="A51" s="761" t="s">
        <v>18</v>
      </c>
      <c r="B51" s="756"/>
      <c r="C51" s="756"/>
      <c r="D51" s="756"/>
      <c r="E51" s="756"/>
      <c r="F51" s="756"/>
      <c r="G51" s="756"/>
      <c r="H51" s="756"/>
      <c r="I51" s="756"/>
      <c r="J51" s="756"/>
      <c r="K51" s="756"/>
      <c r="L51" s="763" t="s">
        <v>1314</v>
      </c>
      <c r="M51" s="774" t="s">
        <v>351</v>
      </c>
      <c r="N51" s="721" t="s">
        <v>329</v>
      </c>
      <c r="O51" s="772">
        <v>1.4</v>
      </c>
      <c r="P51" s="772">
        <v>4.29</v>
      </c>
      <c r="Q51" s="772">
        <v>4.29</v>
      </c>
      <c r="R51" s="772">
        <v>1.4</v>
      </c>
      <c r="S51" s="772">
        <v>5</v>
      </c>
      <c r="T51" s="772">
        <v>0</v>
      </c>
      <c r="U51" s="772">
        <v>0</v>
      </c>
      <c r="V51" s="772">
        <v>0</v>
      </c>
      <c r="W51" s="772">
        <v>0</v>
      </c>
      <c r="X51" s="772">
        <v>0</v>
      </c>
      <c r="Y51" s="772">
        <v>0</v>
      </c>
      <c r="Z51" s="772">
        <v>0</v>
      </c>
      <c r="AA51" s="772">
        <v>0</v>
      </c>
      <c r="AB51" s="772">
        <v>0</v>
      </c>
      <c r="AC51" s="772">
        <v>5</v>
      </c>
      <c r="AD51" s="772">
        <v>0</v>
      </c>
      <c r="AE51" s="772">
        <v>0</v>
      </c>
      <c r="AF51" s="772">
        <v>0</v>
      </c>
      <c r="AG51" s="772">
        <v>0</v>
      </c>
      <c r="AH51" s="772">
        <v>0</v>
      </c>
      <c r="AI51" s="772">
        <v>0</v>
      </c>
      <c r="AJ51" s="772">
        <v>0</v>
      </c>
      <c r="AK51" s="772">
        <v>0</v>
      </c>
      <c r="AL51" s="772">
        <v>0</v>
      </c>
      <c r="AM51" s="753"/>
    </row>
    <row r="52" spans="1:39">
      <c r="A52" s="761" t="s">
        <v>18</v>
      </c>
      <c r="B52" s="756"/>
      <c r="C52" s="756"/>
      <c r="D52" s="756"/>
      <c r="E52" s="756"/>
      <c r="F52" s="756"/>
      <c r="G52" s="756"/>
      <c r="H52" s="756"/>
      <c r="I52" s="756"/>
      <c r="J52" s="756"/>
      <c r="K52" s="756"/>
      <c r="L52" s="763" t="s">
        <v>1315</v>
      </c>
      <c r="M52" s="775" t="s">
        <v>347</v>
      </c>
      <c r="N52" s="721" t="s">
        <v>329</v>
      </c>
      <c r="O52" s="752">
        <v>1.4</v>
      </c>
      <c r="P52" s="752">
        <v>4.29</v>
      </c>
      <c r="Q52" s="752">
        <v>4.29</v>
      </c>
      <c r="R52" s="752">
        <v>1.4</v>
      </c>
      <c r="S52" s="752">
        <v>5</v>
      </c>
      <c r="T52" s="752"/>
      <c r="U52" s="752"/>
      <c r="V52" s="752"/>
      <c r="W52" s="752"/>
      <c r="X52" s="752"/>
      <c r="Y52" s="752"/>
      <c r="Z52" s="752"/>
      <c r="AA52" s="752"/>
      <c r="AB52" s="752"/>
      <c r="AC52" s="752">
        <v>5</v>
      </c>
      <c r="AD52" s="752"/>
      <c r="AE52" s="752"/>
      <c r="AF52" s="752"/>
      <c r="AG52" s="752"/>
      <c r="AH52" s="752"/>
      <c r="AI52" s="752"/>
      <c r="AJ52" s="752"/>
      <c r="AK52" s="752"/>
      <c r="AL52" s="752"/>
      <c r="AM52" s="753"/>
    </row>
    <row r="53" spans="1:39">
      <c r="A53" s="761" t="s">
        <v>18</v>
      </c>
      <c r="B53" s="756"/>
      <c r="C53" s="756"/>
      <c r="D53" s="756"/>
      <c r="E53" s="756"/>
      <c r="F53" s="756"/>
      <c r="G53" s="756"/>
      <c r="H53" s="756"/>
      <c r="I53" s="756"/>
      <c r="J53" s="756"/>
      <c r="K53" s="756"/>
      <c r="L53" s="763" t="s">
        <v>1316</v>
      </c>
      <c r="M53" s="775" t="s">
        <v>348</v>
      </c>
      <c r="N53" s="721" t="s">
        <v>329</v>
      </c>
      <c r="O53" s="752"/>
      <c r="P53" s="752"/>
      <c r="Q53" s="752"/>
      <c r="R53" s="752"/>
      <c r="S53" s="752"/>
      <c r="T53" s="752"/>
      <c r="U53" s="752"/>
      <c r="V53" s="752"/>
      <c r="W53" s="752"/>
      <c r="X53" s="752"/>
      <c r="Y53" s="752"/>
      <c r="Z53" s="752"/>
      <c r="AA53" s="752"/>
      <c r="AB53" s="752"/>
      <c r="AC53" s="752"/>
      <c r="AD53" s="752"/>
      <c r="AE53" s="752"/>
      <c r="AF53" s="752"/>
      <c r="AG53" s="752"/>
      <c r="AH53" s="752"/>
      <c r="AI53" s="752"/>
      <c r="AJ53" s="752"/>
      <c r="AK53" s="752"/>
      <c r="AL53" s="752"/>
      <c r="AM53" s="768"/>
    </row>
    <row r="54" spans="1:39" ht="22.8">
      <c r="A54" s="761" t="s">
        <v>18</v>
      </c>
      <c r="B54" s="756"/>
      <c r="C54" s="756"/>
      <c r="D54" s="756"/>
      <c r="E54" s="756"/>
      <c r="F54" s="756"/>
      <c r="G54" s="756"/>
      <c r="H54" s="756"/>
      <c r="I54" s="756"/>
      <c r="J54" s="756"/>
      <c r="K54" s="756"/>
      <c r="L54" s="763" t="s">
        <v>1317</v>
      </c>
      <c r="M54" s="776" t="s">
        <v>1150</v>
      </c>
      <c r="N54" s="721" t="s">
        <v>329</v>
      </c>
      <c r="O54" s="770"/>
      <c r="P54" s="770"/>
      <c r="Q54" s="770"/>
      <c r="R54" s="770"/>
      <c r="S54" s="770"/>
      <c r="T54" s="770"/>
      <c r="U54" s="770"/>
      <c r="V54" s="770"/>
      <c r="W54" s="770"/>
      <c r="X54" s="770"/>
      <c r="Y54" s="770"/>
      <c r="Z54" s="770"/>
      <c r="AA54" s="770"/>
      <c r="AB54" s="770"/>
      <c r="AC54" s="770"/>
      <c r="AD54" s="770"/>
      <c r="AE54" s="770"/>
      <c r="AF54" s="770"/>
      <c r="AG54" s="770"/>
      <c r="AH54" s="770"/>
      <c r="AI54" s="770"/>
      <c r="AJ54" s="770"/>
      <c r="AK54" s="770"/>
      <c r="AL54" s="770"/>
      <c r="AM54" s="768"/>
    </row>
    <row r="55" spans="1:39">
      <c r="A55" s="761" t="s">
        <v>102</v>
      </c>
      <c r="B55" s="756"/>
      <c r="C55" s="756"/>
      <c r="D55" s="756"/>
      <c r="E55" s="756"/>
      <c r="F55" s="756"/>
      <c r="G55" s="756"/>
      <c r="H55" s="756"/>
      <c r="I55" s="756"/>
      <c r="J55" s="756"/>
      <c r="K55" s="756"/>
      <c r="L55" s="762" t="s">
        <v>2566</v>
      </c>
      <c r="M55" s="673"/>
      <c r="N55" s="673"/>
      <c r="O55" s="673"/>
      <c r="P55" s="673"/>
      <c r="Q55" s="673"/>
      <c r="R55" s="673"/>
      <c r="S55" s="673"/>
      <c r="T55" s="673"/>
      <c r="U55" s="673"/>
      <c r="V55" s="673"/>
      <c r="W55" s="673"/>
      <c r="X55" s="673"/>
      <c r="Y55" s="673"/>
      <c r="Z55" s="673"/>
      <c r="AA55" s="673"/>
      <c r="AB55" s="673"/>
      <c r="AC55" s="673"/>
      <c r="AD55" s="673"/>
      <c r="AE55" s="673"/>
      <c r="AF55" s="673"/>
      <c r="AG55" s="673"/>
      <c r="AH55" s="673"/>
      <c r="AI55" s="673"/>
      <c r="AJ55" s="673"/>
      <c r="AK55" s="673"/>
      <c r="AL55" s="673"/>
      <c r="AM55" s="673"/>
    </row>
    <row r="56" spans="1:39">
      <c r="A56" s="761" t="s">
        <v>102</v>
      </c>
      <c r="B56" s="756"/>
      <c r="C56" s="756"/>
      <c r="D56" s="756"/>
      <c r="E56" s="756"/>
      <c r="F56" s="756"/>
      <c r="G56" s="756"/>
      <c r="H56" s="756"/>
      <c r="I56" s="756"/>
      <c r="J56" s="756"/>
      <c r="K56" s="756"/>
      <c r="L56" s="763" t="s">
        <v>18</v>
      </c>
      <c r="M56" s="764" t="s">
        <v>328</v>
      </c>
      <c r="N56" s="722"/>
      <c r="O56" s="765" t="s">
        <v>1028</v>
      </c>
      <c r="P56" s="766"/>
      <c r="Q56" s="766"/>
      <c r="R56" s="766"/>
      <c r="S56" s="766"/>
      <c r="T56" s="766"/>
      <c r="U56" s="766"/>
      <c r="V56" s="766"/>
      <c r="W56" s="766"/>
      <c r="X56" s="766"/>
      <c r="Y56" s="766"/>
      <c r="Z56" s="766"/>
      <c r="AA56" s="766"/>
      <c r="AB56" s="766"/>
      <c r="AC56" s="766"/>
      <c r="AD56" s="766"/>
      <c r="AE56" s="766"/>
      <c r="AF56" s="766"/>
      <c r="AG56" s="766"/>
      <c r="AH56" s="766"/>
      <c r="AI56" s="766"/>
      <c r="AJ56" s="766"/>
      <c r="AK56" s="766"/>
      <c r="AL56" s="767"/>
      <c r="AM56" s="768"/>
    </row>
    <row r="57" spans="1:39">
      <c r="A57" s="761" t="s">
        <v>102</v>
      </c>
      <c r="B57" s="756"/>
      <c r="C57" s="756"/>
      <c r="D57" s="756"/>
      <c r="E57" s="756"/>
      <c r="F57" s="756"/>
      <c r="G57" s="756"/>
      <c r="H57" s="756"/>
      <c r="I57" s="756"/>
      <c r="J57" s="756"/>
      <c r="K57" s="756"/>
      <c r="L57" s="763" t="s">
        <v>102</v>
      </c>
      <c r="M57" s="769" t="s">
        <v>325</v>
      </c>
      <c r="N57" s="722" t="s">
        <v>326</v>
      </c>
      <c r="O57" s="770">
        <v>29.16</v>
      </c>
      <c r="P57" s="770">
        <v>29.16</v>
      </c>
      <c r="Q57" s="770">
        <v>29.16</v>
      </c>
      <c r="R57" s="770">
        <v>29.16</v>
      </c>
      <c r="S57" s="770">
        <v>29.16</v>
      </c>
      <c r="T57" s="770">
        <v>29.16</v>
      </c>
      <c r="U57" s="770">
        <v>29.16</v>
      </c>
      <c r="V57" s="770">
        <v>29.16</v>
      </c>
      <c r="W57" s="770">
        <v>29.16</v>
      </c>
      <c r="X57" s="770">
        <v>29.16</v>
      </c>
      <c r="Y57" s="770">
        <v>29.16</v>
      </c>
      <c r="Z57" s="770">
        <v>29.16</v>
      </c>
      <c r="AA57" s="770">
        <v>29.16</v>
      </c>
      <c r="AB57" s="770">
        <v>29.16</v>
      </c>
      <c r="AC57" s="770">
        <v>29.16</v>
      </c>
      <c r="AD57" s="770"/>
      <c r="AE57" s="770"/>
      <c r="AF57" s="770"/>
      <c r="AG57" s="770"/>
      <c r="AH57" s="770"/>
      <c r="AI57" s="770"/>
      <c r="AJ57" s="770"/>
      <c r="AK57" s="770"/>
      <c r="AL57" s="770"/>
      <c r="AM57" s="768"/>
    </row>
    <row r="58" spans="1:39">
      <c r="A58" s="761" t="s">
        <v>102</v>
      </c>
      <c r="B58" s="756"/>
      <c r="C58" s="756"/>
      <c r="D58" s="756"/>
      <c r="E58" s="756"/>
      <c r="F58" s="756"/>
      <c r="G58" s="756"/>
      <c r="H58" s="756"/>
      <c r="I58" s="756"/>
      <c r="J58" s="756"/>
      <c r="K58" s="756"/>
      <c r="L58" s="763" t="s">
        <v>103</v>
      </c>
      <c r="M58" s="769" t="s">
        <v>327</v>
      </c>
      <c r="N58" s="722" t="s">
        <v>326</v>
      </c>
      <c r="O58" s="770">
        <v>2.0830000000000002</v>
      </c>
      <c r="P58" s="770">
        <v>2.0830000000000002</v>
      </c>
      <c r="Q58" s="770">
        <v>2.0830000000000002</v>
      </c>
      <c r="R58" s="770">
        <v>2.0830000000000002</v>
      </c>
      <c r="S58" s="770">
        <v>2.0830000000000002</v>
      </c>
      <c r="T58" s="770">
        <v>2</v>
      </c>
      <c r="U58" s="770">
        <v>2</v>
      </c>
      <c r="V58" s="770">
        <v>2</v>
      </c>
      <c r="W58" s="770">
        <v>2</v>
      </c>
      <c r="X58" s="770">
        <v>2</v>
      </c>
      <c r="Y58" s="770">
        <v>2</v>
      </c>
      <c r="Z58" s="770">
        <v>2</v>
      </c>
      <c r="AA58" s="770">
        <v>2</v>
      </c>
      <c r="AB58" s="770">
        <v>2</v>
      </c>
      <c r="AC58" s="770">
        <v>2.0830000000000002</v>
      </c>
      <c r="AD58" s="770"/>
      <c r="AE58" s="770"/>
      <c r="AF58" s="770"/>
      <c r="AG58" s="770"/>
      <c r="AH58" s="770"/>
      <c r="AI58" s="770"/>
      <c r="AJ58" s="770"/>
      <c r="AK58" s="770"/>
      <c r="AL58" s="770"/>
      <c r="AM58" s="768"/>
    </row>
    <row r="59" spans="1:39">
      <c r="A59" s="761" t="s">
        <v>102</v>
      </c>
      <c r="B59" s="756"/>
      <c r="C59" s="756"/>
      <c r="D59" s="756"/>
      <c r="E59" s="756"/>
      <c r="F59" s="756"/>
      <c r="G59" s="756"/>
      <c r="H59" s="756"/>
      <c r="I59" s="756"/>
      <c r="J59" s="756"/>
      <c r="K59" s="756"/>
      <c r="L59" s="763">
        <v>4</v>
      </c>
      <c r="M59" s="771" t="s">
        <v>1171</v>
      </c>
      <c r="N59" s="721" t="s">
        <v>329</v>
      </c>
      <c r="O59" s="772">
        <v>11.5</v>
      </c>
      <c r="P59" s="772">
        <v>7.2</v>
      </c>
      <c r="Q59" s="772">
        <v>8.2800000000000011</v>
      </c>
      <c r="R59" s="772">
        <v>11.5</v>
      </c>
      <c r="S59" s="772">
        <v>7.5</v>
      </c>
      <c r="T59" s="772">
        <v>0</v>
      </c>
      <c r="U59" s="772">
        <v>0</v>
      </c>
      <c r="V59" s="772">
        <v>0</v>
      </c>
      <c r="W59" s="772">
        <v>0</v>
      </c>
      <c r="X59" s="772">
        <v>0</v>
      </c>
      <c r="Y59" s="772">
        <v>0</v>
      </c>
      <c r="Z59" s="772">
        <v>0</v>
      </c>
      <c r="AA59" s="772">
        <v>0</v>
      </c>
      <c r="AB59" s="772">
        <v>0</v>
      </c>
      <c r="AC59" s="772">
        <v>8.625</v>
      </c>
      <c r="AD59" s="772">
        <v>0</v>
      </c>
      <c r="AE59" s="772">
        <v>0</v>
      </c>
      <c r="AF59" s="772">
        <v>0</v>
      </c>
      <c r="AG59" s="772">
        <v>0</v>
      </c>
      <c r="AH59" s="772">
        <v>0</v>
      </c>
      <c r="AI59" s="772">
        <v>0</v>
      </c>
      <c r="AJ59" s="772">
        <v>0</v>
      </c>
      <c r="AK59" s="772">
        <v>0</v>
      </c>
      <c r="AL59" s="772">
        <v>0</v>
      </c>
      <c r="AM59" s="768"/>
    </row>
    <row r="60" spans="1:39">
      <c r="A60" s="761" t="s">
        <v>102</v>
      </c>
      <c r="B60" s="756"/>
      <c r="C60" s="756"/>
      <c r="D60" s="756"/>
      <c r="E60" s="756"/>
      <c r="F60" s="756"/>
      <c r="G60" s="756"/>
      <c r="H60" s="756"/>
      <c r="I60" s="756"/>
      <c r="J60" s="756"/>
      <c r="K60" s="756"/>
      <c r="L60" s="763" t="s">
        <v>148</v>
      </c>
      <c r="M60" s="747" t="s">
        <v>330</v>
      </c>
      <c r="N60" s="721" t="s">
        <v>329</v>
      </c>
      <c r="O60" s="752"/>
      <c r="P60" s="752"/>
      <c r="Q60" s="752"/>
      <c r="R60" s="752"/>
      <c r="S60" s="752"/>
      <c r="T60" s="752"/>
      <c r="U60" s="752"/>
      <c r="V60" s="752"/>
      <c r="W60" s="752"/>
      <c r="X60" s="752"/>
      <c r="Y60" s="752"/>
      <c r="Z60" s="752"/>
      <c r="AA60" s="752"/>
      <c r="AB60" s="752"/>
      <c r="AC60" s="752"/>
      <c r="AD60" s="752"/>
      <c r="AE60" s="752"/>
      <c r="AF60" s="752"/>
      <c r="AG60" s="752"/>
      <c r="AH60" s="752"/>
      <c r="AI60" s="752"/>
      <c r="AJ60" s="752"/>
      <c r="AK60" s="752"/>
      <c r="AL60" s="752"/>
      <c r="AM60" s="753"/>
    </row>
    <row r="61" spans="1:39">
      <c r="A61" s="761" t="s">
        <v>102</v>
      </c>
      <c r="B61" s="756"/>
      <c r="C61" s="756"/>
      <c r="D61" s="756"/>
      <c r="E61" s="756"/>
      <c r="F61" s="756"/>
      <c r="G61" s="756"/>
      <c r="H61" s="756"/>
      <c r="I61" s="756"/>
      <c r="J61" s="756"/>
      <c r="K61" s="756"/>
      <c r="L61" s="763" t="s">
        <v>391</v>
      </c>
      <c r="M61" s="747" t="s">
        <v>331</v>
      </c>
      <c r="N61" s="721" t="s">
        <v>329</v>
      </c>
      <c r="O61" s="752">
        <v>11.5</v>
      </c>
      <c r="P61" s="752">
        <v>7.2</v>
      </c>
      <c r="Q61" s="752">
        <v>8.2799999999999994</v>
      </c>
      <c r="R61" s="752">
        <v>11.5</v>
      </c>
      <c r="S61" s="752">
        <v>7.5</v>
      </c>
      <c r="T61" s="752"/>
      <c r="U61" s="752"/>
      <c r="V61" s="752"/>
      <c r="W61" s="752"/>
      <c r="X61" s="752"/>
      <c r="Y61" s="752"/>
      <c r="Z61" s="752"/>
      <c r="AA61" s="752"/>
      <c r="AB61" s="752"/>
      <c r="AC61" s="752">
        <v>8.625</v>
      </c>
      <c r="AD61" s="752"/>
      <c r="AE61" s="752"/>
      <c r="AF61" s="752"/>
      <c r="AG61" s="752"/>
      <c r="AH61" s="752"/>
      <c r="AI61" s="752"/>
      <c r="AJ61" s="752"/>
      <c r="AK61" s="752"/>
      <c r="AL61" s="752"/>
      <c r="AM61" s="753"/>
    </row>
    <row r="62" spans="1:39" ht="22.8">
      <c r="A62" s="761" t="s">
        <v>102</v>
      </c>
      <c r="B62" s="756"/>
      <c r="C62" s="756"/>
      <c r="D62" s="756"/>
      <c r="E62" s="756"/>
      <c r="F62" s="756"/>
      <c r="G62" s="756"/>
      <c r="H62" s="756"/>
      <c r="I62" s="756"/>
      <c r="J62" s="756"/>
      <c r="K62" s="756"/>
      <c r="L62" s="763" t="s">
        <v>392</v>
      </c>
      <c r="M62" s="771" t="s">
        <v>1167</v>
      </c>
      <c r="N62" s="721" t="s">
        <v>329</v>
      </c>
      <c r="O62" s="752"/>
      <c r="P62" s="752"/>
      <c r="Q62" s="752"/>
      <c r="R62" s="752"/>
      <c r="S62" s="752"/>
      <c r="T62" s="752"/>
      <c r="U62" s="752"/>
      <c r="V62" s="752"/>
      <c r="W62" s="752"/>
      <c r="X62" s="752"/>
      <c r="Y62" s="752"/>
      <c r="Z62" s="752"/>
      <c r="AA62" s="752"/>
      <c r="AB62" s="752"/>
      <c r="AC62" s="752"/>
      <c r="AD62" s="752"/>
      <c r="AE62" s="752"/>
      <c r="AF62" s="752"/>
      <c r="AG62" s="752"/>
      <c r="AH62" s="752"/>
      <c r="AI62" s="752"/>
      <c r="AJ62" s="752"/>
      <c r="AK62" s="752"/>
      <c r="AL62" s="752"/>
      <c r="AM62" s="753"/>
    </row>
    <row r="63" spans="1:39">
      <c r="A63" s="761" t="s">
        <v>102</v>
      </c>
      <c r="B63" s="756"/>
      <c r="C63" s="756"/>
      <c r="D63" s="756"/>
      <c r="E63" s="756"/>
      <c r="F63" s="756"/>
      <c r="G63" s="756"/>
      <c r="H63" s="756"/>
      <c r="I63" s="756"/>
      <c r="J63" s="756"/>
      <c r="K63" s="756"/>
      <c r="L63" s="763" t="s">
        <v>120</v>
      </c>
      <c r="M63" s="771" t="s">
        <v>332</v>
      </c>
      <c r="N63" s="721" t="s">
        <v>329</v>
      </c>
      <c r="O63" s="772">
        <v>0</v>
      </c>
      <c r="P63" s="772">
        <v>0</v>
      </c>
      <c r="Q63" s="772">
        <v>0</v>
      </c>
      <c r="R63" s="772">
        <v>0</v>
      </c>
      <c r="S63" s="772">
        <v>0</v>
      </c>
      <c r="T63" s="772">
        <v>0</v>
      </c>
      <c r="U63" s="772">
        <v>0</v>
      </c>
      <c r="V63" s="772">
        <v>0</v>
      </c>
      <c r="W63" s="772">
        <v>0</v>
      </c>
      <c r="X63" s="772">
        <v>0</v>
      </c>
      <c r="Y63" s="772">
        <v>0</v>
      </c>
      <c r="Z63" s="772">
        <v>0</v>
      </c>
      <c r="AA63" s="772">
        <v>0</v>
      </c>
      <c r="AB63" s="772">
        <v>0</v>
      </c>
      <c r="AC63" s="772">
        <v>0</v>
      </c>
      <c r="AD63" s="772">
        <v>0</v>
      </c>
      <c r="AE63" s="772">
        <v>0</v>
      </c>
      <c r="AF63" s="772">
        <v>0</v>
      </c>
      <c r="AG63" s="772">
        <v>0</v>
      </c>
      <c r="AH63" s="772">
        <v>0</v>
      </c>
      <c r="AI63" s="772">
        <v>0</v>
      </c>
      <c r="AJ63" s="772">
        <v>0</v>
      </c>
      <c r="AK63" s="772">
        <v>0</v>
      </c>
      <c r="AL63" s="772">
        <v>0</v>
      </c>
      <c r="AM63" s="753"/>
    </row>
    <row r="64" spans="1:39">
      <c r="A64" s="761" t="s">
        <v>102</v>
      </c>
      <c r="B64" s="756"/>
      <c r="C64" s="756"/>
      <c r="D64" s="756"/>
      <c r="E64" s="756"/>
      <c r="F64" s="756"/>
      <c r="G64" s="756"/>
      <c r="H64" s="756"/>
      <c r="I64" s="756"/>
      <c r="J64" s="756"/>
      <c r="K64" s="756"/>
      <c r="L64" s="763" t="s">
        <v>122</v>
      </c>
      <c r="M64" s="747" t="s">
        <v>1123</v>
      </c>
      <c r="N64" s="721" t="s">
        <v>329</v>
      </c>
      <c r="O64" s="752"/>
      <c r="P64" s="752"/>
      <c r="Q64" s="752"/>
      <c r="R64" s="752"/>
      <c r="S64" s="752"/>
      <c r="T64" s="752"/>
      <c r="U64" s="752"/>
      <c r="V64" s="752"/>
      <c r="W64" s="752"/>
      <c r="X64" s="752"/>
      <c r="Y64" s="752"/>
      <c r="Z64" s="752"/>
      <c r="AA64" s="752"/>
      <c r="AB64" s="752"/>
      <c r="AC64" s="752"/>
      <c r="AD64" s="752"/>
      <c r="AE64" s="752"/>
      <c r="AF64" s="752"/>
      <c r="AG64" s="752"/>
      <c r="AH64" s="752"/>
      <c r="AI64" s="752"/>
      <c r="AJ64" s="752"/>
      <c r="AK64" s="752"/>
      <c r="AL64" s="752"/>
      <c r="AM64" s="753"/>
    </row>
    <row r="65" spans="1:39">
      <c r="A65" s="761" t="s">
        <v>102</v>
      </c>
      <c r="B65" s="756"/>
      <c r="C65" s="756"/>
      <c r="D65" s="756"/>
      <c r="E65" s="756"/>
      <c r="F65" s="756"/>
      <c r="G65" s="756"/>
      <c r="H65" s="756"/>
      <c r="I65" s="756"/>
      <c r="J65" s="756"/>
      <c r="K65" s="756"/>
      <c r="L65" s="763" t="s">
        <v>123</v>
      </c>
      <c r="M65" s="747" t="s">
        <v>333</v>
      </c>
      <c r="N65" s="721" t="s">
        <v>329</v>
      </c>
      <c r="O65" s="752"/>
      <c r="P65" s="752"/>
      <c r="Q65" s="752"/>
      <c r="R65" s="752"/>
      <c r="S65" s="752"/>
      <c r="T65" s="752"/>
      <c r="U65" s="752"/>
      <c r="V65" s="752"/>
      <c r="W65" s="752"/>
      <c r="X65" s="752"/>
      <c r="Y65" s="752"/>
      <c r="Z65" s="752"/>
      <c r="AA65" s="752"/>
      <c r="AB65" s="752"/>
      <c r="AC65" s="752"/>
      <c r="AD65" s="752"/>
      <c r="AE65" s="752"/>
      <c r="AF65" s="752"/>
      <c r="AG65" s="752"/>
      <c r="AH65" s="752"/>
      <c r="AI65" s="752"/>
      <c r="AJ65" s="752"/>
      <c r="AK65" s="752"/>
      <c r="AL65" s="752"/>
      <c r="AM65" s="753"/>
    </row>
    <row r="66" spans="1:39">
      <c r="A66" s="761" t="s">
        <v>102</v>
      </c>
      <c r="B66" s="756"/>
      <c r="C66" s="756"/>
      <c r="D66" s="756"/>
      <c r="E66" s="756"/>
      <c r="F66" s="756"/>
      <c r="G66" s="756"/>
      <c r="H66" s="756"/>
      <c r="I66" s="756"/>
      <c r="J66" s="756"/>
      <c r="K66" s="756"/>
      <c r="L66" s="763" t="s">
        <v>124</v>
      </c>
      <c r="M66" s="764" t="s">
        <v>334</v>
      </c>
      <c r="N66" s="721" t="s">
        <v>329</v>
      </c>
      <c r="O66" s="770"/>
      <c r="P66" s="770"/>
      <c r="Q66" s="770"/>
      <c r="R66" s="770"/>
      <c r="S66" s="770"/>
      <c r="T66" s="770"/>
      <c r="U66" s="770"/>
      <c r="V66" s="770"/>
      <c r="W66" s="770"/>
      <c r="X66" s="770"/>
      <c r="Y66" s="770"/>
      <c r="Z66" s="770"/>
      <c r="AA66" s="770"/>
      <c r="AB66" s="770"/>
      <c r="AC66" s="770"/>
      <c r="AD66" s="770"/>
      <c r="AE66" s="770"/>
      <c r="AF66" s="770"/>
      <c r="AG66" s="770"/>
      <c r="AH66" s="770"/>
      <c r="AI66" s="770"/>
      <c r="AJ66" s="770"/>
      <c r="AK66" s="770"/>
      <c r="AL66" s="770"/>
      <c r="AM66" s="753"/>
    </row>
    <row r="67" spans="1:39">
      <c r="A67" s="761" t="s">
        <v>102</v>
      </c>
      <c r="B67" s="756"/>
      <c r="C67" s="756"/>
      <c r="D67" s="756"/>
      <c r="E67" s="756"/>
      <c r="F67" s="756"/>
      <c r="G67" s="756"/>
      <c r="H67" s="756"/>
      <c r="I67" s="756"/>
      <c r="J67" s="756"/>
      <c r="K67" s="756"/>
      <c r="L67" s="763" t="s">
        <v>125</v>
      </c>
      <c r="M67" s="764" t="s">
        <v>335</v>
      </c>
      <c r="N67" s="721" t="s">
        <v>329</v>
      </c>
      <c r="O67" s="752"/>
      <c r="P67" s="752"/>
      <c r="Q67" s="752"/>
      <c r="R67" s="752"/>
      <c r="S67" s="752"/>
      <c r="T67" s="752"/>
      <c r="U67" s="752"/>
      <c r="V67" s="752"/>
      <c r="W67" s="752"/>
      <c r="X67" s="752"/>
      <c r="Y67" s="752"/>
      <c r="Z67" s="752"/>
      <c r="AA67" s="752"/>
      <c r="AB67" s="752"/>
      <c r="AC67" s="752"/>
      <c r="AD67" s="752"/>
      <c r="AE67" s="752"/>
      <c r="AF67" s="752"/>
      <c r="AG67" s="752"/>
      <c r="AH67" s="752"/>
      <c r="AI67" s="752"/>
      <c r="AJ67" s="752"/>
      <c r="AK67" s="752"/>
      <c r="AL67" s="752"/>
      <c r="AM67" s="753"/>
    </row>
    <row r="68" spans="1:39">
      <c r="A68" s="761" t="s">
        <v>102</v>
      </c>
      <c r="B68" s="756"/>
      <c r="C68" s="756"/>
      <c r="D68" s="756"/>
      <c r="E68" s="756"/>
      <c r="F68" s="756"/>
      <c r="G68" s="756"/>
      <c r="H68" s="756"/>
      <c r="I68" s="756"/>
      <c r="J68" s="756"/>
      <c r="K68" s="756"/>
      <c r="L68" s="763" t="s">
        <v>126</v>
      </c>
      <c r="M68" s="771" t="s">
        <v>336</v>
      </c>
      <c r="N68" s="721" t="s">
        <v>329</v>
      </c>
      <c r="O68" s="772">
        <v>11.5</v>
      </c>
      <c r="P68" s="772">
        <v>7.2</v>
      </c>
      <c r="Q68" s="772">
        <v>8.2800000000000011</v>
      </c>
      <c r="R68" s="772">
        <v>11.5</v>
      </c>
      <c r="S68" s="772">
        <v>7.5</v>
      </c>
      <c r="T68" s="772">
        <v>0</v>
      </c>
      <c r="U68" s="772">
        <v>0</v>
      </c>
      <c r="V68" s="772">
        <v>0</v>
      </c>
      <c r="W68" s="772">
        <v>0</v>
      </c>
      <c r="X68" s="772">
        <v>0</v>
      </c>
      <c r="Y68" s="772">
        <v>0</v>
      </c>
      <c r="Z68" s="772">
        <v>0</v>
      </c>
      <c r="AA68" s="772">
        <v>0</v>
      </c>
      <c r="AB68" s="772">
        <v>0</v>
      </c>
      <c r="AC68" s="772">
        <v>8.625</v>
      </c>
      <c r="AD68" s="772">
        <v>0</v>
      </c>
      <c r="AE68" s="772">
        <v>0</v>
      </c>
      <c r="AF68" s="772">
        <v>0</v>
      </c>
      <c r="AG68" s="772">
        <v>0</v>
      </c>
      <c r="AH68" s="772">
        <v>0</v>
      </c>
      <c r="AI68" s="772">
        <v>0</v>
      </c>
      <c r="AJ68" s="772">
        <v>0</v>
      </c>
      <c r="AK68" s="772">
        <v>0</v>
      </c>
      <c r="AL68" s="772">
        <v>0</v>
      </c>
      <c r="AM68" s="753"/>
    </row>
    <row r="69" spans="1:39" ht="22.8">
      <c r="A69" s="761" t="s">
        <v>102</v>
      </c>
      <c r="B69" s="756"/>
      <c r="C69" s="756"/>
      <c r="D69" s="756"/>
      <c r="E69" s="756"/>
      <c r="F69" s="756"/>
      <c r="G69" s="756"/>
      <c r="H69" s="756"/>
      <c r="I69" s="756"/>
      <c r="J69" s="756"/>
      <c r="K69" s="756"/>
      <c r="L69" s="763" t="s">
        <v>149</v>
      </c>
      <c r="M69" s="747" t="s">
        <v>337</v>
      </c>
      <c r="N69" s="721" t="s">
        <v>329</v>
      </c>
      <c r="O69" s="752">
        <v>11.5</v>
      </c>
      <c r="P69" s="752">
        <v>7.2</v>
      </c>
      <c r="Q69" s="752">
        <v>8.2799999999999994</v>
      </c>
      <c r="R69" s="752">
        <v>11.5</v>
      </c>
      <c r="S69" s="752">
        <v>7.5</v>
      </c>
      <c r="T69" s="752"/>
      <c r="U69" s="752"/>
      <c r="V69" s="752"/>
      <c r="W69" s="752"/>
      <c r="X69" s="752"/>
      <c r="Y69" s="752"/>
      <c r="Z69" s="752"/>
      <c r="AA69" s="752"/>
      <c r="AB69" s="752"/>
      <c r="AC69" s="752">
        <v>8.625</v>
      </c>
      <c r="AD69" s="752"/>
      <c r="AE69" s="752"/>
      <c r="AF69" s="752"/>
      <c r="AG69" s="752"/>
      <c r="AH69" s="752"/>
      <c r="AI69" s="752"/>
      <c r="AJ69" s="752"/>
      <c r="AK69" s="752"/>
      <c r="AL69" s="752"/>
      <c r="AM69" s="753"/>
    </row>
    <row r="70" spans="1:39">
      <c r="A70" s="761" t="s">
        <v>102</v>
      </c>
      <c r="B70" s="756"/>
      <c r="C70" s="756"/>
      <c r="D70" s="756"/>
      <c r="E70" s="756"/>
      <c r="F70" s="756"/>
      <c r="G70" s="756"/>
      <c r="H70" s="756"/>
      <c r="I70" s="756"/>
      <c r="J70" s="756"/>
      <c r="K70" s="756"/>
      <c r="L70" s="763" t="s">
        <v>199</v>
      </c>
      <c r="M70" s="747" t="s">
        <v>338</v>
      </c>
      <c r="N70" s="721" t="s">
        <v>329</v>
      </c>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3"/>
    </row>
    <row r="71" spans="1:39" ht="22.8">
      <c r="A71" s="761" t="s">
        <v>102</v>
      </c>
      <c r="B71" s="756"/>
      <c r="C71" s="756"/>
      <c r="D71" s="756"/>
      <c r="E71" s="756"/>
      <c r="F71" s="756"/>
      <c r="G71" s="756"/>
      <c r="H71" s="756"/>
      <c r="I71" s="756"/>
      <c r="J71" s="756"/>
      <c r="K71" s="756"/>
      <c r="L71" s="763" t="s">
        <v>408</v>
      </c>
      <c r="M71" s="747" t="s">
        <v>1168</v>
      </c>
      <c r="N71" s="721" t="s">
        <v>329</v>
      </c>
      <c r="O71" s="752"/>
      <c r="P71" s="752"/>
      <c r="Q71" s="752"/>
      <c r="R71" s="752"/>
      <c r="S71" s="752"/>
      <c r="T71" s="752"/>
      <c r="U71" s="752"/>
      <c r="V71" s="752"/>
      <c r="W71" s="752"/>
      <c r="X71" s="752"/>
      <c r="Y71" s="752"/>
      <c r="Z71" s="752"/>
      <c r="AA71" s="752"/>
      <c r="AB71" s="752"/>
      <c r="AC71" s="752"/>
      <c r="AD71" s="752"/>
      <c r="AE71" s="752"/>
      <c r="AF71" s="752"/>
      <c r="AG71" s="752"/>
      <c r="AH71" s="752"/>
      <c r="AI71" s="752"/>
      <c r="AJ71" s="752"/>
      <c r="AK71" s="752"/>
      <c r="AL71" s="752"/>
      <c r="AM71" s="753"/>
    </row>
    <row r="72" spans="1:39">
      <c r="A72" s="761" t="s">
        <v>102</v>
      </c>
      <c r="B72" s="756"/>
      <c r="C72" s="756"/>
      <c r="D72" s="756"/>
      <c r="E72" s="756"/>
      <c r="F72" s="756"/>
      <c r="G72" s="756"/>
      <c r="H72" s="756"/>
      <c r="I72" s="756"/>
      <c r="J72" s="756"/>
      <c r="K72" s="756"/>
      <c r="L72" s="763" t="s">
        <v>127</v>
      </c>
      <c r="M72" s="764" t="s">
        <v>1188</v>
      </c>
      <c r="N72" s="721" t="s">
        <v>329</v>
      </c>
      <c r="O72" s="752">
        <v>1.5</v>
      </c>
      <c r="P72" s="752">
        <v>0</v>
      </c>
      <c r="Q72" s="752">
        <v>1.08</v>
      </c>
      <c r="R72" s="752">
        <v>1.5</v>
      </c>
      <c r="S72" s="752">
        <v>0</v>
      </c>
      <c r="T72" s="752"/>
      <c r="U72" s="752"/>
      <c r="V72" s="752"/>
      <c r="W72" s="752"/>
      <c r="X72" s="752"/>
      <c r="Y72" s="752"/>
      <c r="Z72" s="752"/>
      <c r="AA72" s="752"/>
      <c r="AB72" s="752"/>
      <c r="AC72" s="752">
        <v>1.125</v>
      </c>
      <c r="AD72" s="752"/>
      <c r="AE72" s="752"/>
      <c r="AF72" s="752"/>
      <c r="AG72" s="752"/>
      <c r="AH72" s="752"/>
      <c r="AI72" s="752"/>
      <c r="AJ72" s="752"/>
      <c r="AK72" s="752"/>
      <c r="AL72" s="752"/>
      <c r="AM72" s="753"/>
    </row>
    <row r="73" spans="1:39">
      <c r="A73" s="761" t="s">
        <v>102</v>
      </c>
      <c r="B73" s="756"/>
      <c r="C73" s="756"/>
      <c r="D73" s="756"/>
      <c r="E73" s="756"/>
      <c r="F73" s="756"/>
      <c r="G73" s="756"/>
      <c r="H73" s="756"/>
      <c r="I73" s="756"/>
      <c r="J73" s="756"/>
      <c r="K73" s="756"/>
      <c r="L73" s="763" t="s">
        <v>1300</v>
      </c>
      <c r="M73" s="773" t="s">
        <v>340</v>
      </c>
      <c r="N73" s="724" t="s">
        <v>145</v>
      </c>
      <c r="O73" s="772">
        <v>13.043478260869565</v>
      </c>
      <c r="P73" s="772">
        <v>0</v>
      </c>
      <c r="Q73" s="772">
        <v>13.043478260869565</v>
      </c>
      <c r="R73" s="772">
        <v>13.043478260869565</v>
      </c>
      <c r="S73" s="772">
        <v>0</v>
      </c>
      <c r="T73" s="772">
        <v>0</v>
      </c>
      <c r="U73" s="772">
        <v>0</v>
      </c>
      <c r="V73" s="772">
        <v>0</v>
      </c>
      <c r="W73" s="772">
        <v>0</v>
      </c>
      <c r="X73" s="772">
        <v>0</v>
      </c>
      <c r="Y73" s="772">
        <v>0</v>
      </c>
      <c r="Z73" s="772">
        <v>0</v>
      </c>
      <c r="AA73" s="772">
        <v>0</v>
      </c>
      <c r="AB73" s="772">
        <v>0</v>
      </c>
      <c r="AC73" s="772">
        <v>13.043478260869565</v>
      </c>
      <c r="AD73" s="772">
        <v>0</v>
      </c>
      <c r="AE73" s="772">
        <v>0</v>
      </c>
      <c r="AF73" s="772">
        <v>0</v>
      </c>
      <c r="AG73" s="772">
        <v>0</v>
      </c>
      <c r="AH73" s="772">
        <v>0</v>
      </c>
      <c r="AI73" s="772">
        <v>0</v>
      </c>
      <c r="AJ73" s="772">
        <v>0</v>
      </c>
      <c r="AK73" s="772">
        <v>0</v>
      </c>
      <c r="AL73" s="772">
        <v>0</v>
      </c>
      <c r="AM73" s="753"/>
    </row>
    <row r="74" spans="1:39">
      <c r="A74" s="761" t="s">
        <v>102</v>
      </c>
      <c r="B74" s="756"/>
      <c r="C74" s="756"/>
      <c r="D74" s="756"/>
      <c r="E74" s="756"/>
      <c r="F74" s="756"/>
      <c r="G74" s="756"/>
      <c r="H74" s="756"/>
      <c r="I74" s="756"/>
      <c r="J74" s="756"/>
      <c r="K74" s="756"/>
      <c r="L74" s="763" t="s">
        <v>128</v>
      </c>
      <c r="M74" s="764" t="s">
        <v>341</v>
      </c>
      <c r="N74" s="721" t="s">
        <v>329</v>
      </c>
      <c r="O74" s="772">
        <v>10</v>
      </c>
      <c r="P74" s="772">
        <v>7.2</v>
      </c>
      <c r="Q74" s="772">
        <v>7.2</v>
      </c>
      <c r="R74" s="772">
        <v>10</v>
      </c>
      <c r="S74" s="772">
        <v>7.5</v>
      </c>
      <c r="T74" s="772">
        <v>0</v>
      </c>
      <c r="U74" s="772">
        <v>0</v>
      </c>
      <c r="V74" s="772">
        <v>0</v>
      </c>
      <c r="W74" s="772">
        <v>0</v>
      </c>
      <c r="X74" s="772">
        <v>0</v>
      </c>
      <c r="Y74" s="772">
        <v>0</v>
      </c>
      <c r="Z74" s="772">
        <v>0</v>
      </c>
      <c r="AA74" s="772">
        <v>0</v>
      </c>
      <c r="AB74" s="772">
        <v>0</v>
      </c>
      <c r="AC74" s="772">
        <v>7.5</v>
      </c>
      <c r="AD74" s="772">
        <v>0</v>
      </c>
      <c r="AE74" s="772">
        <v>0</v>
      </c>
      <c r="AF74" s="772">
        <v>0</v>
      </c>
      <c r="AG74" s="772">
        <v>0</v>
      </c>
      <c r="AH74" s="772">
        <v>0</v>
      </c>
      <c r="AI74" s="772">
        <v>0</v>
      </c>
      <c r="AJ74" s="772">
        <v>0</v>
      </c>
      <c r="AK74" s="772">
        <v>0</v>
      </c>
      <c r="AL74" s="772">
        <v>0</v>
      </c>
      <c r="AM74" s="753"/>
    </row>
    <row r="75" spans="1:39">
      <c r="A75" s="761" t="s">
        <v>102</v>
      </c>
      <c r="B75" s="756"/>
      <c r="C75" s="756"/>
      <c r="D75" s="756"/>
      <c r="E75" s="756"/>
      <c r="F75" s="756"/>
      <c r="G75" s="756"/>
      <c r="H75" s="756"/>
      <c r="I75" s="756"/>
      <c r="J75" s="756"/>
      <c r="K75" s="756"/>
      <c r="L75" s="763" t="s">
        <v>1237</v>
      </c>
      <c r="M75" s="747" t="s">
        <v>342</v>
      </c>
      <c r="N75" s="721" t="s">
        <v>329</v>
      </c>
      <c r="O75" s="772">
        <v>0</v>
      </c>
      <c r="P75" s="772">
        <v>0</v>
      </c>
      <c r="Q75" s="772">
        <v>0</v>
      </c>
      <c r="R75" s="772">
        <v>0</v>
      </c>
      <c r="S75" s="772">
        <v>0</v>
      </c>
      <c r="T75" s="772">
        <v>0</v>
      </c>
      <c r="U75" s="772">
        <v>0</v>
      </c>
      <c r="V75" s="772">
        <v>0</v>
      </c>
      <c r="W75" s="772">
        <v>0</v>
      </c>
      <c r="X75" s="772">
        <v>0</v>
      </c>
      <c r="Y75" s="772">
        <v>0</v>
      </c>
      <c r="Z75" s="772">
        <v>0</v>
      </c>
      <c r="AA75" s="772">
        <v>0</v>
      </c>
      <c r="AB75" s="772">
        <v>0</v>
      </c>
      <c r="AC75" s="772">
        <v>0</v>
      </c>
      <c r="AD75" s="772">
        <v>0</v>
      </c>
      <c r="AE75" s="772">
        <v>0</v>
      </c>
      <c r="AF75" s="772">
        <v>0</v>
      </c>
      <c r="AG75" s="772">
        <v>0</v>
      </c>
      <c r="AH75" s="772">
        <v>0</v>
      </c>
      <c r="AI75" s="772">
        <v>0</v>
      </c>
      <c r="AJ75" s="772">
        <v>0</v>
      </c>
      <c r="AK75" s="772">
        <v>0</v>
      </c>
      <c r="AL75" s="772">
        <v>0</v>
      </c>
      <c r="AM75" s="753"/>
    </row>
    <row r="76" spans="1:39">
      <c r="A76" s="761" t="s">
        <v>102</v>
      </c>
      <c r="B76" s="756"/>
      <c r="C76" s="756"/>
      <c r="D76" s="756"/>
      <c r="E76" s="756"/>
      <c r="F76" s="756"/>
      <c r="G76" s="756"/>
      <c r="H76" s="756"/>
      <c r="I76" s="756"/>
      <c r="J76" s="756"/>
      <c r="K76" s="756"/>
      <c r="L76" s="763" t="s">
        <v>1301</v>
      </c>
      <c r="M76" s="774" t="s">
        <v>343</v>
      </c>
      <c r="N76" s="721" t="s">
        <v>329</v>
      </c>
      <c r="O76" s="752"/>
      <c r="P76" s="752"/>
      <c r="Q76" s="752"/>
      <c r="R76" s="752"/>
      <c r="S76" s="752"/>
      <c r="T76" s="752"/>
      <c r="U76" s="752"/>
      <c r="V76" s="752"/>
      <c r="W76" s="752"/>
      <c r="X76" s="752"/>
      <c r="Y76" s="752"/>
      <c r="Z76" s="752"/>
      <c r="AA76" s="752"/>
      <c r="AB76" s="752"/>
      <c r="AC76" s="752"/>
      <c r="AD76" s="752"/>
      <c r="AE76" s="752"/>
      <c r="AF76" s="752"/>
      <c r="AG76" s="752"/>
      <c r="AH76" s="752"/>
      <c r="AI76" s="752"/>
      <c r="AJ76" s="752"/>
      <c r="AK76" s="752"/>
      <c r="AL76" s="752"/>
      <c r="AM76" s="753"/>
    </row>
    <row r="77" spans="1:39">
      <c r="A77" s="761" t="s">
        <v>102</v>
      </c>
      <c r="B77" s="756"/>
      <c r="C77" s="756"/>
      <c r="D77" s="756"/>
      <c r="E77" s="756"/>
      <c r="F77" s="756"/>
      <c r="G77" s="756"/>
      <c r="H77" s="756"/>
      <c r="I77" s="756"/>
      <c r="J77" s="756"/>
      <c r="K77" s="756"/>
      <c r="L77" s="763" t="s">
        <v>1302</v>
      </c>
      <c r="M77" s="774" t="s">
        <v>344</v>
      </c>
      <c r="N77" s="721" t="s">
        <v>329</v>
      </c>
      <c r="O77" s="752"/>
      <c r="P77" s="752"/>
      <c r="Q77" s="752"/>
      <c r="R77" s="752"/>
      <c r="S77" s="752"/>
      <c r="T77" s="752"/>
      <c r="U77" s="752"/>
      <c r="V77" s="752"/>
      <c r="W77" s="752"/>
      <c r="X77" s="752"/>
      <c r="Y77" s="752"/>
      <c r="Z77" s="752"/>
      <c r="AA77" s="752"/>
      <c r="AB77" s="752"/>
      <c r="AC77" s="752"/>
      <c r="AD77" s="752"/>
      <c r="AE77" s="752"/>
      <c r="AF77" s="752"/>
      <c r="AG77" s="752"/>
      <c r="AH77" s="752"/>
      <c r="AI77" s="752"/>
      <c r="AJ77" s="752"/>
      <c r="AK77" s="752"/>
      <c r="AL77" s="752"/>
      <c r="AM77" s="753"/>
    </row>
    <row r="78" spans="1:39">
      <c r="A78" s="761" t="s">
        <v>102</v>
      </c>
      <c r="B78" s="756"/>
      <c r="C78" s="756"/>
      <c r="D78" s="756"/>
      <c r="E78" s="756"/>
      <c r="F78" s="756"/>
      <c r="G78" s="756"/>
      <c r="H78" s="756"/>
      <c r="I78" s="756"/>
      <c r="J78" s="756"/>
      <c r="K78" s="756"/>
      <c r="L78" s="763" t="s">
        <v>1303</v>
      </c>
      <c r="M78" s="774" t="s">
        <v>345</v>
      </c>
      <c r="N78" s="721" t="s">
        <v>329</v>
      </c>
      <c r="O78" s="752"/>
      <c r="P78" s="752"/>
      <c r="Q78" s="752"/>
      <c r="R78" s="752"/>
      <c r="S78" s="752"/>
      <c r="T78" s="752"/>
      <c r="U78" s="752"/>
      <c r="V78" s="752"/>
      <c r="W78" s="752"/>
      <c r="X78" s="752"/>
      <c r="Y78" s="752"/>
      <c r="Z78" s="752"/>
      <c r="AA78" s="752"/>
      <c r="AB78" s="752"/>
      <c r="AC78" s="752"/>
      <c r="AD78" s="752"/>
      <c r="AE78" s="752"/>
      <c r="AF78" s="752"/>
      <c r="AG78" s="752"/>
      <c r="AH78" s="752"/>
      <c r="AI78" s="752"/>
      <c r="AJ78" s="752"/>
      <c r="AK78" s="752"/>
      <c r="AL78" s="752"/>
      <c r="AM78" s="753"/>
    </row>
    <row r="79" spans="1:39">
      <c r="A79" s="761" t="s">
        <v>102</v>
      </c>
      <c r="B79" s="756" t="s">
        <v>1165</v>
      </c>
      <c r="C79" s="756"/>
      <c r="D79" s="756"/>
      <c r="E79" s="756"/>
      <c r="F79" s="756"/>
      <c r="G79" s="756"/>
      <c r="H79" s="756"/>
      <c r="I79" s="756"/>
      <c r="J79" s="756"/>
      <c r="K79" s="756"/>
      <c r="L79" s="763" t="s">
        <v>1304</v>
      </c>
      <c r="M79" s="747" t="s">
        <v>346</v>
      </c>
      <c r="N79" s="721" t="s">
        <v>329</v>
      </c>
      <c r="O79" s="772">
        <v>0</v>
      </c>
      <c r="P79" s="772">
        <v>0</v>
      </c>
      <c r="Q79" s="772">
        <v>0</v>
      </c>
      <c r="R79" s="772">
        <v>0</v>
      </c>
      <c r="S79" s="772">
        <v>0</v>
      </c>
      <c r="T79" s="772">
        <v>0</v>
      </c>
      <c r="U79" s="772">
        <v>0</v>
      </c>
      <c r="V79" s="772">
        <v>0</v>
      </c>
      <c r="W79" s="772">
        <v>0</v>
      </c>
      <c r="X79" s="772">
        <v>0</v>
      </c>
      <c r="Y79" s="772">
        <v>0</v>
      </c>
      <c r="Z79" s="772">
        <v>0</v>
      </c>
      <c r="AA79" s="772">
        <v>0</v>
      </c>
      <c r="AB79" s="772">
        <v>0</v>
      </c>
      <c r="AC79" s="772">
        <v>0</v>
      </c>
      <c r="AD79" s="772">
        <v>0</v>
      </c>
      <c r="AE79" s="772">
        <v>0</v>
      </c>
      <c r="AF79" s="772">
        <v>0</v>
      </c>
      <c r="AG79" s="772">
        <v>0</v>
      </c>
      <c r="AH79" s="772">
        <v>0</v>
      </c>
      <c r="AI79" s="772">
        <v>0</v>
      </c>
      <c r="AJ79" s="772">
        <v>0</v>
      </c>
      <c r="AK79" s="772">
        <v>0</v>
      </c>
      <c r="AL79" s="772">
        <v>0</v>
      </c>
      <c r="AM79" s="753"/>
    </row>
    <row r="80" spans="1:39">
      <c r="A80" s="761" t="s">
        <v>102</v>
      </c>
      <c r="B80" s="756"/>
      <c r="C80" s="756"/>
      <c r="D80" s="756"/>
      <c r="E80" s="756"/>
      <c r="F80" s="756"/>
      <c r="G80" s="756"/>
      <c r="H80" s="756"/>
      <c r="I80" s="756"/>
      <c r="J80" s="756"/>
      <c r="K80" s="756"/>
      <c r="L80" s="763" t="s">
        <v>1305</v>
      </c>
      <c r="M80" s="774" t="s">
        <v>347</v>
      </c>
      <c r="N80" s="721" t="s">
        <v>329</v>
      </c>
      <c r="O80" s="752"/>
      <c r="P80" s="752"/>
      <c r="Q80" s="752"/>
      <c r="R80" s="752"/>
      <c r="S80" s="752"/>
      <c r="T80" s="752"/>
      <c r="U80" s="752"/>
      <c r="V80" s="752"/>
      <c r="W80" s="752"/>
      <c r="X80" s="752"/>
      <c r="Y80" s="752"/>
      <c r="Z80" s="752"/>
      <c r="AA80" s="752"/>
      <c r="AB80" s="752"/>
      <c r="AC80" s="752"/>
      <c r="AD80" s="752"/>
      <c r="AE80" s="752"/>
      <c r="AF80" s="752"/>
      <c r="AG80" s="752"/>
      <c r="AH80" s="752"/>
      <c r="AI80" s="752"/>
      <c r="AJ80" s="752"/>
      <c r="AK80" s="752"/>
      <c r="AL80" s="752"/>
      <c r="AM80" s="753"/>
    </row>
    <row r="81" spans="1:39">
      <c r="A81" s="761" t="s">
        <v>102</v>
      </c>
      <c r="B81" s="756"/>
      <c r="C81" s="756"/>
      <c r="D81" s="756"/>
      <c r="E81" s="756"/>
      <c r="F81" s="756"/>
      <c r="G81" s="756"/>
      <c r="H81" s="756"/>
      <c r="I81" s="756"/>
      <c r="J81" s="756"/>
      <c r="K81" s="756"/>
      <c r="L81" s="763" t="s">
        <v>1306</v>
      </c>
      <c r="M81" s="774" t="s">
        <v>348</v>
      </c>
      <c r="N81" s="721" t="s">
        <v>329</v>
      </c>
      <c r="O81" s="752"/>
      <c r="P81" s="752"/>
      <c r="Q81" s="752"/>
      <c r="R81" s="752"/>
      <c r="S81" s="752"/>
      <c r="T81" s="752"/>
      <c r="U81" s="752"/>
      <c r="V81" s="752"/>
      <c r="W81" s="752"/>
      <c r="X81" s="752"/>
      <c r="Y81" s="752"/>
      <c r="Z81" s="752"/>
      <c r="AA81" s="752"/>
      <c r="AB81" s="752"/>
      <c r="AC81" s="752"/>
      <c r="AD81" s="752"/>
      <c r="AE81" s="752"/>
      <c r="AF81" s="752"/>
      <c r="AG81" s="752"/>
      <c r="AH81" s="752"/>
      <c r="AI81" s="752"/>
      <c r="AJ81" s="752"/>
      <c r="AK81" s="752"/>
      <c r="AL81" s="752"/>
      <c r="AM81" s="753"/>
    </row>
    <row r="82" spans="1:39">
      <c r="A82" s="761" t="s">
        <v>102</v>
      </c>
      <c r="B82" s="756" t="s">
        <v>1165</v>
      </c>
      <c r="C82" s="756"/>
      <c r="D82" s="756"/>
      <c r="E82" s="756"/>
      <c r="F82" s="756"/>
      <c r="G82" s="756"/>
      <c r="H82" s="756"/>
      <c r="I82" s="756"/>
      <c r="J82" s="756"/>
      <c r="K82" s="756"/>
      <c r="L82" s="763" t="s">
        <v>1307</v>
      </c>
      <c r="M82" s="747" t="s">
        <v>1189</v>
      </c>
      <c r="N82" s="721" t="s">
        <v>329</v>
      </c>
      <c r="O82" s="772">
        <v>10</v>
      </c>
      <c r="P82" s="772">
        <v>7.2</v>
      </c>
      <c r="Q82" s="772">
        <v>7.2</v>
      </c>
      <c r="R82" s="772">
        <v>10</v>
      </c>
      <c r="S82" s="772">
        <v>7.5</v>
      </c>
      <c r="T82" s="772">
        <v>0</v>
      </c>
      <c r="U82" s="772">
        <v>0</v>
      </c>
      <c r="V82" s="772">
        <v>0</v>
      </c>
      <c r="W82" s="772">
        <v>0</v>
      </c>
      <c r="X82" s="772">
        <v>0</v>
      </c>
      <c r="Y82" s="772">
        <v>0</v>
      </c>
      <c r="Z82" s="772">
        <v>0</v>
      </c>
      <c r="AA82" s="772">
        <v>0</v>
      </c>
      <c r="AB82" s="772">
        <v>0</v>
      </c>
      <c r="AC82" s="772">
        <v>7.5</v>
      </c>
      <c r="AD82" s="772">
        <v>0</v>
      </c>
      <c r="AE82" s="772">
        <v>0</v>
      </c>
      <c r="AF82" s="772">
        <v>0</v>
      </c>
      <c r="AG82" s="772">
        <v>0</v>
      </c>
      <c r="AH82" s="772">
        <v>0</v>
      </c>
      <c r="AI82" s="772">
        <v>0</v>
      </c>
      <c r="AJ82" s="772">
        <v>0</v>
      </c>
      <c r="AK82" s="772">
        <v>0</v>
      </c>
      <c r="AL82" s="772">
        <v>0</v>
      </c>
      <c r="AM82" s="753"/>
    </row>
    <row r="83" spans="1:39">
      <c r="A83" s="761" t="s">
        <v>102</v>
      </c>
      <c r="B83" s="756"/>
      <c r="C83" s="756"/>
      <c r="D83" s="756"/>
      <c r="E83" s="756"/>
      <c r="F83" s="756"/>
      <c r="G83" s="756"/>
      <c r="H83" s="756"/>
      <c r="I83" s="756"/>
      <c r="J83" s="756"/>
      <c r="K83" s="756"/>
      <c r="L83" s="763" t="s">
        <v>1308</v>
      </c>
      <c r="M83" s="774" t="s">
        <v>349</v>
      </c>
      <c r="N83" s="721" t="s">
        <v>329</v>
      </c>
      <c r="O83" s="772">
        <v>0.3</v>
      </c>
      <c r="P83" s="772">
        <v>0</v>
      </c>
      <c r="Q83" s="772">
        <v>0</v>
      </c>
      <c r="R83" s="772">
        <v>0.3</v>
      </c>
      <c r="S83" s="772">
        <v>0</v>
      </c>
      <c r="T83" s="772">
        <v>0</v>
      </c>
      <c r="U83" s="772">
        <v>0</v>
      </c>
      <c r="V83" s="772">
        <v>0</v>
      </c>
      <c r="W83" s="772">
        <v>0</v>
      </c>
      <c r="X83" s="772">
        <v>0</v>
      </c>
      <c r="Y83" s="772">
        <v>0</v>
      </c>
      <c r="Z83" s="772">
        <v>0</v>
      </c>
      <c r="AA83" s="772">
        <v>0</v>
      </c>
      <c r="AB83" s="772">
        <v>0</v>
      </c>
      <c r="AC83" s="772">
        <v>0</v>
      </c>
      <c r="AD83" s="772">
        <v>0</v>
      </c>
      <c r="AE83" s="772">
        <v>0</v>
      </c>
      <c r="AF83" s="772">
        <v>0</v>
      </c>
      <c r="AG83" s="772">
        <v>0</v>
      </c>
      <c r="AH83" s="772">
        <v>0</v>
      </c>
      <c r="AI83" s="772">
        <v>0</v>
      </c>
      <c r="AJ83" s="772">
        <v>0</v>
      </c>
      <c r="AK83" s="772">
        <v>0</v>
      </c>
      <c r="AL83" s="772">
        <v>0</v>
      </c>
      <c r="AM83" s="753"/>
    </row>
    <row r="84" spans="1:39">
      <c r="A84" s="761" t="s">
        <v>102</v>
      </c>
      <c r="B84" s="756"/>
      <c r="C84" s="756"/>
      <c r="D84" s="756"/>
      <c r="E84" s="756"/>
      <c r="F84" s="756"/>
      <c r="G84" s="756"/>
      <c r="H84" s="756"/>
      <c r="I84" s="756"/>
      <c r="J84" s="756"/>
      <c r="K84" s="756"/>
      <c r="L84" s="763" t="s">
        <v>1309</v>
      </c>
      <c r="M84" s="775" t="s">
        <v>347</v>
      </c>
      <c r="N84" s="721" t="s">
        <v>329</v>
      </c>
      <c r="O84" s="752">
        <v>0.3</v>
      </c>
      <c r="P84" s="752"/>
      <c r="Q84" s="752"/>
      <c r="R84" s="752">
        <v>0.3</v>
      </c>
      <c r="S84" s="752"/>
      <c r="T84" s="752"/>
      <c r="U84" s="752"/>
      <c r="V84" s="752"/>
      <c r="W84" s="752"/>
      <c r="X84" s="752"/>
      <c r="Y84" s="752"/>
      <c r="Z84" s="752"/>
      <c r="AA84" s="752"/>
      <c r="AB84" s="752"/>
      <c r="AC84" s="752"/>
      <c r="AD84" s="752"/>
      <c r="AE84" s="752"/>
      <c r="AF84" s="752"/>
      <c r="AG84" s="752"/>
      <c r="AH84" s="752"/>
      <c r="AI84" s="752"/>
      <c r="AJ84" s="752"/>
      <c r="AK84" s="752"/>
      <c r="AL84" s="752"/>
      <c r="AM84" s="753"/>
    </row>
    <row r="85" spans="1:39">
      <c r="A85" s="761" t="s">
        <v>102</v>
      </c>
      <c r="B85" s="756"/>
      <c r="C85" s="756"/>
      <c r="D85" s="756"/>
      <c r="E85" s="756"/>
      <c r="F85" s="756"/>
      <c r="G85" s="756"/>
      <c r="H85" s="756"/>
      <c r="I85" s="756"/>
      <c r="J85" s="756"/>
      <c r="K85" s="756"/>
      <c r="L85" s="763" t="s">
        <v>1310</v>
      </c>
      <c r="M85" s="775" t="s">
        <v>348</v>
      </c>
      <c r="N85" s="721" t="s">
        <v>329</v>
      </c>
      <c r="O85" s="752"/>
      <c r="P85" s="752"/>
      <c r="Q85" s="752"/>
      <c r="R85" s="752"/>
      <c r="S85" s="752"/>
      <c r="T85" s="752"/>
      <c r="U85" s="752"/>
      <c r="V85" s="752"/>
      <c r="W85" s="752"/>
      <c r="X85" s="752"/>
      <c r="Y85" s="752"/>
      <c r="Z85" s="752"/>
      <c r="AA85" s="752"/>
      <c r="AB85" s="752"/>
      <c r="AC85" s="752"/>
      <c r="AD85" s="752"/>
      <c r="AE85" s="752"/>
      <c r="AF85" s="752"/>
      <c r="AG85" s="752"/>
      <c r="AH85" s="752"/>
      <c r="AI85" s="752"/>
      <c r="AJ85" s="752"/>
      <c r="AK85" s="752"/>
      <c r="AL85" s="752"/>
      <c r="AM85" s="753"/>
    </row>
    <row r="86" spans="1:39">
      <c r="A86" s="761" t="s">
        <v>102</v>
      </c>
      <c r="B86" s="756" t="s">
        <v>1166</v>
      </c>
      <c r="C86" s="756"/>
      <c r="D86" s="756"/>
      <c r="E86" s="756"/>
      <c r="F86" s="756"/>
      <c r="G86" s="756"/>
      <c r="H86" s="756"/>
      <c r="I86" s="756"/>
      <c r="J86" s="756"/>
      <c r="K86" s="756"/>
      <c r="L86" s="763" t="s">
        <v>1311</v>
      </c>
      <c r="M86" s="774" t="s">
        <v>350</v>
      </c>
      <c r="N86" s="721" t="s">
        <v>329</v>
      </c>
      <c r="O86" s="772">
        <v>9.6999999999999993</v>
      </c>
      <c r="P86" s="772">
        <v>7.2</v>
      </c>
      <c r="Q86" s="772">
        <v>7.2</v>
      </c>
      <c r="R86" s="772">
        <v>9.6999999999999993</v>
      </c>
      <c r="S86" s="772">
        <v>7.5</v>
      </c>
      <c r="T86" s="772">
        <v>0</v>
      </c>
      <c r="U86" s="772">
        <v>0</v>
      </c>
      <c r="V86" s="772">
        <v>0</v>
      </c>
      <c r="W86" s="772">
        <v>0</v>
      </c>
      <c r="X86" s="772">
        <v>0</v>
      </c>
      <c r="Y86" s="772">
        <v>0</v>
      </c>
      <c r="Z86" s="772">
        <v>0</v>
      </c>
      <c r="AA86" s="772">
        <v>0</v>
      </c>
      <c r="AB86" s="772">
        <v>0</v>
      </c>
      <c r="AC86" s="772">
        <v>7.5</v>
      </c>
      <c r="AD86" s="772">
        <v>0</v>
      </c>
      <c r="AE86" s="772">
        <v>0</v>
      </c>
      <c r="AF86" s="772">
        <v>0</v>
      </c>
      <c r="AG86" s="772">
        <v>0</v>
      </c>
      <c r="AH86" s="772">
        <v>0</v>
      </c>
      <c r="AI86" s="772">
        <v>0</v>
      </c>
      <c r="AJ86" s="772">
        <v>0</v>
      </c>
      <c r="AK86" s="772">
        <v>0</v>
      </c>
      <c r="AL86" s="772">
        <v>0</v>
      </c>
      <c r="AM86" s="753"/>
    </row>
    <row r="87" spans="1:39">
      <c r="A87" s="761" t="s">
        <v>102</v>
      </c>
      <c r="B87" s="756"/>
      <c r="C87" s="756"/>
      <c r="D87" s="756"/>
      <c r="E87" s="756"/>
      <c r="F87" s="756"/>
      <c r="G87" s="756"/>
      <c r="H87" s="756"/>
      <c r="I87" s="756"/>
      <c r="J87" s="756"/>
      <c r="K87" s="756"/>
      <c r="L87" s="763" t="s">
        <v>1312</v>
      </c>
      <c r="M87" s="775" t="s">
        <v>347</v>
      </c>
      <c r="N87" s="721" t="s">
        <v>329</v>
      </c>
      <c r="O87" s="752">
        <v>9.6999999999999993</v>
      </c>
      <c r="P87" s="752">
        <v>7.2</v>
      </c>
      <c r="Q87" s="752">
        <v>7.2</v>
      </c>
      <c r="R87" s="752">
        <v>9.6999999999999993</v>
      </c>
      <c r="S87" s="752">
        <v>7.5</v>
      </c>
      <c r="T87" s="752"/>
      <c r="U87" s="752"/>
      <c r="V87" s="752"/>
      <c r="W87" s="752"/>
      <c r="X87" s="752"/>
      <c r="Y87" s="752"/>
      <c r="Z87" s="752"/>
      <c r="AA87" s="752"/>
      <c r="AB87" s="752"/>
      <c r="AC87" s="752">
        <v>7.5</v>
      </c>
      <c r="AD87" s="752"/>
      <c r="AE87" s="752"/>
      <c r="AF87" s="752"/>
      <c r="AG87" s="752"/>
      <c r="AH87" s="752"/>
      <c r="AI87" s="752"/>
      <c r="AJ87" s="752"/>
      <c r="AK87" s="752"/>
      <c r="AL87" s="752"/>
      <c r="AM87" s="753"/>
    </row>
    <row r="88" spans="1:39">
      <c r="A88" s="761" t="s">
        <v>102</v>
      </c>
      <c r="B88" s="756"/>
      <c r="C88" s="756"/>
      <c r="D88" s="756"/>
      <c r="E88" s="756"/>
      <c r="F88" s="756"/>
      <c r="G88" s="756"/>
      <c r="H88" s="756"/>
      <c r="I88" s="756"/>
      <c r="J88" s="756"/>
      <c r="K88" s="756"/>
      <c r="L88" s="763" t="s">
        <v>1313</v>
      </c>
      <c r="M88" s="775" t="s">
        <v>348</v>
      </c>
      <c r="N88" s="721" t="s">
        <v>329</v>
      </c>
      <c r="O88" s="752"/>
      <c r="P88" s="752"/>
      <c r="Q88" s="752"/>
      <c r="R88" s="752"/>
      <c r="S88" s="752"/>
      <c r="T88" s="752"/>
      <c r="U88" s="752"/>
      <c r="V88" s="752"/>
      <c r="W88" s="752"/>
      <c r="X88" s="752"/>
      <c r="Y88" s="752"/>
      <c r="Z88" s="752"/>
      <c r="AA88" s="752"/>
      <c r="AB88" s="752"/>
      <c r="AC88" s="752"/>
      <c r="AD88" s="752"/>
      <c r="AE88" s="752"/>
      <c r="AF88" s="752"/>
      <c r="AG88" s="752"/>
      <c r="AH88" s="752"/>
      <c r="AI88" s="752"/>
      <c r="AJ88" s="752"/>
      <c r="AK88" s="752"/>
      <c r="AL88" s="752"/>
      <c r="AM88" s="753"/>
    </row>
    <row r="89" spans="1:39">
      <c r="A89" s="761" t="s">
        <v>102</v>
      </c>
      <c r="B89" s="756"/>
      <c r="C89" s="756"/>
      <c r="D89" s="756"/>
      <c r="E89" s="756"/>
      <c r="F89" s="756"/>
      <c r="G89" s="756"/>
      <c r="H89" s="756"/>
      <c r="I89" s="756"/>
      <c r="J89" s="756"/>
      <c r="K89" s="756"/>
      <c r="L89" s="763" t="s">
        <v>1314</v>
      </c>
      <c r="M89" s="774" t="s">
        <v>351</v>
      </c>
      <c r="N89" s="721" t="s">
        <v>329</v>
      </c>
      <c r="O89" s="772">
        <v>0</v>
      </c>
      <c r="P89" s="772">
        <v>0</v>
      </c>
      <c r="Q89" s="772">
        <v>0</v>
      </c>
      <c r="R89" s="772">
        <v>0</v>
      </c>
      <c r="S89" s="772">
        <v>0</v>
      </c>
      <c r="T89" s="772">
        <v>0</v>
      </c>
      <c r="U89" s="772">
        <v>0</v>
      </c>
      <c r="V89" s="772">
        <v>0</v>
      </c>
      <c r="W89" s="772">
        <v>0</v>
      </c>
      <c r="X89" s="772">
        <v>0</v>
      </c>
      <c r="Y89" s="772">
        <v>0</v>
      </c>
      <c r="Z89" s="772">
        <v>0</v>
      </c>
      <c r="AA89" s="772">
        <v>0</v>
      </c>
      <c r="AB89" s="772">
        <v>0</v>
      </c>
      <c r="AC89" s="772">
        <v>0</v>
      </c>
      <c r="AD89" s="772">
        <v>0</v>
      </c>
      <c r="AE89" s="772">
        <v>0</v>
      </c>
      <c r="AF89" s="772">
        <v>0</v>
      </c>
      <c r="AG89" s="772">
        <v>0</v>
      </c>
      <c r="AH89" s="772">
        <v>0</v>
      </c>
      <c r="AI89" s="772">
        <v>0</v>
      </c>
      <c r="AJ89" s="772">
        <v>0</v>
      </c>
      <c r="AK89" s="772">
        <v>0</v>
      </c>
      <c r="AL89" s="772">
        <v>0</v>
      </c>
      <c r="AM89" s="753"/>
    </row>
    <row r="90" spans="1:39">
      <c r="A90" s="761" t="s">
        <v>102</v>
      </c>
      <c r="B90" s="756"/>
      <c r="C90" s="756"/>
      <c r="D90" s="756"/>
      <c r="E90" s="756"/>
      <c r="F90" s="756"/>
      <c r="G90" s="756"/>
      <c r="H90" s="756"/>
      <c r="I90" s="756"/>
      <c r="J90" s="756"/>
      <c r="K90" s="756"/>
      <c r="L90" s="763" t="s">
        <v>1315</v>
      </c>
      <c r="M90" s="775" t="s">
        <v>347</v>
      </c>
      <c r="N90" s="721" t="s">
        <v>329</v>
      </c>
      <c r="O90" s="752"/>
      <c r="P90" s="752"/>
      <c r="Q90" s="752"/>
      <c r="R90" s="752"/>
      <c r="S90" s="752"/>
      <c r="T90" s="752"/>
      <c r="U90" s="752"/>
      <c r="V90" s="752"/>
      <c r="W90" s="752"/>
      <c r="X90" s="752"/>
      <c r="Y90" s="752"/>
      <c r="Z90" s="752"/>
      <c r="AA90" s="752"/>
      <c r="AB90" s="752"/>
      <c r="AC90" s="752"/>
      <c r="AD90" s="752"/>
      <c r="AE90" s="752"/>
      <c r="AF90" s="752"/>
      <c r="AG90" s="752"/>
      <c r="AH90" s="752"/>
      <c r="AI90" s="752"/>
      <c r="AJ90" s="752"/>
      <c r="AK90" s="752"/>
      <c r="AL90" s="752"/>
      <c r="AM90" s="753"/>
    </row>
    <row r="91" spans="1:39">
      <c r="A91" s="761" t="s">
        <v>102</v>
      </c>
      <c r="B91" s="756"/>
      <c r="C91" s="756"/>
      <c r="D91" s="756"/>
      <c r="E91" s="756"/>
      <c r="F91" s="756"/>
      <c r="G91" s="756"/>
      <c r="H91" s="756"/>
      <c r="I91" s="756"/>
      <c r="J91" s="756"/>
      <c r="K91" s="756"/>
      <c r="L91" s="763" t="s">
        <v>1316</v>
      </c>
      <c r="M91" s="775" t="s">
        <v>348</v>
      </c>
      <c r="N91" s="721" t="s">
        <v>329</v>
      </c>
      <c r="O91" s="752"/>
      <c r="P91" s="752"/>
      <c r="Q91" s="752"/>
      <c r="R91" s="752"/>
      <c r="S91" s="752"/>
      <c r="T91" s="752"/>
      <c r="U91" s="752"/>
      <c r="V91" s="752"/>
      <c r="W91" s="752"/>
      <c r="X91" s="752"/>
      <c r="Y91" s="752"/>
      <c r="Z91" s="752"/>
      <c r="AA91" s="752"/>
      <c r="AB91" s="752"/>
      <c r="AC91" s="752"/>
      <c r="AD91" s="752"/>
      <c r="AE91" s="752"/>
      <c r="AF91" s="752"/>
      <c r="AG91" s="752"/>
      <c r="AH91" s="752"/>
      <c r="AI91" s="752"/>
      <c r="AJ91" s="752"/>
      <c r="AK91" s="752"/>
      <c r="AL91" s="752"/>
      <c r="AM91" s="768"/>
    </row>
    <row r="92" spans="1:39" ht="22.8">
      <c r="A92" s="761" t="s">
        <v>102</v>
      </c>
      <c r="B92" s="756"/>
      <c r="C92" s="756"/>
      <c r="D92" s="756"/>
      <c r="E92" s="756"/>
      <c r="F92" s="756"/>
      <c r="G92" s="756"/>
      <c r="H92" s="756"/>
      <c r="I92" s="756"/>
      <c r="J92" s="756"/>
      <c r="K92" s="756"/>
      <c r="L92" s="763" t="s">
        <v>1317</v>
      </c>
      <c r="M92" s="776" t="s">
        <v>1150</v>
      </c>
      <c r="N92" s="721" t="s">
        <v>329</v>
      </c>
      <c r="O92" s="770"/>
      <c r="P92" s="770"/>
      <c r="Q92" s="770"/>
      <c r="R92" s="770"/>
      <c r="S92" s="770"/>
      <c r="T92" s="770"/>
      <c r="U92" s="770"/>
      <c r="V92" s="770"/>
      <c r="W92" s="770"/>
      <c r="X92" s="770"/>
      <c r="Y92" s="770"/>
      <c r="Z92" s="770"/>
      <c r="AA92" s="770"/>
      <c r="AB92" s="770"/>
      <c r="AC92" s="770"/>
      <c r="AD92" s="770"/>
      <c r="AE92" s="770"/>
      <c r="AF92" s="770"/>
      <c r="AG92" s="770"/>
      <c r="AH92" s="770"/>
      <c r="AI92" s="770"/>
      <c r="AJ92" s="770"/>
      <c r="AK92" s="770"/>
      <c r="AL92" s="770"/>
      <c r="AM92" s="768"/>
    </row>
    <row r="93" spans="1:39" s="90" customFormat="1">
      <c r="A93" s="726"/>
      <c r="B93" s="726"/>
      <c r="C93" s="726"/>
      <c r="D93" s="726"/>
      <c r="E93" s="726"/>
      <c r="F93" s="726"/>
      <c r="G93" s="757" t="b">
        <v>1</v>
      </c>
      <c r="H93" s="726"/>
      <c r="I93" s="726"/>
      <c r="J93" s="726"/>
      <c r="K93" s="726"/>
      <c r="L93" s="777"/>
      <c r="M93" s="777"/>
      <c r="N93" s="777"/>
      <c r="O93" s="778"/>
      <c r="P93" s="778"/>
      <c r="Q93" s="778"/>
      <c r="R93" s="778"/>
      <c r="S93" s="778"/>
      <c r="T93" s="778"/>
      <c r="U93" s="778"/>
      <c r="V93" s="778"/>
      <c r="W93" s="778"/>
      <c r="X93" s="778"/>
      <c r="Y93" s="778"/>
      <c r="Z93" s="778"/>
      <c r="AA93" s="778"/>
      <c r="AB93" s="778"/>
      <c r="AC93" s="778"/>
      <c r="AD93" s="778"/>
      <c r="AE93" s="778"/>
      <c r="AF93" s="778"/>
      <c r="AG93" s="778"/>
      <c r="AH93" s="778"/>
      <c r="AI93" s="778"/>
      <c r="AJ93" s="778"/>
      <c r="AK93" s="778"/>
      <c r="AL93" s="778"/>
      <c r="AM93" s="779"/>
    </row>
    <row r="94" spans="1:39" s="89" customFormat="1" ht="15" hidden="1" customHeight="1">
      <c r="A94" s="757"/>
      <c r="B94" s="757"/>
      <c r="C94" s="757"/>
      <c r="D94" s="757"/>
      <c r="E94" s="757"/>
      <c r="F94" s="757"/>
      <c r="G94" s="757" t="b">
        <v>0</v>
      </c>
      <c r="H94" s="757"/>
      <c r="I94" s="757"/>
      <c r="J94" s="757"/>
      <c r="K94" s="757"/>
      <c r="L94" s="1104" t="s">
        <v>1297</v>
      </c>
      <c r="M94" s="1104"/>
      <c r="N94" s="1104"/>
      <c r="O94" s="1104"/>
      <c r="P94" s="1104"/>
      <c r="Q94" s="1104"/>
      <c r="R94" s="1104"/>
      <c r="S94" s="1104"/>
      <c r="T94" s="1104"/>
      <c r="U94" s="1104"/>
      <c r="V94" s="1104"/>
      <c r="W94" s="1104"/>
      <c r="X94" s="1104"/>
      <c r="Y94" s="1104"/>
      <c r="Z94" s="1104"/>
      <c r="AA94" s="1104"/>
      <c r="AB94" s="1104"/>
      <c r="AC94" s="1104"/>
      <c r="AD94" s="1104"/>
      <c r="AE94" s="1104"/>
      <c r="AF94" s="1104"/>
      <c r="AG94" s="1104"/>
      <c r="AH94" s="1104"/>
      <c r="AI94" s="1104"/>
      <c r="AJ94" s="1104"/>
      <c r="AK94" s="1104"/>
      <c r="AL94" s="1104"/>
      <c r="AM94" s="1104"/>
    </row>
    <row r="95" spans="1:39" s="90" customFormat="1" ht="15" hidden="1" customHeight="1">
      <c r="A95" s="726"/>
      <c r="B95" s="726"/>
      <c r="C95" s="726"/>
      <c r="D95" s="726"/>
      <c r="E95" s="726"/>
      <c r="F95" s="726"/>
      <c r="G95" s="757" t="b">
        <v>0</v>
      </c>
      <c r="H95" s="726"/>
      <c r="I95" s="726"/>
      <c r="J95" s="726"/>
      <c r="K95" s="726"/>
      <c r="L95" s="1106" t="s">
        <v>16</v>
      </c>
      <c r="M95" s="1107" t="s">
        <v>121</v>
      </c>
      <c r="N95" s="1103" t="s">
        <v>143</v>
      </c>
      <c r="O95" s="758" t="s">
        <v>2567</v>
      </c>
      <c r="P95" s="758" t="s">
        <v>2567</v>
      </c>
      <c r="Q95" s="758" t="s">
        <v>2567</v>
      </c>
      <c r="R95" s="759" t="s">
        <v>2568</v>
      </c>
      <c r="S95" s="722" t="s">
        <v>2569</v>
      </c>
      <c r="T95" s="722" t="s">
        <v>2598</v>
      </c>
      <c r="U95" s="722" t="s">
        <v>2599</v>
      </c>
      <c r="V95" s="722" t="s">
        <v>2600</v>
      </c>
      <c r="W95" s="722" t="s">
        <v>2601</v>
      </c>
      <c r="X95" s="722" t="s">
        <v>2602</v>
      </c>
      <c r="Y95" s="722" t="s">
        <v>2603</v>
      </c>
      <c r="Z95" s="722" t="s">
        <v>2604</v>
      </c>
      <c r="AA95" s="722" t="s">
        <v>2605</v>
      </c>
      <c r="AB95" s="722" t="s">
        <v>2606</v>
      </c>
      <c r="AC95" s="722" t="s">
        <v>2569</v>
      </c>
      <c r="AD95" s="722" t="s">
        <v>2598</v>
      </c>
      <c r="AE95" s="722" t="s">
        <v>2599</v>
      </c>
      <c r="AF95" s="722" t="s">
        <v>2600</v>
      </c>
      <c r="AG95" s="722" t="s">
        <v>2601</v>
      </c>
      <c r="AH95" s="722" t="s">
        <v>2602</v>
      </c>
      <c r="AI95" s="722" t="s">
        <v>2603</v>
      </c>
      <c r="AJ95" s="722" t="s">
        <v>2604</v>
      </c>
      <c r="AK95" s="722" t="s">
        <v>2605</v>
      </c>
      <c r="AL95" s="722" t="s">
        <v>2606</v>
      </c>
      <c r="AM95" s="1105" t="s">
        <v>323</v>
      </c>
    </row>
    <row r="96" spans="1:39" s="90" customFormat="1" ht="69.900000000000006" hidden="1" customHeight="1">
      <c r="A96" s="726"/>
      <c r="B96" s="726"/>
      <c r="C96" s="726"/>
      <c r="D96" s="726"/>
      <c r="E96" s="726"/>
      <c r="F96" s="726"/>
      <c r="G96" s="757" t="b">
        <v>0</v>
      </c>
      <c r="H96" s="726"/>
      <c r="I96" s="726"/>
      <c r="J96" s="726"/>
      <c r="K96" s="726"/>
      <c r="L96" s="1106"/>
      <c r="M96" s="1108"/>
      <c r="N96" s="1103"/>
      <c r="O96" s="722" t="s">
        <v>286</v>
      </c>
      <c r="P96" s="722" t="s">
        <v>324</v>
      </c>
      <c r="Q96" s="722" t="s">
        <v>304</v>
      </c>
      <c r="R96" s="722" t="s">
        <v>286</v>
      </c>
      <c r="S96" s="760" t="s">
        <v>287</v>
      </c>
      <c r="T96" s="760" t="s">
        <v>287</v>
      </c>
      <c r="U96" s="760" t="s">
        <v>287</v>
      </c>
      <c r="V96" s="760" t="s">
        <v>287</v>
      </c>
      <c r="W96" s="760" t="s">
        <v>287</v>
      </c>
      <c r="X96" s="760" t="s">
        <v>287</v>
      </c>
      <c r="Y96" s="760" t="s">
        <v>287</v>
      </c>
      <c r="Z96" s="760" t="s">
        <v>287</v>
      </c>
      <c r="AA96" s="760" t="s">
        <v>287</v>
      </c>
      <c r="AB96" s="760" t="s">
        <v>287</v>
      </c>
      <c r="AC96" s="760" t="s">
        <v>286</v>
      </c>
      <c r="AD96" s="760" t="s">
        <v>286</v>
      </c>
      <c r="AE96" s="760" t="s">
        <v>286</v>
      </c>
      <c r="AF96" s="760" t="s">
        <v>286</v>
      </c>
      <c r="AG96" s="760" t="s">
        <v>286</v>
      </c>
      <c r="AH96" s="760" t="s">
        <v>286</v>
      </c>
      <c r="AI96" s="760" t="s">
        <v>286</v>
      </c>
      <c r="AJ96" s="760" t="s">
        <v>286</v>
      </c>
      <c r="AK96" s="760" t="s">
        <v>286</v>
      </c>
      <c r="AL96" s="760" t="s">
        <v>286</v>
      </c>
      <c r="AM96" s="1105"/>
    </row>
    <row r="97" spans="1:39" ht="15" hidden="1" customHeight="1">
      <c r="A97" s="756"/>
      <c r="B97" s="756"/>
      <c r="C97" s="756"/>
      <c r="D97" s="756"/>
      <c r="E97" s="756"/>
      <c r="F97" s="756"/>
      <c r="G97" s="757" t="b">
        <v>0</v>
      </c>
      <c r="H97" s="756"/>
      <c r="I97" s="756"/>
      <c r="J97" s="756"/>
      <c r="K97" s="756"/>
      <c r="L97" s="777"/>
      <c r="M97" s="777"/>
      <c r="N97" s="777"/>
      <c r="O97" s="777"/>
      <c r="P97" s="777"/>
      <c r="Q97" s="777"/>
      <c r="R97" s="777"/>
      <c r="S97" s="777"/>
      <c r="T97" s="777"/>
      <c r="U97" s="777"/>
      <c r="V97" s="777"/>
      <c r="W97" s="777"/>
      <c r="X97" s="777"/>
      <c r="Y97" s="777"/>
      <c r="Z97" s="777"/>
      <c r="AA97" s="777"/>
      <c r="AB97" s="777"/>
      <c r="AC97" s="777"/>
      <c r="AD97" s="777"/>
      <c r="AE97" s="777"/>
      <c r="AF97" s="777"/>
      <c r="AG97" s="777"/>
      <c r="AH97" s="777"/>
      <c r="AI97" s="777"/>
      <c r="AJ97" s="777"/>
      <c r="AK97" s="777"/>
      <c r="AL97" s="777"/>
      <c r="AM97" s="777"/>
    </row>
    <row r="98" spans="1:39" s="89" customFormat="1" ht="15" hidden="1" customHeight="1">
      <c r="A98" s="757"/>
      <c r="B98" s="757"/>
      <c r="C98" s="757"/>
      <c r="D98" s="757"/>
      <c r="E98" s="757"/>
      <c r="F98" s="757"/>
      <c r="G98" s="757" t="b">
        <v>0</v>
      </c>
      <c r="H98" s="757"/>
      <c r="I98" s="757"/>
      <c r="J98" s="757"/>
      <c r="K98" s="757"/>
      <c r="L98" s="1104" t="s">
        <v>1298</v>
      </c>
      <c r="M98" s="1104"/>
      <c r="N98" s="1104"/>
      <c r="O98" s="1104"/>
      <c r="P98" s="1104"/>
      <c r="Q98" s="1104"/>
      <c r="R98" s="1104"/>
      <c r="S98" s="1104"/>
      <c r="T98" s="1104"/>
      <c r="U98" s="1104"/>
      <c r="V98" s="1104"/>
      <c r="W98" s="1104"/>
      <c r="X98" s="1104"/>
      <c r="Y98" s="1104"/>
      <c r="Z98" s="1104"/>
      <c r="AA98" s="1104"/>
      <c r="AB98" s="1104"/>
      <c r="AC98" s="1104"/>
      <c r="AD98" s="1104"/>
      <c r="AE98" s="1104"/>
      <c r="AF98" s="1104"/>
      <c r="AG98" s="1104"/>
      <c r="AH98" s="1104"/>
      <c r="AI98" s="1104"/>
      <c r="AJ98" s="1104"/>
      <c r="AK98" s="1104"/>
      <c r="AL98" s="1104"/>
      <c r="AM98" s="1104"/>
    </row>
    <row r="99" spans="1:39" s="90" customFormat="1" ht="15" hidden="1" customHeight="1">
      <c r="A99" s="726"/>
      <c r="B99" s="726"/>
      <c r="C99" s="726"/>
      <c r="D99" s="726"/>
      <c r="E99" s="726"/>
      <c r="F99" s="726"/>
      <c r="G99" s="757" t="b">
        <v>0</v>
      </c>
      <c r="H99" s="726"/>
      <c r="I99" s="726"/>
      <c r="J99" s="726"/>
      <c r="K99" s="726"/>
      <c r="L99" s="1106" t="s">
        <v>16</v>
      </c>
      <c r="M99" s="1107" t="s">
        <v>121</v>
      </c>
      <c r="N99" s="1103" t="s">
        <v>143</v>
      </c>
      <c r="O99" s="758" t="s">
        <v>2567</v>
      </c>
      <c r="P99" s="758" t="s">
        <v>2567</v>
      </c>
      <c r="Q99" s="758" t="s">
        <v>2567</v>
      </c>
      <c r="R99" s="759" t="s">
        <v>2568</v>
      </c>
      <c r="S99" s="722" t="s">
        <v>2569</v>
      </c>
      <c r="T99" s="722" t="s">
        <v>2598</v>
      </c>
      <c r="U99" s="722" t="s">
        <v>2599</v>
      </c>
      <c r="V99" s="722" t="s">
        <v>2600</v>
      </c>
      <c r="W99" s="722" t="s">
        <v>2601</v>
      </c>
      <c r="X99" s="722" t="s">
        <v>2602</v>
      </c>
      <c r="Y99" s="722" t="s">
        <v>2603</v>
      </c>
      <c r="Z99" s="722" t="s">
        <v>2604</v>
      </c>
      <c r="AA99" s="722" t="s">
        <v>2605</v>
      </c>
      <c r="AB99" s="722" t="s">
        <v>2606</v>
      </c>
      <c r="AC99" s="722" t="s">
        <v>2569</v>
      </c>
      <c r="AD99" s="722" t="s">
        <v>2598</v>
      </c>
      <c r="AE99" s="722" t="s">
        <v>2599</v>
      </c>
      <c r="AF99" s="722" t="s">
        <v>2600</v>
      </c>
      <c r="AG99" s="722" t="s">
        <v>2601</v>
      </c>
      <c r="AH99" s="722" t="s">
        <v>2602</v>
      </c>
      <c r="AI99" s="722" t="s">
        <v>2603</v>
      </c>
      <c r="AJ99" s="722" t="s">
        <v>2604</v>
      </c>
      <c r="AK99" s="722" t="s">
        <v>2605</v>
      </c>
      <c r="AL99" s="722" t="s">
        <v>2606</v>
      </c>
      <c r="AM99" s="1105" t="s">
        <v>323</v>
      </c>
    </row>
    <row r="100" spans="1:39" s="90" customFormat="1" ht="69.900000000000006" hidden="1" customHeight="1">
      <c r="A100" s="726"/>
      <c r="B100" s="726"/>
      <c r="C100" s="726"/>
      <c r="D100" s="726"/>
      <c r="E100" s="726"/>
      <c r="F100" s="726"/>
      <c r="G100" s="757" t="b">
        <v>0</v>
      </c>
      <c r="H100" s="726"/>
      <c r="I100" s="726"/>
      <c r="J100" s="726"/>
      <c r="K100" s="726"/>
      <c r="L100" s="1106"/>
      <c r="M100" s="1108"/>
      <c r="N100" s="1103"/>
      <c r="O100" s="722" t="s">
        <v>286</v>
      </c>
      <c r="P100" s="722" t="s">
        <v>324</v>
      </c>
      <c r="Q100" s="722" t="s">
        <v>304</v>
      </c>
      <c r="R100" s="722" t="s">
        <v>286</v>
      </c>
      <c r="S100" s="760" t="s">
        <v>287</v>
      </c>
      <c r="T100" s="760" t="s">
        <v>287</v>
      </c>
      <c r="U100" s="760" t="s">
        <v>287</v>
      </c>
      <c r="V100" s="760" t="s">
        <v>287</v>
      </c>
      <c r="W100" s="760" t="s">
        <v>287</v>
      </c>
      <c r="X100" s="760" t="s">
        <v>287</v>
      </c>
      <c r="Y100" s="760" t="s">
        <v>287</v>
      </c>
      <c r="Z100" s="760" t="s">
        <v>287</v>
      </c>
      <c r="AA100" s="760" t="s">
        <v>287</v>
      </c>
      <c r="AB100" s="760" t="s">
        <v>287</v>
      </c>
      <c r="AC100" s="760" t="s">
        <v>286</v>
      </c>
      <c r="AD100" s="760" t="s">
        <v>286</v>
      </c>
      <c r="AE100" s="760" t="s">
        <v>286</v>
      </c>
      <c r="AF100" s="760" t="s">
        <v>286</v>
      </c>
      <c r="AG100" s="760" t="s">
        <v>286</v>
      </c>
      <c r="AH100" s="760" t="s">
        <v>286</v>
      </c>
      <c r="AI100" s="760" t="s">
        <v>286</v>
      </c>
      <c r="AJ100" s="760" t="s">
        <v>286</v>
      </c>
      <c r="AK100" s="760" t="s">
        <v>286</v>
      </c>
      <c r="AL100" s="760" t="s">
        <v>286</v>
      </c>
      <c r="AM100" s="1105"/>
    </row>
    <row r="101" spans="1:39" ht="15" hidden="1" customHeight="1">
      <c r="A101" s="756"/>
      <c r="B101" s="756"/>
      <c r="C101" s="756"/>
      <c r="D101" s="756"/>
      <c r="E101" s="756"/>
      <c r="F101" s="756"/>
      <c r="G101" s="757" t="b">
        <v>0</v>
      </c>
      <c r="H101" s="756"/>
      <c r="I101" s="756"/>
      <c r="J101" s="756"/>
      <c r="K101" s="756"/>
      <c r="L101" s="726"/>
      <c r="M101" s="726"/>
      <c r="N101" s="726"/>
      <c r="O101" s="756"/>
      <c r="P101" s="756"/>
      <c r="Q101" s="756"/>
      <c r="R101" s="756"/>
      <c r="S101" s="756"/>
      <c r="T101" s="756"/>
      <c r="U101" s="756"/>
      <c r="V101" s="756"/>
      <c r="W101" s="756"/>
      <c r="X101" s="756"/>
      <c r="Y101" s="756"/>
      <c r="Z101" s="756"/>
      <c r="AA101" s="756"/>
      <c r="AB101" s="756"/>
      <c r="AC101" s="756"/>
      <c r="AD101" s="756"/>
      <c r="AE101" s="756"/>
      <c r="AF101" s="756"/>
      <c r="AG101" s="756"/>
      <c r="AH101" s="756"/>
      <c r="AI101" s="756"/>
      <c r="AJ101" s="756"/>
      <c r="AK101" s="756"/>
      <c r="AL101" s="756"/>
      <c r="AM101" s="726"/>
    </row>
    <row r="102" spans="1:39" s="89" customFormat="1" ht="15" hidden="1" customHeight="1">
      <c r="A102" s="757"/>
      <c r="B102" s="757"/>
      <c r="C102" s="757"/>
      <c r="D102" s="757"/>
      <c r="E102" s="757"/>
      <c r="F102" s="757"/>
      <c r="G102" s="757" t="b">
        <v>0</v>
      </c>
      <c r="H102" s="757"/>
      <c r="I102" s="757"/>
      <c r="J102" s="757"/>
      <c r="K102" s="757"/>
      <c r="L102" s="1114" t="s">
        <v>1299</v>
      </c>
      <c r="M102" s="1114"/>
      <c r="N102" s="1114"/>
      <c r="O102" s="1114"/>
      <c r="P102" s="1114"/>
      <c r="Q102" s="1114"/>
      <c r="R102" s="1114"/>
      <c r="S102" s="1114"/>
      <c r="T102" s="1114"/>
      <c r="U102" s="1114"/>
      <c r="V102" s="1114"/>
      <c r="W102" s="1114"/>
      <c r="X102" s="1114"/>
      <c r="Y102" s="1114"/>
      <c r="Z102" s="1114"/>
      <c r="AA102" s="1114"/>
      <c r="AB102" s="1114"/>
      <c r="AC102" s="1114"/>
      <c r="AD102" s="1114"/>
      <c r="AE102" s="1114"/>
      <c r="AF102" s="1114"/>
      <c r="AG102" s="1114"/>
      <c r="AH102" s="1114"/>
      <c r="AI102" s="1114"/>
      <c r="AJ102" s="1114"/>
      <c r="AK102" s="1114"/>
      <c r="AL102" s="1114"/>
      <c r="AM102" s="1114"/>
    </row>
    <row r="103" spans="1:39" s="90" customFormat="1" ht="15" hidden="1" customHeight="1">
      <c r="A103" s="726"/>
      <c r="B103" s="726"/>
      <c r="C103" s="726"/>
      <c r="D103" s="726"/>
      <c r="E103" s="726"/>
      <c r="F103" s="726"/>
      <c r="G103" s="757" t="b">
        <v>0</v>
      </c>
      <c r="H103" s="726"/>
      <c r="I103" s="726"/>
      <c r="J103" s="726"/>
      <c r="K103" s="726"/>
      <c r="L103" s="1106" t="s">
        <v>16</v>
      </c>
      <c r="M103" s="1107" t="s">
        <v>121</v>
      </c>
      <c r="N103" s="1103" t="s">
        <v>143</v>
      </c>
      <c r="O103" s="758" t="s">
        <v>2567</v>
      </c>
      <c r="P103" s="758" t="s">
        <v>2567</v>
      </c>
      <c r="Q103" s="758" t="s">
        <v>2567</v>
      </c>
      <c r="R103" s="759" t="s">
        <v>2568</v>
      </c>
      <c r="S103" s="722" t="s">
        <v>2569</v>
      </c>
      <c r="T103" s="722" t="s">
        <v>2598</v>
      </c>
      <c r="U103" s="722" t="s">
        <v>2599</v>
      </c>
      <c r="V103" s="722" t="s">
        <v>2600</v>
      </c>
      <c r="W103" s="722" t="s">
        <v>2601</v>
      </c>
      <c r="X103" s="722" t="s">
        <v>2602</v>
      </c>
      <c r="Y103" s="722" t="s">
        <v>2603</v>
      </c>
      <c r="Z103" s="722" t="s">
        <v>2604</v>
      </c>
      <c r="AA103" s="722" t="s">
        <v>2605</v>
      </c>
      <c r="AB103" s="722" t="s">
        <v>2606</v>
      </c>
      <c r="AC103" s="722" t="s">
        <v>2569</v>
      </c>
      <c r="AD103" s="722" t="s">
        <v>2598</v>
      </c>
      <c r="AE103" s="722" t="s">
        <v>2599</v>
      </c>
      <c r="AF103" s="722" t="s">
        <v>2600</v>
      </c>
      <c r="AG103" s="722" t="s">
        <v>2601</v>
      </c>
      <c r="AH103" s="722" t="s">
        <v>2602</v>
      </c>
      <c r="AI103" s="722" t="s">
        <v>2603</v>
      </c>
      <c r="AJ103" s="722" t="s">
        <v>2604</v>
      </c>
      <c r="AK103" s="722" t="s">
        <v>2605</v>
      </c>
      <c r="AL103" s="722" t="s">
        <v>2606</v>
      </c>
      <c r="AM103" s="1105" t="s">
        <v>323</v>
      </c>
    </row>
    <row r="104" spans="1:39" s="90" customFormat="1" ht="69.900000000000006" hidden="1" customHeight="1">
      <c r="A104" s="726"/>
      <c r="B104" s="726"/>
      <c r="C104" s="726"/>
      <c r="D104" s="726"/>
      <c r="E104" s="726"/>
      <c r="F104" s="726"/>
      <c r="G104" s="757" t="b">
        <v>0</v>
      </c>
      <c r="H104" s="726"/>
      <c r="I104" s="726"/>
      <c r="J104" s="726"/>
      <c r="K104" s="726"/>
      <c r="L104" s="1106"/>
      <c r="M104" s="1108"/>
      <c r="N104" s="1103"/>
      <c r="O104" s="722" t="s">
        <v>286</v>
      </c>
      <c r="P104" s="722" t="s">
        <v>324</v>
      </c>
      <c r="Q104" s="722" t="s">
        <v>304</v>
      </c>
      <c r="R104" s="722" t="s">
        <v>286</v>
      </c>
      <c r="S104" s="760" t="s">
        <v>287</v>
      </c>
      <c r="T104" s="760" t="s">
        <v>287</v>
      </c>
      <c r="U104" s="760" t="s">
        <v>287</v>
      </c>
      <c r="V104" s="760" t="s">
        <v>287</v>
      </c>
      <c r="W104" s="760" t="s">
        <v>287</v>
      </c>
      <c r="X104" s="760" t="s">
        <v>287</v>
      </c>
      <c r="Y104" s="760" t="s">
        <v>287</v>
      </c>
      <c r="Z104" s="760" t="s">
        <v>287</v>
      </c>
      <c r="AA104" s="760" t="s">
        <v>287</v>
      </c>
      <c r="AB104" s="760" t="s">
        <v>287</v>
      </c>
      <c r="AC104" s="760" t="s">
        <v>286</v>
      </c>
      <c r="AD104" s="760" t="s">
        <v>286</v>
      </c>
      <c r="AE104" s="760" t="s">
        <v>286</v>
      </c>
      <c r="AF104" s="760" t="s">
        <v>286</v>
      </c>
      <c r="AG104" s="760" t="s">
        <v>286</v>
      </c>
      <c r="AH104" s="760" t="s">
        <v>286</v>
      </c>
      <c r="AI104" s="760" t="s">
        <v>286</v>
      </c>
      <c r="AJ104" s="760" t="s">
        <v>286</v>
      </c>
      <c r="AK104" s="760" t="s">
        <v>286</v>
      </c>
      <c r="AL104" s="760" t="s">
        <v>286</v>
      </c>
      <c r="AM104" s="1105"/>
    </row>
    <row r="105" spans="1:39" hidden="1">
      <c r="A105" s="756"/>
      <c r="B105" s="756"/>
      <c r="C105" s="756"/>
      <c r="D105" s="756"/>
      <c r="E105" s="756"/>
      <c r="F105" s="756"/>
      <c r="G105" s="757" t="b">
        <v>0</v>
      </c>
      <c r="H105" s="756"/>
      <c r="I105" s="756"/>
      <c r="J105" s="756"/>
      <c r="K105" s="756"/>
      <c r="L105" s="726"/>
      <c r="M105" s="726"/>
      <c r="N105" s="726"/>
      <c r="O105" s="756"/>
      <c r="P105" s="756"/>
      <c r="Q105" s="756"/>
      <c r="R105" s="756"/>
      <c r="S105" s="756"/>
      <c r="T105" s="756"/>
      <c r="U105" s="756"/>
      <c r="V105" s="756"/>
      <c r="W105" s="756"/>
      <c r="X105" s="756"/>
      <c r="Y105" s="756"/>
      <c r="Z105" s="756"/>
      <c r="AA105" s="756"/>
      <c r="AB105" s="756"/>
      <c r="AC105" s="756"/>
      <c r="AD105" s="756"/>
      <c r="AE105" s="756"/>
      <c r="AF105" s="756"/>
      <c r="AG105" s="756"/>
      <c r="AH105" s="756"/>
      <c r="AI105" s="756"/>
      <c r="AJ105" s="756"/>
      <c r="AK105" s="756"/>
      <c r="AL105" s="756"/>
      <c r="AM105" s="726"/>
    </row>
    <row r="106" spans="1:39" ht="15" customHeight="1">
      <c r="A106" s="756"/>
      <c r="B106" s="756"/>
      <c r="C106" s="756"/>
      <c r="D106" s="756"/>
      <c r="E106" s="756"/>
      <c r="F106" s="756"/>
      <c r="G106" s="757"/>
      <c r="H106" s="756"/>
      <c r="I106" s="756"/>
      <c r="J106" s="756"/>
      <c r="K106" s="756"/>
      <c r="L106" s="1109" t="s">
        <v>1402</v>
      </c>
      <c r="M106" s="1109"/>
      <c r="N106" s="1109"/>
      <c r="O106" s="1110"/>
      <c r="P106" s="1110"/>
      <c r="Q106" s="1110"/>
      <c r="R106" s="1110"/>
      <c r="S106" s="1110"/>
      <c r="T106" s="1110"/>
      <c r="U106" s="1110"/>
      <c r="V106" s="1110"/>
      <c r="W106" s="1110"/>
      <c r="X106" s="1110"/>
      <c r="Y106" s="1110"/>
      <c r="Z106" s="1110"/>
      <c r="AA106" s="1110"/>
      <c r="AB106" s="1110"/>
      <c r="AC106" s="1110"/>
      <c r="AD106" s="1110"/>
      <c r="AE106" s="1110"/>
      <c r="AF106" s="1110"/>
      <c r="AG106" s="1110"/>
      <c r="AH106" s="1110"/>
      <c r="AI106" s="1110"/>
      <c r="AJ106" s="1110"/>
      <c r="AK106" s="1110"/>
      <c r="AL106" s="1110"/>
      <c r="AM106" s="1110"/>
    </row>
    <row r="107" spans="1:39" ht="13.8">
      <c r="A107" s="756"/>
      <c r="B107" s="756"/>
      <c r="C107" s="756"/>
      <c r="D107" s="756"/>
      <c r="E107" s="756"/>
      <c r="F107" s="756"/>
      <c r="G107" s="757"/>
      <c r="H107" s="756"/>
      <c r="I107" s="756"/>
      <c r="J107" s="756"/>
      <c r="K107" s="648"/>
      <c r="L107" s="1111"/>
      <c r="M107" s="1112"/>
      <c r="N107" s="1112"/>
      <c r="O107" s="1112"/>
      <c r="P107" s="1112"/>
      <c r="Q107" s="1112"/>
      <c r="R107" s="1112"/>
      <c r="S107" s="1112"/>
      <c r="T107" s="1112"/>
      <c r="U107" s="1112"/>
      <c r="V107" s="1112"/>
      <c r="W107" s="1112"/>
      <c r="X107" s="1112"/>
      <c r="Y107" s="1112"/>
      <c r="Z107" s="1112"/>
      <c r="AA107" s="1112"/>
      <c r="AB107" s="1112"/>
      <c r="AC107" s="1112"/>
      <c r="AD107" s="1112"/>
      <c r="AE107" s="1112"/>
      <c r="AF107" s="1112"/>
      <c r="AG107" s="1112"/>
      <c r="AH107" s="1112"/>
      <c r="AI107" s="1112"/>
      <c r="AJ107" s="1112"/>
      <c r="AK107" s="1112"/>
      <c r="AL107" s="1112"/>
      <c r="AM107" s="1113"/>
    </row>
  </sheetData>
  <sheetProtection formatColumns="0" formatRows="0" autoFilter="0"/>
  <mergeCells count="22">
    <mergeCell ref="L98:AM98"/>
    <mergeCell ref="AM99:AM100"/>
    <mergeCell ref="N99:N100"/>
    <mergeCell ref="L99:L100"/>
    <mergeCell ref="M99:M100"/>
    <mergeCell ref="L106:AM106"/>
    <mergeCell ref="L107:AM107"/>
    <mergeCell ref="AM103:AM104"/>
    <mergeCell ref="L102:AM102"/>
    <mergeCell ref="N103:N104"/>
    <mergeCell ref="L103:L104"/>
    <mergeCell ref="M103:M104"/>
    <mergeCell ref="L14:AM14"/>
    <mergeCell ref="N15:N16"/>
    <mergeCell ref="AM15:AM16"/>
    <mergeCell ref="L15:L16"/>
    <mergeCell ref="M15:M16"/>
    <mergeCell ref="L94:AM94"/>
    <mergeCell ref="N95:N96"/>
    <mergeCell ref="AM95:AM96"/>
    <mergeCell ref="L95:L96"/>
    <mergeCell ref="M95:M9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O57:AL58 O60:AL62 O64:AL67 O69:AL72 O76:AL78 O80:AL81 O84:AL85 O87:AL88 O90:AL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2.75" style="88" hidden="1" customWidth="1"/>
    <col min="11" max="11" width="3.75" style="88" hidden="1" customWidth="1"/>
    <col min="12" max="12" width="5.75" style="88" customWidth="1"/>
    <col min="13" max="13" width="20.75" style="88" customWidth="1"/>
    <col min="14" max="14" width="9.25" style="88" customWidth="1"/>
    <col min="15" max="19" width="13.25" style="88" customWidth="1"/>
    <col min="20" max="28" width="13.25" style="88" hidden="1" customWidth="1"/>
    <col min="29" max="29" width="13.25" style="88" customWidth="1"/>
    <col min="30" max="38" width="13.25" style="88" hidden="1" customWidth="1"/>
    <col min="39" max="39" width="20.75" style="88" customWidth="1"/>
    <col min="40" max="16384" width="9.125" style="88"/>
  </cols>
  <sheetData>
    <row r="1" spans="1:39" hidden="1">
      <c r="A1" s="756"/>
      <c r="B1" s="756"/>
      <c r="C1" s="756"/>
      <c r="D1" s="756"/>
      <c r="E1" s="756"/>
      <c r="F1" s="756"/>
      <c r="G1" s="756"/>
      <c r="H1" s="756"/>
      <c r="I1" s="756"/>
      <c r="J1" s="756"/>
      <c r="K1" s="756"/>
      <c r="L1" s="756"/>
      <c r="M1" s="756"/>
      <c r="N1" s="756"/>
      <c r="O1" s="756"/>
      <c r="P1" s="756"/>
      <c r="Q1" s="756"/>
      <c r="R1" s="756"/>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56"/>
    </row>
    <row r="2" spans="1:39" hidden="1">
      <c r="A2" s="756"/>
      <c r="B2" s="756"/>
      <c r="C2" s="756"/>
      <c r="D2" s="756"/>
      <c r="E2" s="756"/>
      <c r="F2" s="756"/>
      <c r="G2" s="756"/>
      <c r="H2" s="756"/>
      <c r="I2" s="756"/>
      <c r="J2" s="756"/>
      <c r="K2" s="756"/>
      <c r="L2" s="756"/>
      <c r="M2" s="756"/>
      <c r="N2" s="756"/>
      <c r="O2" s="756"/>
      <c r="P2" s="756"/>
      <c r="Q2" s="756"/>
      <c r="R2" s="756"/>
      <c r="S2" s="756"/>
      <c r="T2" s="756"/>
      <c r="U2" s="756"/>
      <c r="V2" s="756"/>
      <c r="W2" s="756"/>
      <c r="X2" s="756"/>
      <c r="Y2" s="756"/>
      <c r="Z2" s="756"/>
      <c r="AA2" s="756"/>
      <c r="AB2" s="756"/>
      <c r="AC2" s="756"/>
      <c r="AD2" s="756"/>
      <c r="AE2" s="756"/>
      <c r="AF2" s="756"/>
      <c r="AG2" s="756"/>
      <c r="AH2" s="756"/>
      <c r="AI2" s="756"/>
      <c r="AJ2" s="756"/>
      <c r="AK2" s="756"/>
      <c r="AL2" s="756"/>
      <c r="AM2" s="756"/>
    </row>
    <row r="3" spans="1:39" hidden="1">
      <c r="A3" s="756"/>
      <c r="B3" s="756"/>
      <c r="C3" s="756"/>
      <c r="D3" s="756"/>
      <c r="E3" s="756"/>
      <c r="F3" s="756"/>
      <c r="G3" s="756"/>
      <c r="H3" s="756"/>
      <c r="I3" s="756"/>
      <c r="J3" s="756"/>
      <c r="K3" s="756"/>
      <c r="L3" s="756"/>
      <c r="M3" s="756"/>
      <c r="N3" s="756"/>
      <c r="O3" s="756"/>
      <c r="P3" s="756"/>
      <c r="Q3" s="756"/>
      <c r="R3" s="756"/>
      <c r="S3" s="756"/>
      <c r="T3" s="756"/>
      <c r="U3" s="756"/>
      <c r="V3" s="756"/>
      <c r="W3" s="756"/>
      <c r="X3" s="756"/>
      <c r="Y3" s="756"/>
      <c r="Z3" s="756"/>
      <c r="AA3" s="756"/>
      <c r="AB3" s="756"/>
      <c r="AC3" s="756"/>
      <c r="AD3" s="756"/>
      <c r="AE3" s="756"/>
      <c r="AF3" s="756"/>
      <c r="AG3" s="756"/>
      <c r="AH3" s="756"/>
      <c r="AI3" s="756"/>
      <c r="AJ3" s="756"/>
      <c r="AK3" s="756"/>
      <c r="AL3" s="756"/>
      <c r="AM3" s="756"/>
    </row>
    <row r="4" spans="1:39" hidden="1">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row>
    <row r="5" spans="1:39" hidden="1">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row>
    <row r="6" spans="1:39" hidden="1">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row>
    <row r="7" spans="1:39" hidden="1">
      <c r="A7" s="756"/>
      <c r="B7" s="756"/>
      <c r="C7" s="756"/>
      <c r="D7" s="756"/>
      <c r="E7" s="756"/>
      <c r="F7" s="756"/>
      <c r="G7" s="756"/>
      <c r="H7" s="756"/>
      <c r="I7" s="756"/>
      <c r="J7" s="756"/>
      <c r="K7" s="756"/>
      <c r="L7" s="756"/>
      <c r="M7" s="756"/>
      <c r="N7" s="75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56"/>
    </row>
    <row r="8" spans="1:39" hidden="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row>
    <row r="9" spans="1:39" hidden="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row>
    <row r="10" spans="1:39" hidden="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row>
    <row r="11" spans="1:39" ht="15" hidden="1" customHeight="1">
      <c r="A11" s="756"/>
      <c r="B11" s="756"/>
      <c r="C11" s="756"/>
      <c r="D11" s="756"/>
      <c r="E11" s="756"/>
      <c r="F11" s="756"/>
      <c r="G11" s="756"/>
      <c r="H11" s="756"/>
      <c r="I11" s="756"/>
      <c r="J11" s="756"/>
      <c r="K11" s="756"/>
      <c r="L11" s="756"/>
      <c r="M11" s="712"/>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row>
    <row r="12" spans="1:39" s="89" customFormat="1" ht="15" customHeight="1">
      <c r="A12" s="757"/>
      <c r="B12" s="757"/>
      <c r="C12" s="757"/>
      <c r="D12" s="757"/>
      <c r="E12" s="757"/>
      <c r="F12" s="757"/>
      <c r="G12" s="757"/>
      <c r="H12" s="757"/>
      <c r="I12" s="757"/>
      <c r="J12" s="757"/>
      <c r="K12" s="757"/>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6"/>
      <c r="B14" s="726"/>
      <c r="C14" s="726"/>
      <c r="D14" s="726"/>
      <c r="E14" s="726"/>
      <c r="F14" s="726"/>
      <c r="G14" s="726"/>
      <c r="H14" s="726"/>
      <c r="I14" s="726"/>
      <c r="J14" s="726"/>
      <c r="K14" s="726"/>
      <c r="L14" s="1119" t="s">
        <v>16</v>
      </c>
      <c r="M14" s="1119" t="s">
        <v>121</v>
      </c>
      <c r="N14" s="1119" t="s">
        <v>143</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05" t="s">
        <v>323</v>
      </c>
    </row>
    <row r="15" spans="1:39" s="90" customFormat="1" ht="50.1" customHeight="1">
      <c r="A15" s="726" t="s">
        <v>1155</v>
      </c>
      <c r="B15" s="726"/>
      <c r="C15" s="726"/>
      <c r="D15" s="726"/>
      <c r="E15" s="726"/>
      <c r="F15" s="726"/>
      <c r="G15" s="726"/>
      <c r="H15" s="726"/>
      <c r="I15" s="726"/>
      <c r="J15" s="726"/>
      <c r="K15" s="726"/>
      <c r="L15" s="1119"/>
      <c r="M15" s="1119"/>
      <c r="N15" s="1119"/>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5"/>
    </row>
    <row r="16" spans="1:39" s="90" customFormat="1">
      <c r="A16" s="761" t="s">
        <v>18</v>
      </c>
      <c r="B16" s="726"/>
      <c r="C16" s="726"/>
      <c r="D16" s="726"/>
      <c r="E16" s="726"/>
      <c r="F16" s="726"/>
      <c r="G16" s="726"/>
      <c r="H16" s="726"/>
      <c r="I16" s="726"/>
      <c r="J16" s="726"/>
      <c r="K16" s="726"/>
      <c r="L16" s="688"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674"/>
    </row>
    <row r="17" spans="1:39" s="92" customFormat="1">
      <c r="A17" s="780" t="s">
        <v>18</v>
      </c>
      <c r="B17" s="781"/>
      <c r="C17" s="781"/>
      <c r="D17" s="781"/>
      <c r="E17" s="781"/>
      <c r="F17" s="781"/>
      <c r="G17" s="781"/>
      <c r="H17" s="781"/>
      <c r="I17" s="781"/>
      <c r="J17" s="781"/>
      <c r="K17" s="781"/>
      <c r="L17" s="782"/>
      <c r="M17" s="190" t="s">
        <v>1055</v>
      </c>
      <c r="N17" s="173" t="s">
        <v>370</v>
      </c>
      <c r="O17" s="783">
        <v>0</v>
      </c>
      <c r="P17" s="783">
        <v>0</v>
      </c>
      <c r="Q17" s="783">
        <v>0</v>
      </c>
      <c r="R17" s="783">
        <v>0</v>
      </c>
      <c r="S17" s="783">
        <v>0</v>
      </c>
      <c r="T17" s="783">
        <v>0</v>
      </c>
      <c r="U17" s="783">
        <v>0</v>
      </c>
      <c r="V17" s="783">
        <v>0</v>
      </c>
      <c r="W17" s="783">
        <v>0</v>
      </c>
      <c r="X17" s="783">
        <v>0</v>
      </c>
      <c r="Y17" s="783">
        <v>0</v>
      </c>
      <c r="Z17" s="783">
        <v>0</v>
      </c>
      <c r="AA17" s="783">
        <v>0</v>
      </c>
      <c r="AB17" s="783">
        <v>0</v>
      </c>
      <c r="AC17" s="783">
        <v>0</v>
      </c>
      <c r="AD17" s="783">
        <v>0</v>
      </c>
      <c r="AE17" s="783">
        <v>0</v>
      </c>
      <c r="AF17" s="783">
        <v>0</v>
      </c>
      <c r="AG17" s="783">
        <v>0</v>
      </c>
      <c r="AH17" s="783">
        <v>0</v>
      </c>
      <c r="AI17" s="783">
        <v>0</v>
      </c>
      <c r="AJ17" s="783">
        <v>0</v>
      </c>
      <c r="AK17" s="783">
        <v>0</v>
      </c>
      <c r="AL17" s="783">
        <v>0</v>
      </c>
      <c r="AM17" s="768"/>
    </row>
    <row r="18" spans="1:39" s="92" customFormat="1" ht="0.15" customHeight="1">
      <c r="A18" s="780" t="s">
        <v>18</v>
      </c>
      <c r="B18" s="781"/>
      <c r="C18" s="781"/>
      <c r="D18" s="781"/>
      <c r="E18" s="781"/>
      <c r="F18" s="781"/>
      <c r="G18" s="781"/>
      <c r="H18" s="781"/>
      <c r="I18" s="781"/>
      <c r="J18" s="781"/>
      <c r="K18" s="781"/>
      <c r="L18" s="782"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0" customFormat="1">
      <c r="A19" s="761" t="s">
        <v>102</v>
      </c>
      <c r="B19" s="726"/>
      <c r="C19" s="726"/>
      <c r="D19" s="726"/>
      <c r="E19" s="726"/>
      <c r="F19" s="726"/>
      <c r="G19" s="726"/>
      <c r="H19" s="726"/>
      <c r="I19" s="726"/>
      <c r="J19" s="726"/>
      <c r="K19" s="726"/>
      <c r="L19" s="688" t="s">
        <v>2566</v>
      </c>
      <c r="M19" s="673"/>
      <c r="N19" s="674"/>
      <c r="O19" s="674"/>
      <c r="P19" s="674"/>
      <c r="Q19" s="674"/>
      <c r="R19" s="674"/>
      <c r="S19" s="674"/>
      <c r="T19" s="674"/>
      <c r="U19" s="674"/>
      <c r="V19" s="674"/>
      <c r="W19" s="674"/>
      <c r="X19" s="674"/>
      <c r="Y19" s="674"/>
      <c r="Z19" s="674"/>
      <c r="AA19" s="674"/>
      <c r="AB19" s="674"/>
      <c r="AC19" s="674"/>
      <c r="AD19" s="674"/>
      <c r="AE19" s="674"/>
      <c r="AF19" s="674"/>
      <c r="AG19" s="674"/>
      <c r="AH19" s="674"/>
      <c r="AI19" s="674"/>
      <c r="AJ19" s="674"/>
      <c r="AK19" s="674"/>
      <c r="AL19" s="674"/>
      <c r="AM19" s="674"/>
    </row>
    <row r="20" spans="1:39" s="92" customFormat="1">
      <c r="A20" s="780" t="s">
        <v>102</v>
      </c>
      <c r="B20" s="781"/>
      <c r="C20" s="781"/>
      <c r="D20" s="781"/>
      <c r="E20" s="781"/>
      <c r="F20" s="781"/>
      <c r="G20" s="781"/>
      <c r="H20" s="781"/>
      <c r="I20" s="781"/>
      <c r="J20" s="781"/>
      <c r="K20" s="781"/>
      <c r="L20" s="782"/>
      <c r="M20" s="190" t="s">
        <v>1055</v>
      </c>
      <c r="N20" s="173" t="s">
        <v>370</v>
      </c>
      <c r="O20" s="783">
        <v>0</v>
      </c>
      <c r="P20" s="783">
        <v>0</v>
      </c>
      <c r="Q20" s="783">
        <v>0</v>
      </c>
      <c r="R20" s="783">
        <v>0</v>
      </c>
      <c r="S20" s="783">
        <v>0</v>
      </c>
      <c r="T20" s="783">
        <v>0</v>
      </c>
      <c r="U20" s="783">
        <v>0</v>
      </c>
      <c r="V20" s="783">
        <v>0</v>
      </c>
      <c r="W20" s="783">
        <v>0</v>
      </c>
      <c r="X20" s="783">
        <v>0</v>
      </c>
      <c r="Y20" s="783">
        <v>0</v>
      </c>
      <c r="Z20" s="783">
        <v>0</v>
      </c>
      <c r="AA20" s="783">
        <v>0</v>
      </c>
      <c r="AB20" s="783">
        <v>0</v>
      </c>
      <c r="AC20" s="783">
        <v>0</v>
      </c>
      <c r="AD20" s="783">
        <v>0</v>
      </c>
      <c r="AE20" s="783">
        <v>0</v>
      </c>
      <c r="AF20" s="783">
        <v>0</v>
      </c>
      <c r="AG20" s="783">
        <v>0</v>
      </c>
      <c r="AH20" s="783">
        <v>0</v>
      </c>
      <c r="AI20" s="783">
        <v>0</v>
      </c>
      <c r="AJ20" s="783">
        <v>0</v>
      </c>
      <c r="AK20" s="783">
        <v>0</v>
      </c>
      <c r="AL20" s="783">
        <v>0</v>
      </c>
      <c r="AM20" s="768"/>
    </row>
    <row r="21" spans="1:39" s="92" customFormat="1" ht="0.15" customHeight="1">
      <c r="A21" s="780" t="s">
        <v>102</v>
      </c>
      <c r="B21" s="781"/>
      <c r="C21" s="781"/>
      <c r="D21" s="781"/>
      <c r="E21" s="781"/>
      <c r="F21" s="781"/>
      <c r="G21" s="781"/>
      <c r="H21" s="781"/>
      <c r="I21" s="781"/>
      <c r="J21" s="781"/>
      <c r="K21" s="781"/>
      <c r="L21" s="782" t="s">
        <v>1054</v>
      </c>
      <c r="M21" s="190"/>
      <c r="N21" s="173"/>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row>
    <row r="22" spans="1:39">
      <c r="A22" s="756"/>
      <c r="B22" s="756"/>
      <c r="C22" s="756"/>
      <c r="D22" s="756"/>
      <c r="E22" s="756"/>
      <c r="F22" s="756"/>
      <c r="G22" s="756"/>
      <c r="H22" s="756"/>
      <c r="I22" s="756"/>
      <c r="J22" s="756"/>
      <c r="K22" s="756"/>
      <c r="L22" s="756"/>
      <c r="M22" s="756"/>
      <c r="N22" s="756"/>
      <c r="O22" s="756"/>
      <c r="P22" s="756"/>
      <c r="Q22" s="756"/>
      <c r="R22" s="756"/>
      <c r="S22" s="756"/>
      <c r="T22" s="756"/>
      <c r="U22" s="756"/>
      <c r="V22" s="756"/>
      <c r="W22" s="756"/>
      <c r="X22" s="756"/>
      <c r="Y22" s="756"/>
      <c r="Z22" s="756"/>
      <c r="AA22" s="756"/>
      <c r="AB22" s="756"/>
      <c r="AC22" s="756"/>
      <c r="AD22" s="756"/>
      <c r="AE22" s="756"/>
      <c r="AF22" s="756"/>
      <c r="AG22" s="756"/>
      <c r="AH22" s="756"/>
      <c r="AI22" s="756"/>
      <c r="AJ22" s="756"/>
      <c r="AK22" s="756"/>
      <c r="AL22" s="756"/>
      <c r="AM22" s="756"/>
    </row>
    <row r="23" spans="1:39" ht="15" customHeight="1">
      <c r="A23" s="756"/>
      <c r="B23" s="756"/>
      <c r="C23" s="756"/>
      <c r="D23" s="756"/>
      <c r="E23" s="756"/>
      <c r="F23" s="756"/>
      <c r="G23" s="756"/>
      <c r="H23" s="756"/>
      <c r="I23" s="756"/>
      <c r="J23" s="756"/>
      <c r="K23" s="756"/>
      <c r="L23" s="1115" t="s">
        <v>1402</v>
      </c>
      <c r="M23" s="1115"/>
      <c r="N23" s="1115"/>
      <c r="O23" s="1115"/>
      <c r="P23" s="1115"/>
      <c r="Q23" s="1115"/>
      <c r="R23" s="1115"/>
      <c r="S23" s="1116"/>
      <c r="T23" s="1116"/>
      <c r="U23" s="1116"/>
      <c r="V23" s="1116"/>
      <c r="W23" s="1116"/>
      <c r="X23" s="1116"/>
      <c r="Y23" s="1116"/>
      <c r="Z23" s="1116"/>
      <c r="AA23" s="1116"/>
      <c r="AB23" s="1116"/>
      <c r="AC23" s="1116"/>
      <c r="AD23" s="1116"/>
      <c r="AE23" s="1116"/>
      <c r="AF23" s="1116"/>
      <c r="AG23" s="1116"/>
      <c r="AH23" s="1116"/>
      <c r="AI23" s="1116"/>
      <c r="AJ23" s="1116"/>
      <c r="AK23" s="1116"/>
      <c r="AL23" s="1116"/>
      <c r="AM23" s="1116"/>
    </row>
    <row r="24" spans="1:39" ht="15" customHeight="1">
      <c r="A24" s="756"/>
      <c r="B24" s="756"/>
      <c r="C24" s="756"/>
      <c r="D24" s="756"/>
      <c r="E24" s="756"/>
      <c r="F24" s="756"/>
      <c r="G24" s="756"/>
      <c r="H24" s="756"/>
      <c r="I24" s="756"/>
      <c r="J24" s="756"/>
      <c r="K24" s="648"/>
      <c r="L24" s="1117"/>
      <c r="M24" s="1117"/>
      <c r="N24" s="1117"/>
      <c r="O24" s="1117"/>
      <c r="P24" s="1117"/>
      <c r="Q24" s="1117"/>
      <c r="R24" s="1117"/>
      <c r="S24" s="1118"/>
      <c r="T24" s="1118"/>
      <c r="U24" s="1118"/>
      <c r="V24" s="1118"/>
      <c r="W24" s="1118"/>
      <c r="X24" s="1118"/>
      <c r="Y24" s="1118"/>
      <c r="Z24" s="1118"/>
      <c r="AA24" s="1118"/>
      <c r="AB24" s="1118"/>
      <c r="AC24" s="1118"/>
      <c r="AD24" s="1118"/>
      <c r="AE24" s="1118"/>
      <c r="AF24" s="1118"/>
      <c r="AG24" s="1118"/>
      <c r="AH24" s="1118"/>
      <c r="AI24" s="1118"/>
      <c r="AJ24" s="1118"/>
      <c r="AK24" s="1118"/>
      <c r="AL24" s="1118"/>
      <c r="AM24" s="1118"/>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2"/>
  <sheetViews>
    <sheetView showGridLines="0" view="pageBreakPreview" zoomScale="80" zoomScaleNormal="100" zoomScaleSheetLayoutView="80" workbookViewId="0">
      <pane xSplit="14" ySplit="15" topLeftCell="O31" activePane="bottomRight" state="frozen"/>
      <selection activeCell="M11" sqref="M11"/>
      <selection pane="topRight" activeCell="M11" sqref="M11"/>
      <selection pane="bottomLeft" activeCell="M11" sqref="M11"/>
      <selection pane="bottomRight" activeCell="L41" sqref="L41:AM41"/>
    </sheetView>
  </sheetViews>
  <sheetFormatPr defaultColWidth="9.125" defaultRowHeight="11.4"/>
  <cols>
    <col min="1" max="10" width="2.75" style="88" hidden="1" customWidth="1"/>
    <col min="11" max="11" width="3.75" style="88" hidden="1" customWidth="1"/>
    <col min="12" max="12" width="7" style="88" customWidth="1"/>
    <col min="13" max="13" width="35.75" style="88" customWidth="1"/>
    <col min="14" max="19" width="13.25" style="88" customWidth="1"/>
    <col min="20" max="28" width="13.25" style="88" hidden="1" customWidth="1"/>
    <col min="29" max="29" width="13.25" style="88" customWidth="1"/>
    <col min="30" max="38" width="13.25" style="88" hidden="1" customWidth="1"/>
    <col min="39" max="39" width="20.75" style="88" customWidth="1"/>
    <col min="40" max="40" width="13.125" style="88" customWidth="1"/>
    <col min="41" max="16384" width="9.125" style="88"/>
  </cols>
  <sheetData>
    <row r="1" spans="1:39" hidden="1">
      <c r="A1" s="756"/>
      <c r="B1" s="756"/>
      <c r="C1" s="756"/>
      <c r="D1" s="756"/>
      <c r="E1" s="756"/>
      <c r="F1" s="756"/>
      <c r="G1" s="756"/>
      <c r="H1" s="756"/>
      <c r="I1" s="756"/>
      <c r="J1" s="756"/>
      <c r="K1" s="756"/>
      <c r="L1" s="756"/>
      <c r="M1" s="756"/>
      <c r="N1" s="756"/>
      <c r="O1" s="756">
        <v>2022</v>
      </c>
      <c r="P1" s="756">
        <v>2022</v>
      </c>
      <c r="Q1" s="756">
        <v>2022</v>
      </c>
      <c r="R1" s="756">
        <v>2023</v>
      </c>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56"/>
    </row>
    <row r="2" spans="1:39" hidden="1">
      <c r="A2" s="756"/>
      <c r="B2" s="756"/>
      <c r="C2" s="756"/>
      <c r="D2" s="756"/>
      <c r="E2" s="756"/>
      <c r="F2" s="756"/>
      <c r="G2" s="756"/>
      <c r="H2" s="756"/>
      <c r="I2" s="756"/>
      <c r="J2" s="756"/>
      <c r="K2" s="756"/>
      <c r="L2" s="756"/>
      <c r="M2" s="756"/>
      <c r="N2" s="756"/>
      <c r="O2" s="756" t="s">
        <v>286</v>
      </c>
      <c r="P2" s="756" t="s">
        <v>324</v>
      </c>
      <c r="Q2" s="756" t="s">
        <v>304</v>
      </c>
      <c r="R2" s="756" t="s">
        <v>286</v>
      </c>
      <c r="S2" s="756" t="s">
        <v>287</v>
      </c>
      <c r="T2" s="756" t="s">
        <v>287</v>
      </c>
      <c r="U2" s="756" t="s">
        <v>287</v>
      </c>
      <c r="V2" s="756" t="s">
        <v>287</v>
      </c>
      <c r="W2" s="756" t="s">
        <v>287</v>
      </c>
      <c r="X2" s="756" t="s">
        <v>287</v>
      </c>
      <c r="Y2" s="756" t="s">
        <v>287</v>
      </c>
      <c r="Z2" s="756" t="s">
        <v>287</v>
      </c>
      <c r="AA2" s="756" t="s">
        <v>287</v>
      </c>
      <c r="AB2" s="756" t="s">
        <v>287</v>
      </c>
      <c r="AC2" s="756" t="s">
        <v>286</v>
      </c>
      <c r="AD2" s="756" t="s">
        <v>286</v>
      </c>
      <c r="AE2" s="756" t="s">
        <v>286</v>
      </c>
      <c r="AF2" s="756" t="s">
        <v>286</v>
      </c>
      <c r="AG2" s="756" t="s">
        <v>286</v>
      </c>
      <c r="AH2" s="756" t="s">
        <v>286</v>
      </c>
      <c r="AI2" s="756" t="s">
        <v>286</v>
      </c>
      <c r="AJ2" s="756" t="s">
        <v>286</v>
      </c>
      <c r="AK2" s="756" t="s">
        <v>286</v>
      </c>
      <c r="AL2" s="756" t="s">
        <v>286</v>
      </c>
      <c r="AM2" s="756"/>
    </row>
    <row r="3" spans="1:39" hidden="1">
      <c r="A3" s="756"/>
      <c r="B3" s="756"/>
      <c r="C3" s="756"/>
      <c r="D3" s="756"/>
      <c r="E3" s="756"/>
      <c r="F3" s="756"/>
      <c r="G3" s="756"/>
      <c r="H3" s="756"/>
      <c r="I3" s="756"/>
      <c r="J3" s="756"/>
      <c r="K3" s="756"/>
      <c r="L3" s="756"/>
      <c r="M3" s="756"/>
      <c r="N3" s="756"/>
      <c r="O3" s="756" t="s">
        <v>2570</v>
      </c>
      <c r="P3" s="756" t="s">
        <v>2571</v>
      </c>
      <c r="Q3" s="756" t="s">
        <v>2572</v>
      </c>
      <c r="R3" s="756" t="s">
        <v>2574</v>
      </c>
      <c r="S3" s="756" t="s">
        <v>2575</v>
      </c>
      <c r="T3" s="756" t="s">
        <v>2580</v>
      </c>
      <c r="U3" s="756" t="s">
        <v>2582</v>
      </c>
      <c r="V3" s="756" t="s">
        <v>2584</v>
      </c>
      <c r="W3" s="756" t="s">
        <v>2586</v>
      </c>
      <c r="X3" s="756" t="s">
        <v>2588</v>
      </c>
      <c r="Y3" s="756" t="s">
        <v>2590</v>
      </c>
      <c r="Z3" s="756" t="s">
        <v>2592</v>
      </c>
      <c r="AA3" s="756" t="s">
        <v>2594</v>
      </c>
      <c r="AB3" s="756" t="s">
        <v>2596</v>
      </c>
      <c r="AC3" s="756" t="s">
        <v>2576</v>
      </c>
      <c r="AD3" s="756" t="s">
        <v>2581</v>
      </c>
      <c r="AE3" s="756" t="s">
        <v>2583</v>
      </c>
      <c r="AF3" s="756" t="s">
        <v>2585</v>
      </c>
      <c r="AG3" s="756" t="s">
        <v>2587</v>
      </c>
      <c r="AH3" s="756" t="s">
        <v>2589</v>
      </c>
      <c r="AI3" s="756" t="s">
        <v>2591</v>
      </c>
      <c r="AJ3" s="756" t="s">
        <v>2593</v>
      </c>
      <c r="AK3" s="756" t="s">
        <v>2595</v>
      </c>
      <c r="AL3" s="756" t="s">
        <v>2597</v>
      </c>
      <c r="AM3" s="756"/>
    </row>
    <row r="4" spans="1:39" hidden="1">
      <c r="A4" s="756"/>
      <c r="B4" s="756"/>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c r="AC4" s="756"/>
      <c r="AD4" s="756"/>
      <c r="AE4" s="756"/>
      <c r="AF4" s="756"/>
      <c r="AG4" s="756"/>
      <c r="AH4" s="756"/>
      <c r="AI4" s="756"/>
      <c r="AJ4" s="756"/>
      <c r="AK4" s="756"/>
      <c r="AL4" s="756"/>
      <c r="AM4" s="756"/>
    </row>
    <row r="5" spans="1:39" hidden="1">
      <c r="A5" s="756"/>
      <c r="B5" s="756"/>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c r="AG5" s="756"/>
      <c r="AH5" s="756"/>
      <c r="AI5" s="756"/>
      <c r="AJ5" s="756"/>
      <c r="AK5" s="756"/>
      <c r="AL5" s="756"/>
      <c r="AM5" s="756"/>
    </row>
    <row r="6" spans="1:39" hidden="1">
      <c r="A6" s="756"/>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6"/>
      <c r="AL6" s="756"/>
      <c r="AM6" s="756"/>
    </row>
    <row r="7" spans="1:39" hidden="1">
      <c r="A7" s="756"/>
      <c r="B7" s="756"/>
      <c r="C7" s="756"/>
      <c r="D7" s="756"/>
      <c r="E7" s="756"/>
      <c r="F7" s="756"/>
      <c r="G7" s="756"/>
      <c r="H7" s="756"/>
      <c r="I7" s="756"/>
      <c r="J7" s="756"/>
      <c r="K7" s="756"/>
      <c r="L7" s="756"/>
      <c r="M7" s="756"/>
      <c r="N7" s="756"/>
      <c r="O7" s="756"/>
      <c r="P7" s="756"/>
      <c r="Q7" s="756"/>
      <c r="R7" s="756"/>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56"/>
    </row>
    <row r="8" spans="1:39" hidden="1">
      <c r="A8" s="756"/>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row>
    <row r="9" spans="1:39" hidden="1">
      <c r="A9" s="756"/>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56"/>
      <c r="AL9" s="756"/>
      <c r="AM9" s="756"/>
    </row>
    <row r="10" spans="1:39" hidden="1">
      <c r="A10" s="756"/>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row>
    <row r="11" spans="1:39" ht="15" hidden="1" customHeight="1">
      <c r="A11" s="756"/>
      <c r="B11" s="756"/>
      <c r="C11" s="756"/>
      <c r="D11" s="756"/>
      <c r="E11" s="756"/>
      <c r="F11" s="756"/>
      <c r="G11" s="756"/>
      <c r="H11" s="756"/>
      <c r="I11" s="756"/>
      <c r="J11" s="756"/>
      <c r="K11" s="756"/>
      <c r="L11" s="756"/>
      <c r="M11" s="712"/>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56"/>
      <c r="AL11" s="756"/>
      <c r="AM11" s="756"/>
    </row>
    <row r="12" spans="1:39" s="89" customFormat="1" ht="20.100000000000001" customHeight="1">
      <c r="A12" s="757"/>
      <c r="B12" s="757"/>
      <c r="C12" s="757"/>
      <c r="D12" s="757"/>
      <c r="E12" s="757"/>
      <c r="F12" s="757"/>
      <c r="G12" s="757"/>
      <c r="H12" s="757"/>
      <c r="I12" s="757"/>
      <c r="J12" s="757"/>
      <c r="K12" s="757"/>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726"/>
      <c r="B14" s="726"/>
      <c r="C14" s="726"/>
      <c r="D14" s="726"/>
      <c r="E14" s="726"/>
      <c r="F14" s="726"/>
      <c r="G14" s="726"/>
      <c r="H14" s="726"/>
      <c r="I14" s="726"/>
      <c r="J14" s="726"/>
      <c r="K14" s="726"/>
      <c r="L14" s="1119" t="s">
        <v>16</v>
      </c>
      <c r="M14" s="1119" t="s">
        <v>121</v>
      </c>
      <c r="N14" s="1119" t="s">
        <v>143</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05" t="s">
        <v>323</v>
      </c>
    </row>
    <row r="15" spans="1:39" s="90" customFormat="1" ht="50.1" customHeight="1">
      <c r="A15" s="726"/>
      <c r="B15" s="726"/>
      <c r="C15" s="726"/>
      <c r="D15" s="726"/>
      <c r="E15" s="726"/>
      <c r="F15" s="726"/>
      <c r="G15" s="726"/>
      <c r="H15" s="726"/>
      <c r="I15" s="726"/>
      <c r="J15" s="726"/>
      <c r="K15" s="726"/>
      <c r="L15" s="1119"/>
      <c r="M15" s="1119"/>
      <c r="N15" s="1119"/>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5"/>
    </row>
    <row r="16" spans="1:39" s="90" customFormat="1">
      <c r="A16" s="761" t="s">
        <v>18</v>
      </c>
      <c r="B16" s="726"/>
      <c r="C16" s="726"/>
      <c r="D16" s="726"/>
      <c r="E16" s="726"/>
      <c r="F16" s="726"/>
      <c r="G16" s="726"/>
      <c r="H16" s="726"/>
      <c r="I16" s="726"/>
      <c r="J16" s="726"/>
      <c r="K16" s="726"/>
      <c r="L16" s="688"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727"/>
    </row>
    <row r="17" spans="1:39" s="92" customFormat="1">
      <c r="A17" s="784">
        <v>1</v>
      </c>
      <c r="B17" s="781"/>
      <c r="C17" s="781"/>
      <c r="D17" s="781"/>
      <c r="E17" s="781"/>
      <c r="F17" s="781"/>
      <c r="G17" s="781"/>
      <c r="H17" s="781"/>
      <c r="I17" s="781"/>
      <c r="J17" s="781"/>
      <c r="K17" s="781"/>
      <c r="L17" s="782" t="s">
        <v>18</v>
      </c>
      <c r="M17" s="190" t="s">
        <v>1055</v>
      </c>
      <c r="N17" s="724" t="s">
        <v>370</v>
      </c>
      <c r="O17" s="192">
        <v>941.93</v>
      </c>
      <c r="P17" s="192">
        <v>1099.2</v>
      </c>
      <c r="Q17" s="192">
        <v>874.58</v>
      </c>
      <c r="R17" s="192">
        <v>1151.28</v>
      </c>
      <c r="S17" s="192">
        <v>1280</v>
      </c>
      <c r="T17" s="192">
        <v>0</v>
      </c>
      <c r="U17" s="192">
        <v>0</v>
      </c>
      <c r="V17" s="192">
        <v>0</v>
      </c>
      <c r="W17" s="192">
        <v>0</v>
      </c>
      <c r="X17" s="192">
        <v>0</v>
      </c>
      <c r="Y17" s="192">
        <v>0</v>
      </c>
      <c r="Z17" s="192">
        <v>0</v>
      </c>
      <c r="AA17" s="192">
        <v>0</v>
      </c>
      <c r="AB17" s="192">
        <v>0</v>
      </c>
      <c r="AC17" s="192">
        <v>996.46</v>
      </c>
      <c r="AD17" s="192">
        <v>0</v>
      </c>
      <c r="AE17" s="192">
        <v>0</v>
      </c>
      <c r="AF17" s="192">
        <v>0</v>
      </c>
      <c r="AG17" s="192">
        <v>0</v>
      </c>
      <c r="AH17" s="192">
        <v>0</v>
      </c>
      <c r="AI17" s="192">
        <v>0</v>
      </c>
      <c r="AJ17" s="192">
        <v>0</v>
      </c>
      <c r="AK17" s="192">
        <v>0</v>
      </c>
      <c r="AL17" s="192">
        <v>0</v>
      </c>
      <c r="AM17" s="768"/>
    </row>
    <row r="18" spans="1:39" s="92" customFormat="1" ht="22.8">
      <c r="A18" s="784">
        <v>1</v>
      </c>
      <c r="B18" s="781"/>
      <c r="C18" s="781"/>
      <c r="D18" s="781"/>
      <c r="E18" s="781"/>
      <c r="F18" s="781"/>
      <c r="G18" s="781"/>
      <c r="H18" s="781"/>
      <c r="I18" s="781"/>
      <c r="J18" s="781"/>
      <c r="K18" s="781"/>
      <c r="L18" s="782" t="s">
        <v>102</v>
      </c>
      <c r="M18" s="190" t="s">
        <v>1172</v>
      </c>
      <c r="N18" s="722" t="s">
        <v>1244</v>
      </c>
      <c r="O18" s="192">
        <v>122.967</v>
      </c>
      <c r="P18" s="192">
        <v>126.8</v>
      </c>
      <c r="Q18" s="192">
        <v>100.874</v>
      </c>
      <c r="R18" s="192">
        <v>118.08</v>
      </c>
      <c r="S18" s="192">
        <v>130</v>
      </c>
      <c r="T18" s="192">
        <v>0</v>
      </c>
      <c r="U18" s="192">
        <v>0</v>
      </c>
      <c r="V18" s="192">
        <v>0</v>
      </c>
      <c r="W18" s="192">
        <v>0</v>
      </c>
      <c r="X18" s="192">
        <v>0</v>
      </c>
      <c r="Y18" s="192">
        <v>0</v>
      </c>
      <c r="Z18" s="192">
        <v>0</v>
      </c>
      <c r="AA18" s="192">
        <v>0</v>
      </c>
      <c r="AB18" s="192">
        <v>0</v>
      </c>
      <c r="AC18" s="192">
        <v>101.679</v>
      </c>
      <c r="AD18" s="192">
        <v>0</v>
      </c>
      <c r="AE18" s="192">
        <v>0</v>
      </c>
      <c r="AF18" s="192">
        <v>0</v>
      </c>
      <c r="AG18" s="192">
        <v>0</v>
      </c>
      <c r="AH18" s="192">
        <v>0</v>
      </c>
      <c r="AI18" s="192">
        <v>0</v>
      </c>
      <c r="AJ18" s="192">
        <v>0</v>
      </c>
      <c r="AK18" s="192">
        <v>0</v>
      </c>
      <c r="AL18" s="192">
        <v>0</v>
      </c>
      <c r="AM18" s="768"/>
    </row>
    <row r="19" spans="1:39" s="92" customFormat="1">
      <c r="A19" s="784">
        <v>1</v>
      </c>
      <c r="B19" s="781"/>
      <c r="C19" s="781"/>
      <c r="D19" s="781"/>
      <c r="E19" s="781"/>
      <c r="F19" s="781"/>
      <c r="G19" s="781"/>
      <c r="H19" s="781"/>
      <c r="I19" s="781"/>
      <c r="J19" s="781"/>
      <c r="K19" s="781"/>
      <c r="L19" s="782" t="s">
        <v>103</v>
      </c>
      <c r="M19" s="190" t="s">
        <v>1173</v>
      </c>
      <c r="N19" s="722" t="s">
        <v>504</v>
      </c>
      <c r="O19" s="752">
        <v>86</v>
      </c>
      <c r="P19" s="752">
        <v>61.51</v>
      </c>
      <c r="Q19" s="752">
        <v>70.531000000000006</v>
      </c>
      <c r="R19" s="752">
        <v>82.56</v>
      </c>
      <c r="S19" s="752">
        <v>62</v>
      </c>
      <c r="T19" s="752"/>
      <c r="U19" s="752"/>
      <c r="V19" s="752"/>
      <c r="W19" s="752"/>
      <c r="X19" s="752"/>
      <c r="Y19" s="752"/>
      <c r="Z19" s="752"/>
      <c r="AA19" s="752"/>
      <c r="AB19" s="752"/>
      <c r="AC19" s="752">
        <v>71.093000000000004</v>
      </c>
      <c r="AD19" s="785"/>
      <c r="AE19" s="785"/>
      <c r="AF19" s="785"/>
      <c r="AG19" s="785"/>
      <c r="AH19" s="785"/>
      <c r="AI19" s="785"/>
      <c r="AJ19" s="785"/>
      <c r="AK19" s="785"/>
      <c r="AL19" s="785"/>
      <c r="AM19" s="768"/>
    </row>
    <row r="20" spans="1:39" s="92" customFormat="1">
      <c r="A20" s="784">
        <v>1</v>
      </c>
      <c r="B20" s="781"/>
      <c r="C20" s="781"/>
      <c r="D20" s="781"/>
      <c r="E20" s="781"/>
      <c r="F20" s="781"/>
      <c r="G20" s="781"/>
      <c r="H20" s="781"/>
      <c r="I20" s="781"/>
      <c r="J20" s="781"/>
      <c r="K20" s="781"/>
      <c r="L20" s="782" t="s">
        <v>104</v>
      </c>
      <c r="M20" s="190" t="s">
        <v>372</v>
      </c>
      <c r="N20" s="722" t="s">
        <v>506</v>
      </c>
      <c r="O20" s="192">
        <v>7.6600226076914941</v>
      </c>
      <c r="P20" s="192">
        <v>8.6687697160883292</v>
      </c>
      <c r="Q20" s="192">
        <v>8.6700239903245642</v>
      </c>
      <c r="R20" s="192">
        <v>9.75</v>
      </c>
      <c r="S20" s="192">
        <v>9.8461538461538467</v>
      </c>
      <c r="T20" s="192">
        <v>0</v>
      </c>
      <c r="U20" s="192">
        <v>0</v>
      </c>
      <c r="V20" s="192">
        <v>0</v>
      </c>
      <c r="W20" s="192">
        <v>0</v>
      </c>
      <c r="X20" s="192">
        <v>0</v>
      </c>
      <c r="Y20" s="192">
        <v>0</v>
      </c>
      <c r="Z20" s="192">
        <v>0</v>
      </c>
      <c r="AA20" s="192">
        <v>0</v>
      </c>
      <c r="AB20" s="192">
        <v>0</v>
      </c>
      <c r="AC20" s="192">
        <v>9.8000570422604465</v>
      </c>
      <c r="AD20" s="192">
        <v>0</v>
      </c>
      <c r="AE20" s="192">
        <v>0</v>
      </c>
      <c r="AF20" s="192">
        <v>0</v>
      </c>
      <c r="AG20" s="192">
        <v>0</v>
      </c>
      <c r="AH20" s="192">
        <v>0</v>
      </c>
      <c r="AI20" s="192">
        <v>0</v>
      </c>
      <c r="AJ20" s="192">
        <v>0</v>
      </c>
      <c r="AK20" s="192">
        <v>0</v>
      </c>
      <c r="AL20" s="192">
        <v>0</v>
      </c>
      <c r="AM20" s="768"/>
    </row>
    <row r="21" spans="1:39" s="92" customFormat="1">
      <c r="A21" s="784">
        <v>1</v>
      </c>
      <c r="B21" s="781"/>
      <c r="C21" s="781"/>
      <c r="D21" s="781"/>
      <c r="E21" s="781"/>
      <c r="F21" s="781"/>
      <c r="G21" s="781"/>
      <c r="H21" s="781"/>
      <c r="I21" s="781"/>
      <c r="J21" s="781"/>
      <c r="K21" s="781"/>
      <c r="L21" s="782" t="s">
        <v>120</v>
      </c>
      <c r="M21" s="190" t="s">
        <v>373</v>
      </c>
      <c r="N21" s="722" t="s">
        <v>502</v>
      </c>
      <c r="O21" s="786">
        <v>1.4298488372093023</v>
      </c>
      <c r="P21" s="786">
        <v>2.0614534222077712</v>
      </c>
      <c r="Q21" s="786">
        <v>1.4302079936481829</v>
      </c>
      <c r="R21" s="786">
        <v>1.4302325581395348</v>
      </c>
      <c r="S21" s="786">
        <v>2.096774193548387</v>
      </c>
      <c r="T21" s="786">
        <v>0</v>
      </c>
      <c r="U21" s="786">
        <v>0</v>
      </c>
      <c r="V21" s="786">
        <v>0</v>
      </c>
      <c r="W21" s="786">
        <v>0</v>
      </c>
      <c r="X21" s="786">
        <v>0</v>
      </c>
      <c r="Y21" s="786">
        <v>0</v>
      </c>
      <c r="Z21" s="786">
        <v>0</v>
      </c>
      <c r="AA21" s="786">
        <v>0</v>
      </c>
      <c r="AB21" s="786">
        <v>0</v>
      </c>
      <c r="AC21" s="786">
        <v>1.4302251979801106</v>
      </c>
      <c r="AD21" s="786">
        <v>0</v>
      </c>
      <c r="AE21" s="786">
        <v>0</v>
      </c>
      <c r="AF21" s="786">
        <v>0</v>
      </c>
      <c r="AG21" s="786">
        <v>0</v>
      </c>
      <c r="AH21" s="786">
        <v>0</v>
      </c>
      <c r="AI21" s="786">
        <v>0</v>
      </c>
      <c r="AJ21" s="786">
        <v>0</v>
      </c>
      <c r="AK21" s="786">
        <v>0</v>
      </c>
      <c r="AL21" s="786">
        <v>0</v>
      </c>
      <c r="AM21" s="768"/>
    </row>
    <row r="22" spans="1:39" s="92" customFormat="1" ht="22.8">
      <c r="A22" s="784">
        <v>1</v>
      </c>
      <c r="B22" s="781"/>
      <c r="C22" s="781"/>
      <c r="D22" s="781"/>
      <c r="E22" s="781"/>
      <c r="F22" s="781"/>
      <c r="G22" s="781"/>
      <c r="H22" s="781"/>
      <c r="I22" s="781"/>
      <c r="J22" s="787" t="s">
        <v>1059</v>
      </c>
      <c r="K22" s="781"/>
      <c r="L22" s="788"/>
      <c r="M22" s="789" t="s">
        <v>1157</v>
      </c>
      <c r="N22" s="790"/>
      <c r="O22" s="791"/>
      <c r="P22" s="791"/>
      <c r="Q22" s="791"/>
      <c r="R22" s="791"/>
      <c r="S22" s="791"/>
      <c r="T22" s="791"/>
      <c r="U22" s="791"/>
      <c r="V22" s="791"/>
      <c r="W22" s="791"/>
      <c r="X22" s="791"/>
      <c r="Y22" s="791"/>
      <c r="Z22" s="791"/>
      <c r="AA22" s="791"/>
      <c r="AB22" s="791"/>
      <c r="AC22" s="791"/>
      <c r="AD22" s="791"/>
      <c r="AE22" s="791"/>
      <c r="AF22" s="791"/>
      <c r="AG22" s="791"/>
      <c r="AH22" s="791"/>
      <c r="AI22" s="791"/>
      <c r="AJ22" s="791"/>
      <c r="AK22" s="791"/>
      <c r="AL22" s="791"/>
      <c r="AM22" s="792"/>
    </row>
    <row r="23" spans="1:39" s="92" customFormat="1" ht="13.8">
      <c r="A23" s="675">
        <v>1</v>
      </c>
      <c r="B23" s="781"/>
      <c r="C23" s="781"/>
      <c r="D23" s="781"/>
      <c r="E23" s="781"/>
      <c r="F23" s="781"/>
      <c r="G23" s="781"/>
      <c r="H23" s="781"/>
      <c r="I23" s="781"/>
      <c r="J23" s="1121" t="s">
        <v>195</v>
      </c>
      <c r="K23" s="648"/>
      <c r="L23" s="782" t="s">
        <v>195</v>
      </c>
      <c r="M23" s="793" t="s">
        <v>1226</v>
      </c>
      <c r="N23" s="724" t="s">
        <v>370</v>
      </c>
      <c r="O23" s="794">
        <v>941.93</v>
      </c>
      <c r="P23" s="794">
        <v>1099.2</v>
      </c>
      <c r="Q23" s="794">
        <v>874.58</v>
      </c>
      <c r="R23" s="794">
        <v>1151.28</v>
      </c>
      <c r="S23" s="794">
        <v>1280</v>
      </c>
      <c r="T23" s="794"/>
      <c r="U23" s="794"/>
      <c r="V23" s="794"/>
      <c r="W23" s="794"/>
      <c r="X23" s="794"/>
      <c r="Y23" s="794"/>
      <c r="Z23" s="794"/>
      <c r="AA23" s="794"/>
      <c r="AB23" s="794"/>
      <c r="AC23" s="794">
        <v>996.46</v>
      </c>
      <c r="AD23" s="794"/>
      <c r="AE23" s="794"/>
      <c r="AF23" s="794"/>
      <c r="AG23" s="794"/>
      <c r="AH23" s="794"/>
      <c r="AI23" s="794"/>
      <c r="AJ23" s="794"/>
      <c r="AK23" s="794"/>
      <c r="AL23" s="794"/>
      <c r="AM23" s="768"/>
    </row>
    <row r="24" spans="1:39" s="92" customFormat="1">
      <c r="A24" s="675">
        <v>1</v>
      </c>
      <c r="B24" s="781"/>
      <c r="C24" s="781"/>
      <c r="D24" s="781"/>
      <c r="E24" s="781"/>
      <c r="F24" s="781"/>
      <c r="G24" s="781"/>
      <c r="H24" s="781"/>
      <c r="I24" s="781"/>
      <c r="J24" s="1121"/>
      <c r="K24" s="781"/>
      <c r="L24" s="795" t="s">
        <v>1318</v>
      </c>
      <c r="M24" s="209" t="s">
        <v>1060</v>
      </c>
      <c r="N24" s="722" t="s">
        <v>506</v>
      </c>
      <c r="O24" s="783">
        <v>7.6600226076914941</v>
      </c>
      <c r="P24" s="783">
        <v>8.6687697160883292</v>
      </c>
      <c r="Q24" s="783">
        <v>8.6700239903245642</v>
      </c>
      <c r="R24" s="783">
        <v>9.75</v>
      </c>
      <c r="S24" s="783">
        <v>9.8461538461538467</v>
      </c>
      <c r="T24" s="783">
        <v>0</v>
      </c>
      <c r="U24" s="783">
        <v>0</v>
      </c>
      <c r="V24" s="783">
        <v>0</v>
      </c>
      <c r="W24" s="783">
        <v>0</v>
      </c>
      <c r="X24" s="783">
        <v>0</v>
      </c>
      <c r="Y24" s="783">
        <v>0</v>
      </c>
      <c r="Z24" s="783">
        <v>0</v>
      </c>
      <c r="AA24" s="783">
        <v>0</v>
      </c>
      <c r="AB24" s="783">
        <v>0</v>
      </c>
      <c r="AC24" s="783">
        <v>9.8000570422604465</v>
      </c>
      <c r="AD24" s="783">
        <v>0</v>
      </c>
      <c r="AE24" s="783">
        <v>0</v>
      </c>
      <c r="AF24" s="783">
        <v>0</v>
      </c>
      <c r="AG24" s="783">
        <v>0</v>
      </c>
      <c r="AH24" s="783">
        <v>0</v>
      </c>
      <c r="AI24" s="783">
        <v>0</v>
      </c>
      <c r="AJ24" s="783">
        <v>0</v>
      </c>
      <c r="AK24" s="783">
        <v>0</v>
      </c>
      <c r="AL24" s="783">
        <v>0</v>
      </c>
      <c r="AM24" s="768"/>
    </row>
    <row r="25" spans="1:39" s="92" customFormat="1">
      <c r="A25" s="675">
        <v>1</v>
      </c>
      <c r="B25" s="781"/>
      <c r="C25" s="781"/>
      <c r="D25" s="781"/>
      <c r="E25" s="781"/>
      <c r="F25" s="781"/>
      <c r="G25" s="781"/>
      <c r="H25" s="781"/>
      <c r="I25" s="781"/>
      <c r="J25" s="1121"/>
      <c r="K25" s="781"/>
      <c r="L25" s="795" t="s">
        <v>1319</v>
      </c>
      <c r="M25" s="209" t="s">
        <v>1174</v>
      </c>
      <c r="N25" s="722" t="s">
        <v>1244</v>
      </c>
      <c r="O25" s="794">
        <v>122.967</v>
      </c>
      <c r="P25" s="794">
        <v>126.8</v>
      </c>
      <c r="Q25" s="794">
        <v>100.874</v>
      </c>
      <c r="R25" s="794">
        <v>118.08</v>
      </c>
      <c r="S25" s="794">
        <v>130</v>
      </c>
      <c r="T25" s="794"/>
      <c r="U25" s="794"/>
      <c r="V25" s="794"/>
      <c r="W25" s="794"/>
      <c r="X25" s="794"/>
      <c r="Y25" s="794"/>
      <c r="Z25" s="794"/>
      <c r="AA25" s="794"/>
      <c r="AB25" s="794"/>
      <c r="AC25" s="794">
        <v>101.679</v>
      </c>
      <c r="AD25" s="794"/>
      <c r="AE25" s="794"/>
      <c r="AF25" s="794"/>
      <c r="AG25" s="794"/>
      <c r="AH25" s="794"/>
      <c r="AI25" s="794"/>
      <c r="AJ25" s="794"/>
      <c r="AK25" s="794"/>
      <c r="AL25" s="794"/>
      <c r="AM25" s="768"/>
    </row>
    <row r="26" spans="1:39" s="92" customFormat="1" ht="22.8">
      <c r="A26" s="784">
        <v>1</v>
      </c>
      <c r="B26" s="781"/>
      <c r="C26" s="781"/>
      <c r="D26" s="781"/>
      <c r="E26" s="781"/>
      <c r="F26" s="781"/>
      <c r="G26" s="781"/>
      <c r="H26" s="781"/>
      <c r="I26" s="781"/>
      <c r="J26" s="787" t="s">
        <v>1141</v>
      </c>
      <c r="K26" s="781"/>
      <c r="L26" s="788"/>
      <c r="M26" s="789" t="s">
        <v>1158</v>
      </c>
      <c r="N26" s="790"/>
      <c r="O26" s="791"/>
      <c r="P26" s="791"/>
      <c r="Q26" s="791"/>
      <c r="R26" s="791"/>
      <c r="S26" s="791"/>
      <c r="T26" s="791"/>
      <c r="U26" s="791"/>
      <c r="V26" s="791"/>
      <c r="W26" s="791"/>
      <c r="X26" s="791"/>
      <c r="Y26" s="791"/>
      <c r="Z26" s="791"/>
      <c r="AA26" s="791"/>
      <c r="AB26" s="791"/>
      <c r="AC26" s="791"/>
      <c r="AD26" s="791"/>
      <c r="AE26" s="791"/>
      <c r="AF26" s="791"/>
      <c r="AG26" s="791"/>
      <c r="AH26" s="791"/>
      <c r="AI26" s="791"/>
      <c r="AJ26" s="791"/>
      <c r="AK26" s="791"/>
      <c r="AL26" s="791"/>
      <c r="AM26" s="792"/>
    </row>
    <row r="27" spans="1:39" s="90" customFormat="1">
      <c r="A27" s="761" t="s">
        <v>102</v>
      </c>
      <c r="B27" s="726"/>
      <c r="C27" s="726"/>
      <c r="D27" s="726"/>
      <c r="E27" s="726"/>
      <c r="F27" s="726"/>
      <c r="G27" s="726"/>
      <c r="H27" s="726"/>
      <c r="I27" s="726"/>
      <c r="J27" s="726"/>
      <c r="K27" s="726"/>
      <c r="L27" s="688" t="s">
        <v>2566</v>
      </c>
      <c r="M27" s="673"/>
      <c r="N27" s="674"/>
      <c r="O27" s="674"/>
      <c r="P27" s="674"/>
      <c r="Q27" s="674"/>
      <c r="R27" s="674"/>
      <c r="S27" s="674"/>
      <c r="T27" s="674"/>
      <c r="U27" s="674"/>
      <c r="V27" s="674"/>
      <c r="W27" s="674"/>
      <c r="X27" s="674"/>
      <c r="Y27" s="674"/>
      <c r="Z27" s="674"/>
      <c r="AA27" s="674"/>
      <c r="AB27" s="674"/>
      <c r="AC27" s="674"/>
      <c r="AD27" s="674"/>
      <c r="AE27" s="674"/>
      <c r="AF27" s="674"/>
      <c r="AG27" s="674"/>
      <c r="AH27" s="674"/>
      <c r="AI27" s="674"/>
      <c r="AJ27" s="674"/>
      <c r="AK27" s="674"/>
      <c r="AL27" s="674"/>
      <c r="AM27" s="727"/>
    </row>
    <row r="28" spans="1:39" s="92" customFormat="1">
      <c r="A28" s="784">
        <v>2</v>
      </c>
      <c r="B28" s="781"/>
      <c r="C28" s="781"/>
      <c r="D28" s="781"/>
      <c r="E28" s="781"/>
      <c r="F28" s="781"/>
      <c r="G28" s="781"/>
      <c r="H28" s="781"/>
      <c r="I28" s="781"/>
      <c r="J28" s="781"/>
      <c r="K28" s="781"/>
      <c r="L28" s="782" t="s">
        <v>18</v>
      </c>
      <c r="M28" s="190" t="s">
        <v>1055</v>
      </c>
      <c r="N28" s="724" t="s">
        <v>370</v>
      </c>
      <c r="O28" s="192">
        <v>162.09</v>
      </c>
      <c r="P28" s="192">
        <v>180.8</v>
      </c>
      <c r="Q28" s="192">
        <v>132.55000000000001</v>
      </c>
      <c r="R28" s="192">
        <v>167.88</v>
      </c>
      <c r="S28" s="192">
        <v>199.9</v>
      </c>
      <c r="T28" s="192">
        <v>0</v>
      </c>
      <c r="U28" s="192">
        <v>0</v>
      </c>
      <c r="V28" s="192">
        <v>0</v>
      </c>
      <c r="W28" s="192">
        <v>0</v>
      </c>
      <c r="X28" s="192">
        <v>0</v>
      </c>
      <c r="Y28" s="192">
        <v>0</v>
      </c>
      <c r="Z28" s="192">
        <v>0</v>
      </c>
      <c r="AA28" s="192">
        <v>0</v>
      </c>
      <c r="AB28" s="192">
        <v>0</v>
      </c>
      <c r="AC28" s="192">
        <v>138.06</v>
      </c>
      <c r="AD28" s="192">
        <v>0</v>
      </c>
      <c r="AE28" s="192">
        <v>0</v>
      </c>
      <c r="AF28" s="192">
        <v>0</v>
      </c>
      <c r="AG28" s="192">
        <v>0</v>
      </c>
      <c r="AH28" s="192">
        <v>0</v>
      </c>
      <c r="AI28" s="192">
        <v>0</v>
      </c>
      <c r="AJ28" s="192">
        <v>0</v>
      </c>
      <c r="AK28" s="192">
        <v>0</v>
      </c>
      <c r="AL28" s="192">
        <v>0</v>
      </c>
      <c r="AM28" s="768"/>
    </row>
    <row r="29" spans="1:39" s="92" customFormat="1" ht="22.8">
      <c r="A29" s="784">
        <v>2</v>
      </c>
      <c r="B29" s="781"/>
      <c r="C29" s="781"/>
      <c r="D29" s="781"/>
      <c r="E29" s="781"/>
      <c r="F29" s="781"/>
      <c r="G29" s="781"/>
      <c r="H29" s="781"/>
      <c r="I29" s="781"/>
      <c r="J29" s="781"/>
      <c r="K29" s="781"/>
      <c r="L29" s="782" t="s">
        <v>102</v>
      </c>
      <c r="M29" s="190" t="s">
        <v>1172</v>
      </c>
      <c r="N29" s="722" t="s">
        <v>1244</v>
      </c>
      <c r="O29" s="192">
        <v>21.16</v>
      </c>
      <c r="P29" s="192">
        <v>20.78</v>
      </c>
      <c r="Q29" s="192">
        <v>15.2356</v>
      </c>
      <c r="R29" s="192">
        <v>21.16</v>
      </c>
      <c r="S29" s="192">
        <v>23</v>
      </c>
      <c r="T29" s="192">
        <v>0</v>
      </c>
      <c r="U29" s="192">
        <v>0</v>
      </c>
      <c r="V29" s="192">
        <v>0</v>
      </c>
      <c r="W29" s="192">
        <v>0</v>
      </c>
      <c r="X29" s="192">
        <v>0</v>
      </c>
      <c r="Y29" s="192">
        <v>0</v>
      </c>
      <c r="Z29" s="192">
        <v>0</v>
      </c>
      <c r="AA29" s="192">
        <v>0</v>
      </c>
      <c r="AB29" s="192">
        <v>0</v>
      </c>
      <c r="AC29" s="192">
        <v>15.87</v>
      </c>
      <c r="AD29" s="192">
        <v>0</v>
      </c>
      <c r="AE29" s="192">
        <v>0</v>
      </c>
      <c r="AF29" s="192">
        <v>0</v>
      </c>
      <c r="AG29" s="192">
        <v>0</v>
      </c>
      <c r="AH29" s="192">
        <v>0</v>
      </c>
      <c r="AI29" s="192">
        <v>0</v>
      </c>
      <c r="AJ29" s="192">
        <v>0</v>
      </c>
      <c r="AK29" s="192">
        <v>0</v>
      </c>
      <c r="AL29" s="192">
        <v>0</v>
      </c>
      <c r="AM29" s="768"/>
    </row>
    <row r="30" spans="1:39" s="92" customFormat="1">
      <c r="A30" s="784">
        <v>2</v>
      </c>
      <c r="B30" s="781"/>
      <c r="C30" s="781"/>
      <c r="D30" s="781"/>
      <c r="E30" s="781"/>
      <c r="F30" s="781"/>
      <c r="G30" s="781"/>
      <c r="H30" s="781"/>
      <c r="I30" s="781"/>
      <c r="J30" s="781"/>
      <c r="K30" s="781"/>
      <c r="L30" s="782" t="s">
        <v>103</v>
      </c>
      <c r="M30" s="190" t="s">
        <v>1173</v>
      </c>
      <c r="N30" s="722" t="s">
        <v>504</v>
      </c>
      <c r="O30" s="752">
        <v>11.5</v>
      </c>
      <c r="P30" s="752">
        <v>7.2</v>
      </c>
      <c r="Q30" s="752">
        <v>8.2799999999999994</v>
      </c>
      <c r="R30" s="752">
        <v>11.5</v>
      </c>
      <c r="S30" s="752">
        <v>7.5</v>
      </c>
      <c r="T30" s="752"/>
      <c r="U30" s="752"/>
      <c r="V30" s="752"/>
      <c r="W30" s="752"/>
      <c r="X30" s="752"/>
      <c r="Y30" s="752"/>
      <c r="Z30" s="752"/>
      <c r="AA30" s="752"/>
      <c r="AB30" s="752"/>
      <c r="AC30" s="752">
        <v>8.625</v>
      </c>
      <c r="AD30" s="785"/>
      <c r="AE30" s="785"/>
      <c r="AF30" s="785"/>
      <c r="AG30" s="785"/>
      <c r="AH30" s="785"/>
      <c r="AI30" s="785"/>
      <c r="AJ30" s="785"/>
      <c r="AK30" s="785"/>
      <c r="AL30" s="785"/>
      <c r="AM30" s="768"/>
    </row>
    <row r="31" spans="1:39" s="92" customFormat="1">
      <c r="A31" s="784">
        <v>2</v>
      </c>
      <c r="B31" s="781"/>
      <c r="C31" s="781"/>
      <c r="D31" s="781"/>
      <c r="E31" s="781"/>
      <c r="F31" s="781"/>
      <c r="G31" s="781"/>
      <c r="H31" s="781"/>
      <c r="I31" s="781"/>
      <c r="J31" s="781"/>
      <c r="K31" s="781"/>
      <c r="L31" s="782" t="s">
        <v>104</v>
      </c>
      <c r="M31" s="190" t="s">
        <v>372</v>
      </c>
      <c r="N31" s="722" t="s">
        <v>506</v>
      </c>
      <c r="O31" s="192">
        <v>7.6602079395085063</v>
      </c>
      <c r="P31" s="192">
        <v>8.7006737247353225</v>
      </c>
      <c r="Q31" s="192">
        <v>8.7000183780093998</v>
      </c>
      <c r="R31" s="192">
        <v>7.9338374291115308</v>
      </c>
      <c r="S31" s="192">
        <v>8.6913043478260867</v>
      </c>
      <c r="T31" s="192">
        <v>0</v>
      </c>
      <c r="U31" s="192">
        <v>0</v>
      </c>
      <c r="V31" s="192">
        <v>0</v>
      </c>
      <c r="W31" s="192">
        <v>0</v>
      </c>
      <c r="X31" s="192">
        <v>0</v>
      </c>
      <c r="Y31" s="192">
        <v>0</v>
      </c>
      <c r="Z31" s="192">
        <v>0</v>
      </c>
      <c r="AA31" s="192">
        <v>0</v>
      </c>
      <c r="AB31" s="192">
        <v>0</v>
      </c>
      <c r="AC31" s="192">
        <v>8.6994328922495274</v>
      </c>
      <c r="AD31" s="192">
        <v>0</v>
      </c>
      <c r="AE31" s="192">
        <v>0</v>
      </c>
      <c r="AF31" s="192">
        <v>0</v>
      </c>
      <c r="AG31" s="192">
        <v>0</v>
      </c>
      <c r="AH31" s="192">
        <v>0</v>
      </c>
      <c r="AI31" s="192">
        <v>0</v>
      </c>
      <c r="AJ31" s="192">
        <v>0</v>
      </c>
      <c r="AK31" s="192">
        <v>0</v>
      </c>
      <c r="AL31" s="192">
        <v>0</v>
      </c>
      <c r="AM31" s="768"/>
    </row>
    <row r="32" spans="1:39" s="92" customFormat="1">
      <c r="A32" s="784">
        <v>2</v>
      </c>
      <c r="B32" s="781"/>
      <c r="C32" s="781"/>
      <c r="D32" s="781"/>
      <c r="E32" s="781"/>
      <c r="F32" s="781"/>
      <c r="G32" s="781"/>
      <c r="H32" s="781"/>
      <c r="I32" s="781"/>
      <c r="J32" s="781"/>
      <c r="K32" s="781"/>
      <c r="L32" s="782" t="s">
        <v>120</v>
      </c>
      <c r="M32" s="190" t="s">
        <v>373</v>
      </c>
      <c r="N32" s="722" t="s">
        <v>502</v>
      </c>
      <c r="O32" s="786">
        <v>1.84</v>
      </c>
      <c r="P32" s="786">
        <v>2.8861111111111111</v>
      </c>
      <c r="Q32" s="786">
        <v>1.8400483091787441</v>
      </c>
      <c r="R32" s="786">
        <v>1.84</v>
      </c>
      <c r="S32" s="786">
        <v>3.0666666666666669</v>
      </c>
      <c r="T32" s="786">
        <v>0</v>
      </c>
      <c r="U32" s="786">
        <v>0</v>
      </c>
      <c r="V32" s="786">
        <v>0</v>
      </c>
      <c r="W32" s="786">
        <v>0</v>
      </c>
      <c r="X32" s="786">
        <v>0</v>
      </c>
      <c r="Y32" s="786">
        <v>0</v>
      </c>
      <c r="Z32" s="786">
        <v>0</v>
      </c>
      <c r="AA32" s="786">
        <v>0</v>
      </c>
      <c r="AB32" s="786">
        <v>0</v>
      </c>
      <c r="AC32" s="786">
        <v>1.8399999999999999</v>
      </c>
      <c r="AD32" s="786">
        <v>0</v>
      </c>
      <c r="AE32" s="786">
        <v>0</v>
      </c>
      <c r="AF32" s="786">
        <v>0</v>
      </c>
      <c r="AG32" s="786">
        <v>0</v>
      </c>
      <c r="AH32" s="786">
        <v>0</v>
      </c>
      <c r="AI32" s="786">
        <v>0</v>
      </c>
      <c r="AJ32" s="786">
        <v>0</v>
      </c>
      <c r="AK32" s="786">
        <v>0</v>
      </c>
      <c r="AL32" s="786">
        <v>0</v>
      </c>
      <c r="AM32" s="768"/>
    </row>
    <row r="33" spans="1:39" s="92" customFormat="1" ht="22.8">
      <c r="A33" s="784">
        <v>2</v>
      </c>
      <c r="B33" s="781"/>
      <c r="C33" s="781"/>
      <c r="D33" s="781"/>
      <c r="E33" s="781"/>
      <c r="F33" s="781"/>
      <c r="G33" s="781"/>
      <c r="H33" s="781"/>
      <c r="I33" s="781"/>
      <c r="J33" s="787" t="s">
        <v>1059</v>
      </c>
      <c r="K33" s="781"/>
      <c r="L33" s="788"/>
      <c r="M33" s="789" t="s">
        <v>1157</v>
      </c>
      <c r="N33" s="790"/>
      <c r="O33" s="791"/>
      <c r="P33" s="791"/>
      <c r="Q33" s="791"/>
      <c r="R33" s="791"/>
      <c r="S33" s="791"/>
      <c r="T33" s="791"/>
      <c r="U33" s="791"/>
      <c r="V33" s="791"/>
      <c r="W33" s="791"/>
      <c r="X33" s="791"/>
      <c r="Y33" s="791"/>
      <c r="Z33" s="791"/>
      <c r="AA33" s="791"/>
      <c r="AB33" s="791"/>
      <c r="AC33" s="791"/>
      <c r="AD33" s="791"/>
      <c r="AE33" s="791"/>
      <c r="AF33" s="791"/>
      <c r="AG33" s="791"/>
      <c r="AH33" s="791"/>
      <c r="AI33" s="791"/>
      <c r="AJ33" s="791"/>
      <c r="AK33" s="791"/>
      <c r="AL33" s="791"/>
      <c r="AM33" s="792"/>
    </row>
    <row r="34" spans="1:39" s="92" customFormat="1" ht="13.8">
      <c r="A34" s="675">
        <v>2</v>
      </c>
      <c r="B34" s="781"/>
      <c r="C34" s="781"/>
      <c r="D34" s="781"/>
      <c r="E34" s="781"/>
      <c r="F34" s="781"/>
      <c r="G34" s="781"/>
      <c r="H34" s="781"/>
      <c r="I34" s="781"/>
      <c r="J34" s="1121" t="s">
        <v>195</v>
      </c>
      <c r="K34" s="648"/>
      <c r="L34" s="782" t="s">
        <v>195</v>
      </c>
      <c r="M34" s="793" t="s">
        <v>1226</v>
      </c>
      <c r="N34" s="724" t="s">
        <v>370</v>
      </c>
      <c r="O34" s="794">
        <v>162.09</v>
      </c>
      <c r="P34" s="794">
        <v>180.8</v>
      </c>
      <c r="Q34" s="794">
        <v>132.55000000000001</v>
      </c>
      <c r="R34" s="794">
        <v>167.88</v>
      </c>
      <c r="S34" s="794">
        <v>199.9</v>
      </c>
      <c r="T34" s="794"/>
      <c r="U34" s="794"/>
      <c r="V34" s="794"/>
      <c r="W34" s="794"/>
      <c r="X34" s="794"/>
      <c r="Y34" s="794"/>
      <c r="Z34" s="794"/>
      <c r="AA34" s="794"/>
      <c r="AB34" s="794"/>
      <c r="AC34" s="794">
        <v>138.06</v>
      </c>
      <c r="AD34" s="794"/>
      <c r="AE34" s="794"/>
      <c r="AF34" s="794"/>
      <c r="AG34" s="794"/>
      <c r="AH34" s="794"/>
      <c r="AI34" s="794"/>
      <c r="AJ34" s="794"/>
      <c r="AK34" s="794"/>
      <c r="AL34" s="794"/>
      <c r="AM34" s="768"/>
    </row>
    <row r="35" spans="1:39" s="92" customFormat="1">
      <c r="A35" s="675">
        <v>2</v>
      </c>
      <c r="B35" s="781"/>
      <c r="C35" s="781"/>
      <c r="D35" s="781"/>
      <c r="E35" s="781"/>
      <c r="F35" s="781"/>
      <c r="G35" s="781"/>
      <c r="H35" s="781"/>
      <c r="I35" s="781"/>
      <c r="J35" s="1121"/>
      <c r="K35" s="781"/>
      <c r="L35" s="795" t="s">
        <v>1318</v>
      </c>
      <c r="M35" s="209" t="s">
        <v>1060</v>
      </c>
      <c r="N35" s="722" t="s">
        <v>506</v>
      </c>
      <c r="O35" s="783">
        <v>7.6602079395085063</v>
      </c>
      <c r="P35" s="783">
        <v>8.7006737247353225</v>
      </c>
      <c r="Q35" s="783">
        <v>8.7000183780093998</v>
      </c>
      <c r="R35" s="783">
        <v>7.9338374291115308</v>
      </c>
      <c r="S35" s="783">
        <v>8.6913043478260867</v>
      </c>
      <c r="T35" s="783">
        <v>0</v>
      </c>
      <c r="U35" s="783">
        <v>0</v>
      </c>
      <c r="V35" s="783">
        <v>0</v>
      </c>
      <c r="W35" s="783">
        <v>0</v>
      </c>
      <c r="X35" s="783">
        <v>0</v>
      </c>
      <c r="Y35" s="783">
        <v>0</v>
      </c>
      <c r="Z35" s="783">
        <v>0</v>
      </c>
      <c r="AA35" s="783">
        <v>0</v>
      </c>
      <c r="AB35" s="783">
        <v>0</v>
      </c>
      <c r="AC35" s="783">
        <v>8.6994328922495274</v>
      </c>
      <c r="AD35" s="783">
        <v>0</v>
      </c>
      <c r="AE35" s="783">
        <v>0</v>
      </c>
      <c r="AF35" s="783">
        <v>0</v>
      </c>
      <c r="AG35" s="783">
        <v>0</v>
      </c>
      <c r="AH35" s="783">
        <v>0</v>
      </c>
      <c r="AI35" s="783">
        <v>0</v>
      </c>
      <c r="AJ35" s="783">
        <v>0</v>
      </c>
      <c r="AK35" s="783">
        <v>0</v>
      </c>
      <c r="AL35" s="783">
        <v>0</v>
      </c>
      <c r="AM35" s="768"/>
    </row>
    <row r="36" spans="1:39" s="92" customFormat="1">
      <c r="A36" s="675">
        <v>2</v>
      </c>
      <c r="B36" s="781"/>
      <c r="C36" s="781"/>
      <c r="D36" s="781"/>
      <c r="E36" s="781"/>
      <c r="F36" s="781"/>
      <c r="G36" s="781"/>
      <c r="H36" s="781"/>
      <c r="I36" s="781"/>
      <c r="J36" s="1121"/>
      <c r="K36" s="781"/>
      <c r="L36" s="795" t="s">
        <v>1319</v>
      </c>
      <c r="M36" s="209" t="s">
        <v>1174</v>
      </c>
      <c r="N36" s="722" t="s">
        <v>1244</v>
      </c>
      <c r="O36" s="794">
        <v>21.16</v>
      </c>
      <c r="P36" s="794">
        <v>20.78</v>
      </c>
      <c r="Q36" s="794">
        <v>15.2356</v>
      </c>
      <c r="R36" s="794">
        <v>21.16</v>
      </c>
      <c r="S36" s="794">
        <v>23</v>
      </c>
      <c r="T36" s="794"/>
      <c r="U36" s="794"/>
      <c r="V36" s="794"/>
      <c r="W36" s="794"/>
      <c r="X36" s="794"/>
      <c r="Y36" s="794"/>
      <c r="Z36" s="794"/>
      <c r="AA36" s="794"/>
      <c r="AB36" s="794"/>
      <c r="AC36" s="794">
        <v>15.87</v>
      </c>
      <c r="AD36" s="794"/>
      <c r="AE36" s="794"/>
      <c r="AF36" s="794"/>
      <c r="AG36" s="794"/>
      <c r="AH36" s="794"/>
      <c r="AI36" s="794"/>
      <c r="AJ36" s="794"/>
      <c r="AK36" s="794"/>
      <c r="AL36" s="794"/>
      <c r="AM36" s="768"/>
    </row>
    <row r="37" spans="1:39" s="92" customFormat="1" ht="22.8">
      <c r="A37" s="784">
        <v>2</v>
      </c>
      <c r="B37" s="781"/>
      <c r="C37" s="781"/>
      <c r="D37" s="781"/>
      <c r="E37" s="781"/>
      <c r="F37" s="781"/>
      <c r="G37" s="781"/>
      <c r="H37" s="781"/>
      <c r="I37" s="781"/>
      <c r="J37" s="787" t="s">
        <v>1141</v>
      </c>
      <c r="K37" s="781"/>
      <c r="L37" s="788"/>
      <c r="M37" s="789" t="s">
        <v>1158</v>
      </c>
      <c r="N37" s="790"/>
      <c r="O37" s="791"/>
      <c r="P37" s="791"/>
      <c r="Q37" s="791"/>
      <c r="R37" s="791"/>
      <c r="S37" s="791"/>
      <c r="T37" s="791"/>
      <c r="U37" s="791"/>
      <c r="V37" s="791"/>
      <c r="W37" s="791"/>
      <c r="X37" s="791"/>
      <c r="Y37" s="791"/>
      <c r="Z37" s="791"/>
      <c r="AA37" s="791"/>
      <c r="AB37" s="791"/>
      <c r="AC37" s="791"/>
      <c r="AD37" s="791"/>
      <c r="AE37" s="791"/>
      <c r="AF37" s="791"/>
      <c r="AG37" s="791"/>
      <c r="AH37" s="791"/>
      <c r="AI37" s="791"/>
      <c r="AJ37" s="791"/>
      <c r="AK37" s="791"/>
      <c r="AL37" s="791"/>
      <c r="AM37" s="792"/>
    </row>
    <row r="38" spans="1:39">
      <c r="A38" s="756"/>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56"/>
      <c r="AL38" s="756"/>
      <c r="AM38" s="756"/>
    </row>
    <row r="39" spans="1:39">
      <c r="A39" s="756"/>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56"/>
      <c r="AL39" s="756"/>
      <c r="AM39" s="756"/>
    </row>
    <row r="40" spans="1:39" ht="15" customHeight="1">
      <c r="A40" s="756"/>
      <c r="B40" s="756"/>
      <c r="C40" s="756"/>
      <c r="D40" s="756"/>
      <c r="E40" s="756"/>
      <c r="F40" s="756"/>
      <c r="G40" s="756"/>
      <c r="H40" s="756"/>
      <c r="I40" s="756"/>
      <c r="J40" s="756"/>
      <c r="K40" s="756"/>
      <c r="L40" s="1115" t="s">
        <v>1402</v>
      </c>
      <c r="M40" s="1115"/>
      <c r="N40" s="1115"/>
      <c r="O40" s="1115"/>
      <c r="P40" s="1115"/>
      <c r="Q40" s="1115"/>
      <c r="R40" s="1115"/>
      <c r="S40" s="1116"/>
      <c r="T40" s="1116"/>
      <c r="U40" s="1116"/>
      <c r="V40" s="1116"/>
      <c r="W40" s="1116"/>
      <c r="X40" s="1116"/>
      <c r="Y40" s="1116"/>
      <c r="Z40" s="1116"/>
      <c r="AA40" s="1116"/>
      <c r="AB40" s="1116"/>
      <c r="AC40" s="1116"/>
      <c r="AD40" s="1116"/>
      <c r="AE40" s="1116"/>
      <c r="AF40" s="1116"/>
      <c r="AG40" s="1116"/>
      <c r="AH40" s="1116"/>
      <c r="AI40" s="1116"/>
      <c r="AJ40" s="1116"/>
      <c r="AK40" s="1116"/>
      <c r="AL40" s="1116"/>
      <c r="AM40" s="1116"/>
    </row>
    <row r="41" spans="1:39" ht="149.4" customHeight="1">
      <c r="A41" s="756"/>
      <c r="B41" s="756"/>
      <c r="C41" s="756"/>
      <c r="D41" s="756"/>
      <c r="E41" s="756"/>
      <c r="F41" s="756"/>
      <c r="G41" s="756"/>
      <c r="H41" s="756"/>
      <c r="I41" s="756"/>
      <c r="J41" s="756"/>
      <c r="K41" s="648"/>
      <c r="L41" s="1120" t="s">
        <v>2639</v>
      </c>
      <c r="M41" s="1117"/>
      <c r="N41" s="1117"/>
      <c r="O41" s="1117"/>
      <c r="P41" s="1117"/>
      <c r="Q41" s="1117"/>
      <c r="R41" s="1117"/>
      <c r="S41" s="1118"/>
      <c r="T41" s="1118"/>
      <c r="U41" s="1118"/>
      <c r="V41" s="1118"/>
      <c r="W41" s="1118"/>
      <c r="X41" s="1118"/>
      <c r="Y41" s="1118"/>
      <c r="Z41" s="1118"/>
      <c r="AA41" s="1118"/>
      <c r="AB41" s="1118"/>
      <c r="AC41" s="1118"/>
      <c r="AD41" s="1118"/>
      <c r="AE41" s="1118"/>
      <c r="AF41" s="1118"/>
      <c r="AG41" s="1118"/>
      <c r="AH41" s="1118"/>
      <c r="AI41" s="1118"/>
      <c r="AJ41" s="1118"/>
      <c r="AK41" s="1118"/>
      <c r="AL41" s="1118"/>
      <c r="AM41" s="1118"/>
    </row>
    <row r="42" spans="1:39" ht="139.80000000000001" customHeight="1">
      <c r="A42" s="756"/>
      <c r="B42" s="756"/>
      <c r="C42" s="756"/>
      <c r="D42" s="756"/>
      <c r="E42" s="756"/>
      <c r="F42" s="756"/>
      <c r="G42" s="756"/>
      <c r="H42" s="756"/>
      <c r="I42" s="756"/>
      <c r="J42" s="756"/>
      <c r="K42" s="648" t="s">
        <v>2607</v>
      </c>
      <c r="L42" s="1120" t="s">
        <v>2640</v>
      </c>
      <c r="M42" s="1117"/>
      <c r="N42" s="1117"/>
      <c r="O42" s="1117"/>
      <c r="P42" s="1117"/>
      <c r="Q42" s="1117"/>
      <c r="R42" s="1117"/>
      <c r="S42" s="1118"/>
      <c r="T42" s="1118"/>
      <c r="U42" s="1118"/>
      <c r="V42" s="1118"/>
      <c r="W42" s="1118"/>
      <c r="X42" s="1118"/>
      <c r="Y42" s="1118"/>
      <c r="Z42" s="1118"/>
      <c r="AA42" s="1118"/>
      <c r="AB42" s="1118"/>
      <c r="AC42" s="1118"/>
      <c r="AD42" s="1118"/>
      <c r="AE42" s="1118"/>
      <c r="AF42" s="1118"/>
      <c r="AG42" s="1118"/>
      <c r="AH42" s="1118"/>
      <c r="AI42" s="1118"/>
      <c r="AJ42" s="1118"/>
      <c r="AK42" s="1118"/>
      <c r="AL42" s="1118"/>
      <c r="AM42" s="1118"/>
    </row>
  </sheetData>
  <sheetProtection formatColumns="0" formatRows="0" autoFilter="0"/>
  <mergeCells count="9">
    <mergeCell ref="L42:AM42"/>
    <mergeCell ref="J34:J36"/>
    <mergeCell ref="L40:AM40"/>
    <mergeCell ref="L41:AM41"/>
    <mergeCell ref="L14:L15"/>
    <mergeCell ref="M14:M15"/>
    <mergeCell ref="N14:N15"/>
    <mergeCell ref="AM14:AM15"/>
    <mergeCell ref="J23:J25"/>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rowBreaks count="1" manualBreakCount="1">
    <brk id="3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6"/>
  <sheetViews>
    <sheetView showGridLines="0" view="pageBreakPreview" topLeftCell="A11" zoomScale="60" zoomScaleNormal="100" workbookViewId="0">
      <pane xSplit="14" ySplit="5" topLeftCell="O58" activePane="bottomRight" state="frozen"/>
      <selection activeCell="M11" sqref="M11"/>
      <selection pane="topRight" activeCell="M11" sqref="M11"/>
      <selection pane="bottomLeft" activeCell="M11" sqref="M11"/>
      <selection pane="bottomRight" activeCell="L116" sqref="L116:AM116"/>
    </sheetView>
  </sheetViews>
  <sheetFormatPr defaultColWidth="8.75" defaultRowHeight="11.4"/>
  <cols>
    <col min="1" max="10" width="2.75" style="93" hidden="1" customWidth="1"/>
    <col min="11" max="11" width="3.75" style="93" hidden="1" customWidth="1"/>
    <col min="12" max="12" width="7.875" style="93" customWidth="1"/>
    <col min="13" max="13" width="42.375" style="93" customWidth="1"/>
    <col min="14" max="14" width="11.75" style="94" bestFit="1" customWidth="1"/>
    <col min="15" max="19" width="13.25" style="94" customWidth="1"/>
    <col min="20" max="28" width="13.25" style="94" hidden="1" customWidth="1"/>
    <col min="29" max="29" width="13.25" style="94" customWidth="1"/>
    <col min="30" max="38" width="13.25" style="94" hidden="1" customWidth="1"/>
    <col min="39" max="39" width="20.75" style="93" customWidth="1"/>
    <col min="40" max="16384" width="8.75" style="93"/>
  </cols>
  <sheetData>
    <row r="1" spans="1:39" hidden="1">
      <c r="A1" s="796"/>
      <c r="B1" s="796"/>
      <c r="C1" s="796"/>
      <c r="D1" s="796"/>
      <c r="E1" s="796"/>
      <c r="F1" s="796"/>
      <c r="G1" s="796"/>
      <c r="H1" s="796"/>
      <c r="I1" s="796"/>
      <c r="J1" s="796"/>
      <c r="K1" s="796"/>
      <c r="L1" s="796"/>
      <c r="M1" s="796"/>
      <c r="N1" s="797"/>
      <c r="O1" s="797"/>
      <c r="P1" s="797"/>
      <c r="Q1" s="797"/>
      <c r="R1" s="797"/>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796"/>
    </row>
    <row r="2" spans="1:39" hidden="1">
      <c r="A2" s="796"/>
      <c r="B2" s="796"/>
      <c r="C2" s="796"/>
      <c r="D2" s="796"/>
      <c r="E2" s="796"/>
      <c r="F2" s="796"/>
      <c r="G2" s="796"/>
      <c r="H2" s="796"/>
      <c r="I2" s="796"/>
      <c r="J2" s="796"/>
      <c r="K2" s="796"/>
      <c r="L2" s="796"/>
      <c r="M2" s="796"/>
      <c r="N2" s="797"/>
      <c r="O2" s="797"/>
      <c r="P2" s="797"/>
      <c r="Q2" s="797"/>
      <c r="R2" s="797"/>
      <c r="S2" s="756"/>
      <c r="T2" s="756"/>
      <c r="U2" s="756"/>
      <c r="V2" s="756"/>
      <c r="W2" s="756"/>
      <c r="X2" s="756"/>
      <c r="Y2" s="756"/>
      <c r="Z2" s="756"/>
      <c r="AA2" s="756"/>
      <c r="AB2" s="756"/>
      <c r="AC2" s="756"/>
      <c r="AD2" s="756"/>
      <c r="AE2" s="756"/>
      <c r="AF2" s="756"/>
      <c r="AG2" s="756"/>
      <c r="AH2" s="756"/>
      <c r="AI2" s="756"/>
      <c r="AJ2" s="756"/>
      <c r="AK2" s="756"/>
      <c r="AL2" s="756"/>
      <c r="AM2" s="796"/>
    </row>
    <row r="3" spans="1:39" hidden="1">
      <c r="A3" s="796"/>
      <c r="B3" s="796"/>
      <c r="C3" s="796"/>
      <c r="D3" s="796"/>
      <c r="E3" s="796"/>
      <c r="F3" s="796"/>
      <c r="G3" s="796"/>
      <c r="H3" s="796"/>
      <c r="I3" s="796"/>
      <c r="J3" s="796"/>
      <c r="K3" s="796"/>
      <c r="L3" s="796"/>
      <c r="M3" s="796"/>
      <c r="N3" s="797"/>
      <c r="O3" s="797"/>
      <c r="P3" s="797"/>
      <c r="Q3" s="797"/>
      <c r="R3" s="797"/>
      <c r="S3" s="756"/>
      <c r="T3" s="756"/>
      <c r="U3" s="756"/>
      <c r="V3" s="756"/>
      <c r="W3" s="756"/>
      <c r="X3" s="756"/>
      <c r="Y3" s="756"/>
      <c r="Z3" s="756"/>
      <c r="AA3" s="756"/>
      <c r="AB3" s="756"/>
      <c r="AC3" s="756"/>
      <c r="AD3" s="756"/>
      <c r="AE3" s="756"/>
      <c r="AF3" s="756"/>
      <c r="AG3" s="756"/>
      <c r="AH3" s="756"/>
      <c r="AI3" s="756"/>
      <c r="AJ3" s="756"/>
      <c r="AK3" s="756"/>
      <c r="AL3" s="756"/>
      <c r="AM3" s="796"/>
    </row>
    <row r="4" spans="1:39" hidden="1">
      <c r="A4" s="796"/>
      <c r="B4" s="796"/>
      <c r="C4" s="796"/>
      <c r="D4" s="796"/>
      <c r="E4" s="796"/>
      <c r="F4" s="796"/>
      <c r="G4" s="796"/>
      <c r="H4" s="796"/>
      <c r="I4" s="796"/>
      <c r="J4" s="796"/>
      <c r="K4" s="796"/>
      <c r="L4" s="796"/>
      <c r="M4" s="796"/>
      <c r="N4" s="797"/>
      <c r="O4" s="797"/>
      <c r="P4" s="797"/>
      <c r="Q4" s="797"/>
      <c r="R4" s="797"/>
      <c r="S4" s="756"/>
      <c r="T4" s="756"/>
      <c r="U4" s="756"/>
      <c r="V4" s="756"/>
      <c r="W4" s="756"/>
      <c r="X4" s="756"/>
      <c r="Y4" s="756"/>
      <c r="Z4" s="756"/>
      <c r="AA4" s="756"/>
      <c r="AB4" s="756"/>
      <c r="AC4" s="756"/>
      <c r="AD4" s="756"/>
      <c r="AE4" s="756"/>
      <c r="AF4" s="756"/>
      <c r="AG4" s="756"/>
      <c r="AH4" s="756"/>
      <c r="AI4" s="756"/>
      <c r="AJ4" s="756"/>
      <c r="AK4" s="756"/>
      <c r="AL4" s="756"/>
      <c r="AM4" s="796"/>
    </row>
    <row r="5" spans="1:39" hidden="1">
      <c r="A5" s="796"/>
      <c r="B5" s="796"/>
      <c r="C5" s="796"/>
      <c r="D5" s="796"/>
      <c r="E5" s="796"/>
      <c r="F5" s="796"/>
      <c r="G5" s="796"/>
      <c r="H5" s="796"/>
      <c r="I5" s="796"/>
      <c r="J5" s="796"/>
      <c r="K5" s="796"/>
      <c r="L5" s="796"/>
      <c r="M5" s="796"/>
      <c r="N5" s="797"/>
      <c r="O5" s="797"/>
      <c r="P5" s="797"/>
      <c r="Q5" s="797"/>
      <c r="R5" s="797"/>
      <c r="S5" s="756"/>
      <c r="T5" s="756"/>
      <c r="U5" s="756"/>
      <c r="V5" s="756"/>
      <c r="W5" s="756"/>
      <c r="X5" s="756"/>
      <c r="Y5" s="756"/>
      <c r="Z5" s="756"/>
      <c r="AA5" s="756"/>
      <c r="AB5" s="756"/>
      <c r="AC5" s="756"/>
      <c r="AD5" s="756"/>
      <c r="AE5" s="756"/>
      <c r="AF5" s="756"/>
      <c r="AG5" s="756"/>
      <c r="AH5" s="756"/>
      <c r="AI5" s="756"/>
      <c r="AJ5" s="756"/>
      <c r="AK5" s="756"/>
      <c r="AL5" s="756"/>
      <c r="AM5" s="796"/>
    </row>
    <row r="6" spans="1:39" hidden="1">
      <c r="A6" s="796"/>
      <c r="B6" s="796"/>
      <c r="C6" s="796"/>
      <c r="D6" s="796"/>
      <c r="E6" s="796"/>
      <c r="F6" s="796"/>
      <c r="G6" s="796"/>
      <c r="H6" s="796"/>
      <c r="I6" s="796"/>
      <c r="J6" s="796"/>
      <c r="K6" s="796"/>
      <c r="L6" s="796"/>
      <c r="M6" s="796"/>
      <c r="N6" s="797"/>
      <c r="O6" s="797"/>
      <c r="P6" s="797"/>
      <c r="Q6" s="797"/>
      <c r="R6" s="797"/>
      <c r="S6" s="756"/>
      <c r="T6" s="756"/>
      <c r="U6" s="756"/>
      <c r="V6" s="756"/>
      <c r="W6" s="756"/>
      <c r="X6" s="756"/>
      <c r="Y6" s="756"/>
      <c r="Z6" s="756"/>
      <c r="AA6" s="756"/>
      <c r="AB6" s="756"/>
      <c r="AC6" s="756"/>
      <c r="AD6" s="756"/>
      <c r="AE6" s="756"/>
      <c r="AF6" s="756"/>
      <c r="AG6" s="756"/>
      <c r="AH6" s="756"/>
      <c r="AI6" s="756"/>
      <c r="AJ6" s="756"/>
      <c r="AK6" s="756"/>
      <c r="AL6" s="756"/>
      <c r="AM6" s="796"/>
    </row>
    <row r="7" spans="1:39" hidden="1">
      <c r="A7" s="796"/>
      <c r="B7" s="796"/>
      <c r="C7" s="796"/>
      <c r="D7" s="796"/>
      <c r="E7" s="796"/>
      <c r="F7" s="796"/>
      <c r="G7" s="796"/>
      <c r="H7" s="796"/>
      <c r="I7" s="796"/>
      <c r="J7" s="796"/>
      <c r="K7" s="796"/>
      <c r="L7" s="796"/>
      <c r="M7" s="796"/>
      <c r="N7" s="797"/>
      <c r="O7" s="797"/>
      <c r="P7" s="797"/>
      <c r="Q7" s="797"/>
      <c r="R7" s="797"/>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796"/>
    </row>
    <row r="8" spans="1:39" hidden="1">
      <c r="A8" s="796"/>
      <c r="B8" s="796"/>
      <c r="C8" s="796"/>
      <c r="D8" s="796"/>
      <c r="E8" s="796"/>
      <c r="F8" s="796"/>
      <c r="G8" s="796"/>
      <c r="H8" s="796"/>
      <c r="I8" s="796"/>
      <c r="J8" s="796"/>
      <c r="K8" s="796"/>
      <c r="L8" s="796"/>
      <c r="M8" s="796"/>
      <c r="N8" s="797"/>
      <c r="O8" s="797"/>
      <c r="P8" s="797"/>
      <c r="Q8" s="797"/>
      <c r="R8" s="797"/>
      <c r="S8" s="797"/>
      <c r="T8" s="797"/>
      <c r="U8" s="797"/>
      <c r="V8" s="797"/>
      <c r="W8" s="797"/>
      <c r="X8" s="797"/>
      <c r="Y8" s="797"/>
      <c r="Z8" s="797"/>
      <c r="AA8" s="797"/>
      <c r="AB8" s="797"/>
      <c r="AC8" s="797"/>
      <c r="AD8" s="797"/>
      <c r="AE8" s="797"/>
      <c r="AF8" s="797"/>
      <c r="AG8" s="797"/>
      <c r="AH8" s="797"/>
      <c r="AI8" s="797"/>
      <c r="AJ8" s="797"/>
      <c r="AK8" s="797"/>
      <c r="AL8" s="797"/>
      <c r="AM8" s="796"/>
    </row>
    <row r="9" spans="1:39" hidden="1">
      <c r="A9" s="796"/>
      <c r="B9" s="796"/>
      <c r="C9" s="796"/>
      <c r="D9" s="796"/>
      <c r="E9" s="796"/>
      <c r="F9" s="796"/>
      <c r="G9" s="796"/>
      <c r="H9" s="796"/>
      <c r="I9" s="796"/>
      <c r="J9" s="796"/>
      <c r="K9" s="796"/>
      <c r="L9" s="796"/>
      <c r="M9" s="796"/>
      <c r="N9" s="797"/>
      <c r="O9" s="797"/>
      <c r="P9" s="797"/>
      <c r="Q9" s="797"/>
      <c r="R9" s="797"/>
      <c r="S9" s="797"/>
      <c r="T9" s="797"/>
      <c r="U9" s="797"/>
      <c r="V9" s="797"/>
      <c r="W9" s="797"/>
      <c r="X9" s="797"/>
      <c r="Y9" s="797"/>
      <c r="Z9" s="797"/>
      <c r="AA9" s="797"/>
      <c r="AB9" s="797"/>
      <c r="AC9" s="797"/>
      <c r="AD9" s="797"/>
      <c r="AE9" s="797"/>
      <c r="AF9" s="797"/>
      <c r="AG9" s="797"/>
      <c r="AH9" s="797"/>
      <c r="AI9" s="797"/>
      <c r="AJ9" s="797"/>
      <c r="AK9" s="797"/>
      <c r="AL9" s="797"/>
      <c r="AM9" s="796"/>
    </row>
    <row r="10" spans="1:39" hidden="1">
      <c r="A10" s="796"/>
      <c r="B10" s="796"/>
      <c r="C10" s="796"/>
      <c r="D10" s="796"/>
      <c r="E10" s="796"/>
      <c r="F10" s="796"/>
      <c r="G10" s="796"/>
      <c r="H10" s="796"/>
      <c r="I10" s="796"/>
      <c r="J10" s="796"/>
      <c r="K10" s="796"/>
      <c r="L10" s="796"/>
      <c r="M10" s="796"/>
      <c r="N10" s="797"/>
      <c r="O10" s="797"/>
      <c r="P10" s="797"/>
      <c r="Q10" s="797"/>
      <c r="R10" s="797"/>
      <c r="S10" s="797"/>
      <c r="T10" s="797"/>
      <c r="U10" s="797"/>
      <c r="V10" s="797"/>
      <c r="W10" s="797"/>
      <c r="X10" s="797"/>
      <c r="Y10" s="797"/>
      <c r="Z10" s="797"/>
      <c r="AA10" s="797"/>
      <c r="AB10" s="797"/>
      <c r="AC10" s="797"/>
      <c r="AD10" s="797"/>
      <c r="AE10" s="797"/>
      <c r="AF10" s="797"/>
      <c r="AG10" s="797"/>
      <c r="AH10" s="797"/>
      <c r="AI10" s="797"/>
      <c r="AJ10" s="797"/>
      <c r="AK10" s="797"/>
      <c r="AL10" s="797"/>
      <c r="AM10" s="796"/>
    </row>
    <row r="11" spans="1:39" ht="15" hidden="1" customHeight="1">
      <c r="A11" s="796"/>
      <c r="B11" s="796"/>
      <c r="C11" s="796"/>
      <c r="D11" s="796"/>
      <c r="E11" s="796"/>
      <c r="F11" s="796"/>
      <c r="G11" s="796"/>
      <c r="H11" s="796"/>
      <c r="I11" s="796"/>
      <c r="J11" s="796"/>
      <c r="K11" s="796"/>
      <c r="L11" s="796"/>
      <c r="M11" s="798"/>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6"/>
    </row>
    <row r="12" spans="1:39" s="212" customFormat="1" ht="20.100000000000001" customHeight="1">
      <c r="A12" s="799"/>
      <c r="B12" s="799"/>
      <c r="C12" s="799"/>
      <c r="D12" s="799"/>
      <c r="E12" s="799"/>
      <c r="F12" s="799"/>
      <c r="G12" s="799"/>
      <c r="H12" s="799"/>
      <c r="I12" s="799"/>
      <c r="J12" s="799"/>
      <c r="K12" s="799"/>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799"/>
      <c r="B13" s="799"/>
      <c r="C13" s="799"/>
      <c r="D13" s="799"/>
      <c r="E13" s="799"/>
      <c r="F13" s="799"/>
      <c r="G13" s="799"/>
      <c r="H13" s="799"/>
      <c r="I13" s="799"/>
      <c r="J13" s="799"/>
      <c r="K13" s="799"/>
      <c r="L13" s="1122"/>
      <c r="M13" s="1122"/>
      <c r="N13" s="1122"/>
      <c r="O13" s="1122"/>
      <c r="P13" s="1122"/>
      <c r="Q13" s="1122"/>
      <c r="R13" s="1122"/>
      <c r="S13" s="1122"/>
      <c r="T13" s="1122"/>
      <c r="U13" s="1122"/>
      <c r="V13" s="1122"/>
      <c r="W13" s="1122"/>
      <c r="X13" s="1122"/>
      <c r="Y13" s="1122"/>
      <c r="Z13" s="1122"/>
      <c r="AA13" s="1122"/>
      <c r="AB13" s="1122"/>
      <c r="AC13" s="1122"/>
      <c r="AD13" s="1122"/>
      <c r="AE13" s="1122"/>
      <c r="AF13" s="1122"/>
      <c r="AG13" s="1122"/>
      <c r="AH13" s="1122"/>
      <c r="AI13" s="1122"/>
      <c r="AJ13" s="1122"/>
      <c r="AK13" s="1122"/>
      <c r="AL13" s="1122"/>
      <c r="AM13" s="799"/>
    </row>
    <row r="14" spans="1:39" ht="15" customHeight="1">
      <c r="A14" s="796"/>
      <c r="B14" s="796"/>
      <c r="C14" s="796"/>
      <c r="D14" s="796"/>
      <c r="E14" s="796"/>
      <c r="F14" s="796"/>
      <c r="G14" s="796"/>
      <c r="H14" s="796"/>
      <c r="I14" s="796"/>
      <c r="J14" s="796"/>
      <c r="K14" s="796"/>
      <c r="L14" s="1123" t="s">
        <v>374</v>
      </c>
      <c r="M14" s="1124" t="s">
        <v>230</v>
      </c>
      <c r="N14" s="1123" t="s">
        <v>143</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25" t="s">
        <v>323</v>
      </c>
    </row>
    <row r="15" spans="1:39" ht="50.1" customHeight="1">
      <c r="A15" s="796"/>
      <c r="B15" s="796"/>
      <c r="C15" s="796"/>
      <c r="D15" s="796"/>
      <c r="E15" s="796"/>
      <c r="F15" s="796"/>
      <c r="G15" s="796"/>
      <c r="H15" s="796"/>
      <c r="I15" s="796"/>
      <c r="J15" s="796"/>
      <c r="K15" s="796"/>
      <c r="L15" s="1123"/>
      <c r="M15" s="1124"/>
      <c r="N15" s="1123"/>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26"/>
    </row>
    <row r="16" spans="1:39">
      <c r="A16" s="761" t="s">
        <v>18</v>
      </c>
      <c r="B16" s="796"/>
      <c r="C16" s="796"/>
      <c r="D16" s="796"/>
      <c r="E16" s="796"/>
      <c r="F16" s="796"/>
      <c r="G16" s="796"/>
      <c r="H16" s="796"/>
      <c r="I16" s="796"/>
      <c r="J16" s="796"/>
      <c r="K16" s="796"/>
      <c r="L16" s="800"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1"/>
    </row>
    <row r="17" spans="1:39" s="95" customFormat="1" ht="22.8">
      <c r="A17" s="784">
        <v>1</v>
      </c>
      <c r="B17" s="802"/>
      <c r="C17" s="802"/>
      <c r="D17" s="802"/>
      <c r="E17" s="802"/>
      <c r="F17" s="802"/>
      <c r="G17" s="802"/>
      <c r="H17" s="802"/>
      <c r="I17" s="802"/>
      <c r="J17" s="802"/>
      <c r="K17" s="802"/>
      <c r="L17" s="803">
        <v>1</v>
      </c>
      <c r="M17" s="218" t="s">
        <v>375</v>
      </c>
      <c r="N17" s="724" t="s">
        <v>370</v>
      </c>
      <c r="O17" s="804">
        <v>0</v>
      </c>
      <c r="P17" s="804">
        <v>0</v>
      </c>
      <c r="Q17" s="804">
        <v>0</v>
      </c>
      <c r="R17" s="804">
        <v>0</v>
      </c>
      <c r="S17" s="804">
        <v>0</v>
      </c>
      <c r="T17" s="804">
        <v>0</v>
      </c>
      <c r="U17" s="804">
        <v>0</v>
      </c>
      <c r="V17" s="804">
        <v>0</v>
      </c>
      <c r="W17" s="804">
        <v>0</v>
      </c>
      <c r="X17" s="804">
        <v>0</v>
      </c>
      <c r="Y17" s="804">
        <v>0</v>
      </c>
      <c r="Z17" s="804">
        <v>0</v>
      </c>
      <c r="AA17" s="804">
        <v>0</v>
      </c>
      <c r="AB17" s="804">
        <v>0</v>
      </c>
      <c r="AC17" s="804">
        <v>0</v>
      </c>
      <c r="AD17" s="804">
        <v>0</v>
      </c>
      <c r="AE17" s="804">
        <v>0</v>
      </c>
      <c r="AF17" s="804">
        <v>0</v>
      </c>
      <c r="AG17" s="804">
        <v>0</v>
      </c>
      <c r="AH17" s="804">
        <v>0</v>
      </c>
      <c r="AI17" s="804">
        <v>0</v>
      </c>
      <c r="AJ17" s="804">
        <v>0</v>
      </c>
      <c r="AK17" s="804">
        <v>0</v>
      </c>
      <c r="AL17" s="804">
        <v>0</v>
      </c>
      <c r="AM17" s="768"/>
    </row>
    <row r="18" spans="1:39">
      <c r="A18" s="784">
        <v>1</v>
      </c>
      <c r="B18" s="796"/>
      <c r="C18" s="796"/>
      <c r="D18" s="796"/>
      <c r="E18" s="796"/>
      <c r="F18" s="796"/>
      <c r="G18" s="796"/>
      <c r="H18" s="796"/>
      <c r="I18" s="796"/>
      <c r="J18" s="796"/>
      <c r="K18" s="796"/>
      <c r="L18" s="805">
        <v>1.1000000000000001</v>
      </c>
      <c r="M18" s="222" t="s">
        <v>376</v>
      </c>
      <c r="N18" s="724" t="s">
        <v>370</v>
      </c>
      <c r="O18" s="806"/>
      <c r="P18" s="806"/>
      <c r="Q18" s="806"/>
      <c r="R18" s="806"/>
      <c r="S18" s="806"/>
      <c r="T18" s="806"/>
      <c r="U18" s="806"/>
      <c r="V18" s="806"/>
      <c r="W18" s="806"/>
      <c r="X18" s="806"/>
      <c r="Y18" s="806"/>
      <c r="Z18" s="806"/>
      <c r="AA18" s="806"/>
      <c r="AB18" s="806"/>
      <c r="AC18" s="806"/>
      <c r="AD18" s="806"/>
      <c r="AE18" s="806"/>
      <c r="AF18" s="806"/>
      <c r="AG18" s="806"/>
      <c r="AH18" s="806"/>
      <c r="AI18" s="806"/>
      <c r="AJ18" s="806"/>
      <c r="AK18" s="806"/>
      <c r="AL18" s="806"/>
      <c r="AM18" s="768"/>
    </row>
    <row r="19" spans="1:39">
      <c r="A19" s="784">
        <v>1</v>
      </c>
      <c r="B19" s="796"/>
      <c r="C19" s="796"/>
      <c r="D19" s="796"/>
      <c r="E19" s="796"/>
      <c r="F19" s="796"/>
      <c r="G19" s="796"/>
      <c r="H19" s="796"/>
      <c r="I19" s="796"/>
      <c r="J19" s="796"/>
      <c r="K19" s="796"/>
      <c r="L19" s="805">
        <v>1.2</v>
      </c>
      <c r="M19" s="222" t="s">
        <v>377</v>
      </c>
      <c r="N19" s="724" t="s">
        <v>370</v>
      </c>
      <c r="O19" s="806"/>
      <c r="P19" s="806"/>
      <c r="Q19" s="806"/>
      <c r="R19" s="806"/>
      <c r="S19" s="806"/>
      <c r="T19" s="806"/>
      <c r="U19" s="806"/>
      <c r="V19" s="806"/>
      <c r="W19" s="806"/>
      <c r="X19" s="806"/>
      <c r="Y19" s="806"/>
      <c r="Z19" s="806"/>
      <c r="AA19" s="806"/>
      <c r="AB19" s="806"/>
      <c r="AC19" s="806"/>
      <c r="AD19" s="806"/>
      <c r="AE19" s="806"/>
      <c r="AF19" s="806"/>
      <c r="AG19" s="806"/>
      <c r="AH19" s="806"/>
      <c r="AI19" s="806"/>
      <c r="AJ19" s="806"/>
      <c r="AK19" s="806"/>
      <c r="AL19" s="806"/>
      <c r="AM19" s="768"/>
    </row>
    <row r="20" spans="1:39">
      <c r="A20" s="784">
        <v>1</v>
      </c>
      <c r="B20" s="796"/>
      <c r="C20" s="796"/>
      <c r="D20" s="796"/>
      <c r="E20" s="796"/>
      <c r="F20" s="796"/>
      <c r="G20" s="796"/>
      <c r="H20" s="796"/>
      <c r="I20" s="796"/>
      <c r="J20" s="796"/>
      <c r="K20" s="796"/>
      <c r="L20" s="805">
        <v>1.3</v>
      </c>
      <c r="M20" s="222" t="s">
        <v>379</v>
      </c>
      <c r="N20" s="724" t="s">
        <v>370</v>
      </c>
      <c r="O20" s="806"/>
      <c r="P20" s="806"/>
      <c r="Q20" s="806"/>
      <c r="R20" s="806"/>
      <c r="S20" s="806"/>
      <c r="T20" s="806"/>
      <c r="U20" s="806"/>
      <c r="V20" s="806"/>
      <c r="W20" s="806"/>
      <c r="X20" s="806"/>
      <c r="Y20" s="806"/>
      <c r="Z20" s="806"/>
      <c r="AA20" s="806"/>
      <c r="AB20" s="806"/>
      <c r="AC20" s="806"/>
      <c r="AD20" s="806"/>
      <c r="AE20" s="806"/>
      <c r="AF20" s="806"/>
      <c r="AG20" s="806"/>
      <c r="AH20" s="806"/>
      <c r="AI20" s="806"/>
      <c r="AJ20" s="806"/>
      <c r="AK20" s="806"/>
      <c r="AL20" s="806"/>
      <c r="AM20" s="768"/>
    </row>
    <row r="21" spans="1:39">
      <c r="A21" s="784">
        <v>1</v>
      </c>
      <c r="B21" s="796"/>
      <c r="C21" s="796"/>
      <c r="D21" s="796"/>
      <c r="E21" s="796"/>
      <c r="F21" s="796"/>
      <c r="G21" s="796"/>
      <c r="H21" s="796"/>
      <c r="I21" s="796"/>
      <c r="J21" s="796"/>
      <c r="K21" s="796"/>
      <c r="L21" s="805">
        <v>1.4</v>
      </c>
      <c r="M21" s="222" t="s">
        <v>381</v>
      </c>
      <c r="N21" s="724" t="s">
        <v>370</v>
      </c>
      <c r="O21" s="806"/>
      <c r="P21" s="806"/>
      <c r="Q21" s="806"/>
      <c r="R21" s="806"/>
      <c r="S21" s="806"/>
      <c r="T21" s="806"/>
      <c r="U21" s="806"/>
      <c r="V21" s="806"/>
      <c r="W21" s="806"/>
      <c r="X21" s="806"/>
      <c r="Y21" s="806"/>
      <c r="Z21" s="806"/>
      <c r="AA21" s="806"/>
      <c r="AB21" s="806"/>
      <c r="AC21" s="806"/>
      <c r="AD21" s="806"/>
      <c r="AE21" s="806"/>
      <c r="AF21" s="806"/>
      <c r="AG21" s="806"/>
      <c r="AH21" s="806"/>
      <c r="AI21" s="806"/>
      <c r="AJ21" s="806"/>
      <c r="AK21" s="806"/>
      <c r="AL21" s="806"/>
      <c r="AM21" s="768"/>
    </row>
    <row r="22" spans="1:39">
      <c r="A22" s="784">
        <v>1</v>
      </c>
      <c r="B22" s="796"/>
      <c r="C22" s="796"/>
      <c r="D22" s="796"/>
      <c r="E22" s="796"/>
      <c r="F22" s="796"/>
      <c r="G22" s="796"/>
      <c r="H22" s="796"/>
      <c r="I22" s="796"/>
      <c r="J22" s="796"/>
      <c r="K22" s="796"/>
      <c r="L22" s="805">
        <v>1.5</v>
      </c>
      <c r="M22" s="222" t="s">
        <v>383</v>
      </c>
      <c r="N22" s="724" t="s">
        <v>370</v>
      </c>
      <c r="O22" s="806"/>
      <c r="P22" s="806"/>
      <c r="Q22" s="806"/>
      <c r="R22" s="806"/>
      <c r="S22" s="806"/>
      <c r="T22" s="806"/>
      <c r="U22" s="806"/>
      <c r="V22" s="806"/>
      <c r="W22" s="806"/>
      <c r="X22" s="806"/>
      <c r="Y22" s="806"/>
      <c r="Z22" s="806"/>
      <c r="AA22" s="806"/>
      <c r="AB22" s="806"/>
      <c r="AC22" s="806"/>
      <c r="AD22" s="806"/>
      <c r="AE22" s="806"/>
      <c r="AF22" s="806"/>
      <c r="AG22" s="806"/>
      <c r="AH22" s="806"/>
      <c r="AI22" s="806"/>
      <c r="AJ22" s="806"/>
      <c r="AK22" s="806"/>
      <c r="AL22" s="806"/>
      <c r="AM22" s="768"/>
    </row>
    <row r="23" spans="1:39" s="95" customFormat="1">
      <c r="A23" s="784">
        <v>1</v>
      </c>
      <c r="B23" s="802"/>
      <c r="C23" s="802"/>
      <c r="D23" s="802"/>
      <c r="E23" s="802"/>
      <c r="F23" s="802"/>
      <c r="G23" s="802"/>
      <c r="H23" s="802"/>
      <c r="I23" s="802"/>
      <c r="J23" s="802"/>
      <c r="K23" s="802"/>
      <c r="L23" s="803">
        <v>2</v>
      </c>
      <c r="M23" s="218" t="s">
        <v>384</v>
      </c>
      <c r="N23" s="724" t="s">
        <v>370</v>
      </c>
      <c r="O23" s="804">
        <v>0</v>
      </c>
      <c r="P23" s="804">
        <v>0</v>
      </c>
      <c r="Q23" s="804">
        <v>0</v>
      </c>
      <c r="R23" s="804">
        <v>0</v>
      </c>
      <c r="S23" s="804">
        <v>0</v>
      </c>
      <c r="T23" s="804">
        <v>0</v>
      </c>
      <c r="U23" s="804">
        <v>0</v>
      </c>
      <c r="V23" s="804">
        <v>0</v>
      </c>
      <c r="W23" s="804">
        <v>0</v>
      </c>
      <c r="X23" s="804">
        <v>0</v>
      </c>
      <c r="Y23" s="804">
        <v>0</v>
      </c>
      <c r="Z23" s="804">
        <v>0</v>
      </c>
      <c r="AA23" s="804">
        <v>0</v>
      </c>
      <c r="AB23" s="804">
        <v>0</v>
      </c>
      <c r="AC23" s="804">
        <v>0</v>
      </c>
      <c r="AD23" s="804">
        <v>0</v>
      </c>
      <c r="AE23" s="804">
        <v>0</v>
      </c>
      <c r="AF23" s="804">
        <v>0</v>
      </c>
      <c r="AG23" s="804">
        <v>0</v>
      </c>
      <c r="AH23" s="804">
        <v>0</v>
      </c>
      <c r="AI23" s="804">
        <v>0</v>
      </c>
      <c r="AJ23" s="804">
        <v>0</v>
      </c>
      <c r="AK23" s="804">
        <v>0</v>
      </c>
      <c r="AL23" s="804">
        <v>0</v>
      </c>
      <c r="AM23" s="768"/>
    </row>
    <row r="24" spans="1:39">
      <c r="A24" s="784">
        <v>1</v>
      </c>
      <c r="B24" s="796"/>
      <c r="C24" s="796"/>
      <c r="D24" s="796"/>
      <c r="E24" s="796"/>
      <c r="F24" s="796"/>
      <c r="G24" s="796"/>
      <c r="H24" s="796"/>
      <c r="I24" s="796"/>
      <c r="J24" s="796"/>
      <c r="K24" s="796"/>
      <c r="L24" s="805">
        <v>2.1</v>
      </c>
      <c r="M24" s="222" t="s">
        <v>376</v>
      </c>
      <c r="N24" s="724" t="s">
        <v>370</v>
      </c>
      <c r="O24" s="806"/>
      <c r="P24" s="806"/>
      <c r="Q24" s="806"/>
      <c r="R24" s="806"/>
      <c r="S24" s="806"/>
      <c r="T24" s="806"/>
      <c r="U24" s="806"/>
      <c r="V24" s="806"/>
      <c r="W24" s="806"/>
      <c r="X24" s="806"/>
      <c r="Y24" s="806"/>
      <c r="Z24" s="806"/>
      <c r="AA24" s="806"/>
      <c r="AB24" s="806"/>
      <c r="AC24" s="806"/>
      <c r="AD24" s="806"/>
      <c r="AE24" s="806"/>
      <c r="AF24" s="806"/>
      <c r="AG24" s="806"/>
      <c r="AH24" s="806"/>
      <c r="AI24" s="806"/>
      <c r="AJ24" s="806"/>
      <c r="AK24" s="806"/>
      <c r="AL24" s="806"/>
      <c r="AM24" s="768"/>
    </row>
    <row r="25" spans="1:39">
      <c r="A25" s="784">
        <v>1</v>
      </c>
      <c r="B25" s="796"/>
      <c r="C25" s="796"/>
      <c r="D25" s="796"/>
      <c r="E25" s="796"/>
      <c r="F25" s="796"/>
      <c r="G25" s="796"/>
      <c r="H25" s="796"/>
      <c r="I25" s="796"/>
      <c r="J25" s="796"/>
      <c r="K25" s="796"/>
      <c r="L25" s="805">
        <v>2.2000000000000002</v>
      </c>
      <c r="M25" s="222" t="s">
        <v>377</v>
      </c>
      <c r="N25" s="724" t="s">
        <v>370</v>
      </c>
      <c r="O25" s="806"/>
      <c r="P25" s="806"/>
      <c r="Q25" s="806"/>
      <c r="R25" s="806"/>
      <c r="S25" s="806"/>
      <c r="T25" s="806"/>
      <c r="U25" s="806"/>
      <c r="V25" s="806"/>
      <c r="W25" s="806"/>
      <c r="X25" s="806"/>
      <c r="Y25" s="806"/>
      <c r="Z25" s="806"/>
      <c r="AA25" s="806"/>
      <c r="AB25" s="806"/>
      <c r="AC25" s="806"/>
      <c r="AD25" s="806"/>
      <c r="AE25" s="806"/>
      <c r="AF25" s="806"/>
      <c r="AG25" s="806"/>
      <c r="AH25" s="806"/>
      <c r="AI25" s="806"/>
      <c r="AJ25" s="806"/>
      <c r="AK25" s="806"/>
      <c r="AL25" s="806"/>
      <c r="AM25" s="768"/>
    </row>
    <row r="26" spans="1:39">
      <c r="A26" s="784">
        <v>1</v>
      </c>
      <c r="B26" s="796"/>
      <c r="C26" s="796"/>
      <c r="D26" s="796"/>
      <c r="E26" s="796"/>
      <c r="F26" s="796"/>
      <c r="G26" s="796"/>
      <c r="H26" s="796"/>
      <c r="I26" s="796"/>
      <c r="J26" s="796"/>
      <c r="K26" s="796"/>
      <c r="L26" s="805">
        <v>2.2999999999999998</v>
      </c>
      <c r="M26" s="222" t="s">
        <v>379</v>
      </c>
      <c r="N26" s="724" t="s">
        <v>370</v>
      </c>
      <c r="O26" s="806"/>
      <c r="P26" s="806"/>
      <c r="Q26" s="806"/>
      <c r="R26" s="806"/>
      <c r="S26" s="806"/>
      <c r="T26" s="806"/>
      <c r="U26" s="806"/>
      <c r="V26" s="806"/>
      <c r="W26" s="806"/>
      <c r="X26" s="806"/>
      <c r="Y26" s="806"/>
      <c r="Z26" s="806"/>
      <c r="AA26" s="806"/>
      <c r="AB26" s="806"/>
      <c r="AC26" s="806"/>
      <c r="AD26" s="806"/>
      <c r="AE26" s="806"/>
      <c r="AF26" s="806"/>
      <c r="AG26" s="806"/>
      <c r="AH26" s="806"/>
      <c r="AI26" s="806"/>
      <c r="AJ26" s="806"/>
      <c r="AK26" s="806"/>
      <c r="AL26" s="806"/>
      <c r="AM26" s="768"/>
    </row>
    <row r="27" spans="1:39">
      <c r="A27" s="784">
        <v>1</v>
      </c>
      <c r="B27" s="796"/>
      <c r="C27" s="796"/>
      <c r="D27" s="796"/>
      <c r="E27" s="796"/>
      <c r="F27" s="796"/>
      <c r="G27" s="796"/>
      <c r="H27" s="796"/>
      <c r="I27" s="796"/>
      <c r="J27" s="796"/>
      <c r="K27" s="796"/>
      <c r="L27" s="805">
        <v>2.4</v>
      </c>
      <c r="M27" s="222" t="s">
        <v>381</v>
      </c>
      <c r="N27" s="724" t="s">
        <v>370</v>
      </c>
      <c r="O27" s="806"/>
      <c r="P27" s="806"/>
      <c r="Q27" s="806"/>
      <c r="R27" s="806"/>
      <c r="S27" s="806"/>
      <c r="T27" s="806"/>
      <c r="U27" s="806"/>
      <c r="V27" s="806"/>
      <c r="W27" s="806"/>
      <c r="X27" s="806"/>
      <c r="Y27" s="806"/>
      <c r="Z27" s="806"/>
      <c r="AA27" s="806"/>
      <c r="AB27" s="806"/>
      <c r="AC27" s="806"/>
      <c r="AD27" s="806"/>
      <c r="AE27" s="806"/>
      <c r="AF27" s="806"/>
      <c r="AG27" s="806"/>
      <c r="AH27" s="806"/>
      <c r="AI27" s="806"/>
      <c r="AJ27" s="806"/>
      <c r="AK27" s="806"/>
      <c r="AL27" s="806"/>
      <c r="AM27" s="768"/>
    </row>
    <row r="28" spans="1:39">
      <c r="A28" s="784">
        <v>1</v>
      </c>
      <c r="B28" s="796"/>
      <c r="C28" s="796"/>
      <c r="D28" s="796"/>
      <c r="E28" s="796"/>
      <c r="F28" s="796"/>
      <c r="G28" s="796"/>
      <c r="H28" s="796"/>
      <c r="I28" s="796"/>
      <c r="J28" s="796"/>
      <c r="K28" s="796"/>
      <c r="L28" s="805">
        <v>2.5</v>
      </c>
      <c r="M28" s="222" t="s">
        <v>383</v>
      </c>
      <c r="N28" s="724" t="s">
        <v>370</v>
      </c>
      <c r="O28" s="806"/>
      <c r="P28" s="806"/>
      <c r="Q28" s="806"/>
      <c r="R28" s="806"/>
      <c r="S28" s="806"/>
      <c r="T28" s="806"/>
      <c r="U28" s="806"/>
      <c r="V28" s="806"/>
      <c r="W28" s="806"/>
      <c r="X28" s="806"/>
      <c r="Y28" s="806"/>
      <c r="Z28" s="806"/>
      <c r="AA28" s="806"/>
      <c r="AB28" s="806"/>
      <c r="AC28" s="806"/>
      <c r="AD28" s="806"/>
      <c r="AE28" s="806"/>
      <c r="AF28" s="806"/>
      <c r="AG28" s="806"/>
      <c r="AH28" s="806"/>
      <c r="AI28" s="806"/>
      <c r="AJ28" s="806"/>
      <c r="AK28" s="806"/>
      <c r="AL28" s="806"/>
      <c r="AM28" s="768"/>
    </row>
    <row r="29" spans="1:39" s="95" customFormat="1">
      <c r="A29" s="784">
        <v>1</v>
      </c>
      <c r="B29" s="802"/>
      <c r="C29" s="802"/>
      <c r="D29" s="802"/>
      <c r="E29" s="802"/>
      <c r="F29" s="802"/>
      <c r="G29" s="802"/>
      <c r="H29" s="802"/>
      <c r="I29" s="802"/>
      <c r="J29" s="802"/>
      <c r="K29" s="802"/>
      <c r="L29" s="803">
        <v>3</v>
      </c>
      <c r="M29" s="218" t="s">
        <v>386</v>
      </c>
      <c r="N29" s="724" t="s">
        <v>370</v>
      </c>
      <c r="O29" s="804">
        <v>0</v>
      </c>
      <c r="P29" s="804">
        <v>0</v>
      </c>
      <c r="Q29" s="804">
        <v>0</v>
      </c>
      <c r="R29" s="804">
        <v>0</v>
      </c>
      <c r="S29" s="804">
        <v>0</v>
      </c>
      <c r="T29" s="804">
        <v>0</v>
      </c>
      <c r="U29" s="804">
        <v>0</v>
      </c>
      <c r="V29" s="804">
        <v>0</v>
      </c>
      <c r="W29" s="804">
        <v>0</v>
      </c>
      <c r="X29" s="804">
        <v>0</v>
      </c>
      <c r="Y29" s="804">
        <v>0</v>
      </c>
      <c r="Z29" s="804">
        <v>0</v>
      </c>
      <c r="AA29" s="804">
        <v>0</v>
      </c>
      <c r="AB29" s="804">
        <v>0</v>
      </c>
      <c r="AC29" s="804">
        <v>0</v>
      </c>
      <c r="AD29" s="804">
        <v>0</v>
      </c>
      <c r="AE29" s="804">
        <v>0</v>
      </c>
      <c r="AF29" s="804">
        <v>0</v>
      </c>
      <c r="AG29" s="804">
        <v>0</v>
      </c>
      <c r="AH29" s="804">
        <v>0</v>
      </c>
      <c r="AI29" s="804">
        <v>0</v>
      </c>
      <c r="AJ29" s="804">
        <v>0</v>
      </c>
      <c r="AK29" s="804">
        <v>0</v>
      </c>
      <c r="AL29" s="804">
        <v>0</v>
      </c>
      <c r="AM29" s="768"/>
    </row>
    <row r="30" spans="1:39">
      <c r="A30" s="784">
        <v>1</v>
      </c>
      <c r="B30" s="796"/>
      <c r="C30" s="796"/>
      <c r="D30" s="796"/>
      <c r="E30" s="796"/>
      <c r="F30" s="796"/>
      <c r="G30" s="796"/>
      <c r="H30" s="796"/>
      <c r="I30" s="796"/>
      <c r="J30" s="796"/>
      <c r="K30" s="796"/>
      <c r="L30" s="805">
        <v>3.1</v>
      </c>
      <c r="M30" s="222" t="s">
        <v>376</v>
      </c>
      <c r="N30" s="724" t="s">
        <v>370</v>
      </c>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c r="AM30" s="768"/>
    </row>
    <row r="31" spans="1:39">
      <c r="A31" s="784">
        <v>1</v>
      </c>
      <c r="B31" s="796"/>
      <c r="C31" s="796"/>
      <c r="D31" s="796"/>
      <c r="E31" s="796"/>
      <c r="F31" s="796"/>
      <c r="G31" s="796"/>
      <c r="H31" s="796"/>
      <c r="I31" s="796"/>
      <c r="J31" s="796"/>
      <c r="K31" s="796"/>
      <c r="L31" s="805">
        <v>3.2</v>
      </c>
      <c r="M31" s="222" t="s">
        <v>377</v>
      </c>
      <c r="N31" s="724" t="s">
        <v>370</v>
      </c>
      <c r="O31" s="806"/>
      <c r="P31" s="806"/>
      <c r="Q31" s="806"/>
      <c r="R31" s="806"/>
      <c r="S31" s="806"/>
      <c r="T31" s="806"/>
      <c r="U31" s="806"/>
      <c r="V31" s="806"/>
      <c r="W31" s="806"/>
      <c r="X31" s="806"/>
      <c r="Y31" s="806"/>
      <c r="Z31" s="806"/>
      <c r="AA31" s="806"/>
      <c r="AB31" s="806"/>
      <c r="AC31" s="806"/>
      <c r="AD31" s="806"/>
      <c r="AE31" s="806"/>
      <c r="AF31" s="806"/>
      <c r="AG31" s="806"/>
      <c r="AH31" s="806"/>
      <c r="AI31" s="806"/>
      <c r="AJ31" s="806"/>
      <c r="AK31" s="806"/>
      <c r="AL31" s="806"/>
      <c r="AM31" s="768"/>
    </row>
    <row r="32" spans="1:39">
      <c r="A32" s="784">
        <v>1</v>
      </c>
      <c r="B32" s="796"/>
      <c r="C32" s="796"/>
      <c r="D32" s="796"/>
      <c r="E32" s="796"/>
      <c r="F32" s="796"/>
      <c r="G32" s="796"/>
      <c r="H32" s="796"/>
      <c r="I32" s="796"/>
      <c r="J32" s="796"/>
      <c r="K32" s="796"/>
      <c r="L32" s="805">
        <v>3.3</v>
      </c>
      <c r="M32" s="222" t="s">
        <v>379</v>
      </c>
      <c r="N32" s="724" t="s">
        <v>370</v>
      </c>
      <c r="O32" s="806"/>
      <c r="P32" s="806"/>
      <c r="Q32" s="806"/>
      <c r="R32" s="806"/>
      <c r="S32" s="806"/>
      <c r="T32" s="806"/>
      <c r="U32" s="806"/>
      <c r="V32" s="806"/>
      <c r="W32" s="806"/>
      <c r="X32" s="806"/>
      <c r="Y32" s="806"/>
      <c r="Z32" s="806"/>
      <c r="AA32" s="806"/>
      <c r="AB32" s="806"/>
      <c r="AC32" s="806"/>
      <c r="AD32" s="806"/>
      <c r="AE32" s="806"/>
      <c r="AF32" s="806"/>
      <c r="AG32" s="806"/>
      <c r="AH32" s="806"/>
      <c r="AI32" s="806"/>
      <c r="AJ32" s="806"/>
      <c r="AK32" s="806"/>
      <c r="AL32" s="806"/>
      <c r="AM32" s="768"/>
    </row>
    <row r="33" spans="1:39">
      <c r="A33" s="784">
        <v>1</v>
      </c>
      <c r="B33" s="796"/>
      <c r="C33" s="796"/>
      <c r="D33" s="796"/>
      <c r="E33" s="796"/>
      <c r="F33" s="796"/>
      <c r="G33" s="796"/>
      <c r="H33" s="796"/>
      <c r="I33" s="796"/>
      <c r="J33" s="796"/>
      <c r="K33" s="796"/>
      <c r="L33" s="805">
        <v>3.4</v>
      </c>
      <c r="M33" s="222" t="s">
        <v>381</v>
      </c>
      <c r="N33" s="724" t="s">
        <v>370</v>
      </c>
      <c r="O33" s="806"/>
      <c r="P33" s="806"/>
      <c r="Q33" s="806"/>
      <c r="R33" s="806"/>
      <c r="S33" s="806"/>
      <c r="T33" s="806"/>
      <c r="U33" s="806"/>
      <c r="V33" s="806"/>
      <c r="W33" s="806"/>
      <c r="X33" s="806"/>
      <c r="Y33" s="806"/>
      <c r="Z33" s="806"/>
      <c r="AA33" s="806"/>
      <c r="AB33" s="806"/>
      <c r="AC33" s="806"/>
      <c r="AD33" s="806"/>
      <c r="AE33" s="806"/>
      <c r="AF33" s="806"/>
      <c r="AG33" s="806"/>
      <c r="AH33" s="806"/>
      <c r="AI33" s="806"/>
      <c r="AJ33" s="806"/>
      <c r="AK33" s="806"/>
      <c r="AL33" s="806"/>
      <c r="AM33" s="768"/>
    </row>
    <row r="34" spans="1:39">
      <c r="A34" s="784">
        <v>1</v>
      </c>
      <c r="B34" s="796"/>
      <c r="C34" s="796"/>
      <c r="D34" s="796"/>
      <c r="E34" s="796"/>
      <c r="F34" s="796"/>
      <c r="G34" s="796"/>
      <c r="H34" s="796"/>
      <c r="I34" s="796"/>
      <c r="J34" s="796"/>
      <c r="K34" s="796"/>
      <c r="L34" s="805">
        <v>3.5</v>
      </c>
      <c r="M34" s="222" t="s">
        <v>383</v>
      </c>
      <c r="N34" s="724" t="s">
        <v>370</v>
      </c>
      <c r="O34" s="806"/>
      <c r="P34" s="806"/>
      <c r="Q34" s="806"/>
      <c r="R34" s="806"/>
      <c r="S34" s="806"/>
      <c r="T34" s="806"/>
      <c r="U34" s="806"/>
      <c r="V34" s="806"/>
      <c r="W34" s="806"/>
      <c r="X34" s="806"/>
      <c r="Y34" s="806"/>
      <c r="Z34" s="806"/>
      <c r="AA34" s="806"/>
      <c r="AB34" s="806"/>
      <c r="AC34" s="806"/>
      <c r="AD34" s="806"/>
      <c r="AE34" s="806"/>
      <c r="AF34" s="806"/>
      <c r="AG34" s="806"/>
      <c r="AH34" s="806"/>
      <c r="AI34" s="806"/>
      <c r="AJ34" s="806"/>
      <c r="AK34" s="806"/>
      <c r="AL34" s="806"/>
      <c r="AM34" s="768"/>
    </row>
    <row r="35" spans="1:39" s="95" customFormat="1" ht="22.8">
      <c r="A35" s="784">
        <v>1</v>
      </c>
      <c r="B35" s="802"/>
      <c r="C35" s="802"/>
      <c r="D35" s="802"/>
      <c r="E35" s="802"/>
      <c r="F35" s="802"/>
      <c r="G35" s="802"/>
      <c r="H35" s="802"/>
      <c r="I35" s="802"/>
      <c r="J35" s="802"/>
      <c r="K35" s="802"/>
      <c r="L35" s="803">
        <v>4</v>
      </c>
      <c r="M35" s="218" t="s">
        <v>390</v>
      </c>
      <c r="N35" s="724" t="s">
        <v>370</v>
      </c>
      <c r="O35" s="804">
        <v>0</v>
      </c>
      <c r="P35" s="804">
        <v>0</v>
      </c>
      <c r="Q35" s="804">
        <v>0</v>
      </c>
      <c r="R35" s="804">
        <v>0</v>
      </c>
      <c r="S35" s="804">
        <v>0</v>
      </c>
      <c r="T35" s="804">
        <v>0</v>
      </c>
      <c r="U35" s="804">
        <v>0</v>
      </c>
      <c r="V35" s="804">
        <v>0</v>
      </c>
      <c r="W35" s="804">
        <v>0</v>
      </c>
      <c r="X35" s="804">
        <v>0</v>
      </c>
      <c r="Y35" s="804">
        <v>0</v>
      </c>
      <c r="Z35" s="804">
        <v>0</v>
      </c>
      <c r="AA35" s="804">
        <v>0</v>
      </c>
      <c r="AB35" s="804">
        <v>0</v>
      </c>
      <c r="AC35" s="804">
        <v>0</v>
      </c>
      <c r="AD35" s="804">
        <v>0</v>
      </c>
      <c r="AE35" s="804">
        <v>0</v>
      </c>
      <c r="AF35" s="804">
        <v>0</v>
      </c>
      <c r="AG35" s="804">
        <v>0</v>
      </c>
      <c r="AH35" s="804">
        <v>0</v>
      </c>
      <c r="AI35" s="804">
        <v>0</v>
      </c>
      <c r="AJ35" s="804">
        <v>0</v>
      </c>
      <c r="AK35" s="804">
        <v>0</v>
      </c>
      <c r="AL35" s="804">
        <v>0</v>
      </c>
      <c r="AM35" s="768"/>
    </row>
    <row r="36" spans="1:39">
      <c r="A36" s="784">
        <v>1</v>
      </c>
      <c r="B36" s="796"/>
      <c r="C36" s="796"/>
      <c r="D36" s="796"/>
      <c r="E36" s="796"/>
      <c r="F36" s="796"/>
      <c r="G36" s="796"/>
      <c r="H36" s="796"/>
      <c r="I36" s="796"/>
      <c r="J36" s="796"/>
      <c r="K36" s="796"/>
      <c r="L36" s="805">
        <v>4.0999999999999996</v>
      </c>
      <c r="M36" s="222" t="s">
        <v>376</v>
      </c>
      <c r="N36" s="724" t="s">
        <v>370</v>
      </c>
      <c r="O36" s="806">
        <v>0</v>
      </c>
      <c r="P36" s="806">
        <v>0</v>
      </c>
      <c r="Q36" s="806">
        <v>0</v>
      </c>
      <c r="R36" s="806">
        <v>0</v>
      </c>
      <c r="S36" s="806">
        <v>0</v>
      </c>
      <c r="T36" s="806">
        <v>0</v>
      </c>
      <c r="U36" s="806">
        <v>0</v>
      </c>
      <c r="V36" s="806">
        <v>0</v>
      </c>
      <c r="W36" s="806">
        <v>0</v>
      </c>
      <c r="X36" s="806">
        <v>0</v>
      </c>
      <c r="Y36" s="806">
        <v>0</v>
      </c>
      <c r="Z36" s="806">
        <v>0</v>
      </c>
      <c r="AA36" s="806">
        <v>0</v>
      </c>
      <c r="AB36" s="806">
        <v>0</v>
      </c>
      <c r="AC36" s="806">
        <v>0</v>
      </c>
      <c r="AD36" s="806">
        <v>0</v>
      </c>
      <c r="AE36" s="806">
        <v>0</v>
      </c>
      <c r="AF36" s="806">
        <v>0</v>
      </c>
      <c r="AG36" s="806">
        <v>0</v>
      </c>
      <c r="AH36" s="806">
        <v>0</v>
      </c>
      <c r="AI36" s="806">
        <v>0</v>
      </c>
      <c r="AJ36" s="806">
        <v>0</v>
      </c>
      <c r="AK36" s="806">
        <v>0</v>
      </c>
      <c r="AL36" s="806">
        <v>0</v>
      </c>
      <c r="AM36" s="768"/>
    </row>
    <row r="37" spans="1:39">
      <c r="A37" s="784">
        <v>1</v>
      </c>
      <c r="B37" s="796"/>
      <c r="C37" s="796"/>
      <c r="D37" s="796"/>
      <c r="E37" s="796"/>
      <c r="F37" s="796"/>
      <c r="G37" s="796"/>
      <c r="H37" s="796"/>
      <c r="I37" s="796"/>
      <c r="J37" s="796"/>
      <c r="K37" s="796"/>
      <c r="L37" s="805">
        <v>4.2</v>
      </c>
      <c r="M37" s="222" t="s">
        <v>377</v>
      </c>
      <c r="N37" s="724" t="s">
        <v>370</v>
      </c>
      <c r="O37" s="806">
        <v>0</v>
      </c>
      <c r="P37" s="806">
        <v>0</v>
      </c>
      <c r="Q37" s="806">
        <v>0</v>
      </c>
      <c r="R37" s="806">
        <v>0</v>
      </c>
      <c r="S37" s="806">
        <v>0</v>
      </c>
      <c r="T37" s="806">
        <v>0</v>
      </c>
      <c r="U37" s="806">
        <v>0</v>
      </c>
      <c r="V37" s="806">
        <v>0</v>
      </c>
      <c r="W37" s="806">
        <v>0</v>
      </c>
      <c r="X37" s="806">
        <v>0</v>
      </c>
      <c r="Y37" s="806">
        <v>0</v>
      </c>
      <c r="Z37" s="806">
        <v>0</v>
      </c>
      <c r="AA37" s="806">
        <v>0</v>
      </c>
      <c r="AB37" s="806">
        <v>0</v>
      </c>
      <c r="AC37" s="806">
        <v>0</v>
      </c>
      <c r="AD37" s="806">
        <v>0</v>
      </c>
      <c r="AE37" s="806">
        <v>0</v>
      </c>
      <c r="AF37" s="806">
        <v>0</v>
      </c>
      <c r="AG37" s="806">
        <v>0</v>
      </c>
      <c r="AH37" s="806">
        <v>0</v>
      </c>
      <c r="AI37" s="806">
        <v>0</v>
      </c>
      <c r="AJ37" s="806">
        <v>0</v>
      </c>
      <c r="AK37" s="806">
        <v>0</v>
      </c>
      <c r="AL37" s="806">
        <v>0</v>
      </c>
      <c r="AM37" s="768"/>
    </row>
    <row r="38" spans="1:39">
      <c r="A38" s="784">
        <v>1</v>
      </c>
      <c r="B38" s="796"/>
      <c r="C38" s="796"/>
      <c r="D38" s="796"/>
      <c r="E38" s="796"/>
      <c r="F38" s="796"/>
      <c r="G38" s="796"/>
      <c r="H38" s="796"/>
      <c r="I38" s="796"/>
      <c r="J38" s="796"/>
      <c r="K38" s="796"/>
      <c r="L38" s="805">
        <v>4.3</v>
      </c>
      <c r="M38" s="222" t="s">
        <v>379</v>
      </c>
      <c r="N38" s="724" t="s">
        <v>370</v>
      </c>
      <c r="O38" s="806">
        <v>0</v>
      </c>
      <c r="P38" s="806">
        <v>0</v>
      </c>
      <c r="Q38" s="806">
        <v>0</v>
      </c>
      <c r="R38" s="806">
        <v>0</v>
      </c>
      <c r="S38" s="806">
        <v>0</v>
      </c>
      <c r="T38" s="806">
        <v>0</v>
      </c>
      <c r="U38" s="806">
        <v>0</v>
      </c>
      <c r="V38" s="806">
        <v>0</v>
      </c>
      <c r="W38" s="806">
        <v>0</v>
      </c>
      <c r="X38" s="806">
        <v>0</v>
      </c>
      <c r="Y38" s="806">
        <v>0</v>
      </c>
      <c r="Z38" s="806">
        <v>0</v>
      </c>
      <c r="AA38" s="806">
        <v>0</v>
      </c>
      <c r="AB38" s="806">
        <v>0</v>
      </c>
      <c r="AC38" s="806">
        <v>0</v>
      </c>
      <c r="AD38" s="806">
        <v>0</v>
      </c>
      <c r="AE38" s="806">
        <v>0</v>
      </c>
      <c r="AF38" s="806">
        <v>0</v>
      </c>
      <c r="AG38" s="806">
        <v>0</v>
      </c>
      <c r="AH38" s="806">
        <v>0</v>
      </c>
      <c r="AI38" s="806">
        <v>0</v>
      </c>
      <c r="AJ38" s="806">
        <v>0</v>
      </c>
      <c r="AK38" s="806">
        <v>0</v>
      </c>
      <c r="AL38" s="806">
        <v>0</v>
      </c>
      <c r="AM38" s="768"/>
    </row>
    <row r="39" spans="1:39">
      <c r="A39" s="784">
        <v>1</v>
      </c>
      <c r="B39" s="796"/>
      <c r="C39" s="796"/>
      <c r="D39" s="796"/>
      <c r="E39" s="796"/>
      <c r="F39" s="796"/>
      <c r="G39" s="796"/>
      <c r="H39" s="796"/>
      <c r="I39" s="796"/>
      <c r="J39" s="796"/>
      <c r="K39" s="796"/>
      <c r="L39" s="805">
        <v>4.4000000000000004</v>
      </c>
      <c r="M39" s="222" t="s">
        <v>381</v>
      </c>
      <c r="N39" s="724" t="s">
        <v>370</v>
      </c>
      <c r="O39" s="806">
        <v>0</v>
      </c>
      <c r="P39" s="806">
        <v>0</v>
      </c>
      <c r="Q39" s="806">
        <v>0</v>
      </c>
      <c r="R39" s="806">
        <v>0</v>
      </c>
      <c r="S39" s="806">
        <v>0</v>
      </c>
      <c r="T39" s="806">
        <v>0</v>
      </c>
      <c r="U39" s="806">
        <v>0</v>
      </c>
      <c r="V39" s="806">
        <v>0</v>
      </c>
      <c r="W39" s="806">
        <v>0</v>
      </c>
      <c r="X39" s="806">
        <v>0</v>
      </c>
      <c r="Y39" s="806">
        <v>0</v>
      </c>
      <c r="Z39" s="806">
        <v>0</v>
      </c>
      <c r="AA39" s="806">
        <v>0</v>
      </c>
      <c r="AB39" s="806">
        <v>0</v>
      </c>
      <c r="AC39" s="806">
        <v>0</v>
      </c>
      <c r="AD39" s="806">
        <v>0</v>
      </c>
      <c r="AE39" s="806">
        <v>0</v>
      </c>
      <c r="AF39" s="806">
        <v>0</v>
      </c>
      <c r="AG39" s="806">
        <v>0</v>
      </c>
      <c r="AH39" s="806">
        <v>0</v>
      </c>
      <c r="AI39" s="806">
        <v>0</v>
      </c>
      <c r="AJ39" s="806">
        <v>0</v>
      </c>
      <c r="AK39" s="806">
        <v>0</v>
      </c>
      <c r="AL39" s="806">
        <v>0</v>
      </c>
      <c r="AM39" s="768"/>
    </row>
    <row r="40" spans="1:39">
      <c r="A40" s="784">
        <v>1</v>
      </c>
      <c r="B40" s="796"/>
      <c r="C40" s="796"/>
      <c r="D40" s="796"/>
      <c r="E40" s="796"/>
      <c r="F40" s="796"/>
      <c r="G40" s="796"/>
      <c r="H40" s="796"/>
      <c r="I40" s="796"/>
      <c r="J40" s="796"/>
      <c r="K40" s="796"/>
      <c r="L40" s="805">
        <v>4.5</v>
      </c>
      <c r="M40" s="222" t="s">
        <v>383</v>
      </c>
      <c r="N40" s="724" t="s">
        <v>370</v>
      </c>
      <c r="O40" s="806">
        <v>0</v>
      </c>
      <c r="P40" s="806">
        <v>0</v>
      </c>
      <c r="Q40" s="806">
        <v>0</v>
      </c>
      <c r="R40" s="806">
        <v>0</v>
      </c>
      <c r="S40" s="806">
        <v>0</v>
      </c>
      <c r="T40" s="806">
        <v>0</v>
      </c>
      <c r="U40" s="806">
        <v>0</v>
      </c>
      <c r="V40" s="806">
        <v>0</v>
      </c>
      <c r="W40" s="806">
        <v>0</v>
      </c>
      <c r="X40" s="806">
        <v>0</v>
      </c>
      <c r="Y40" s="806">
        <v>0</v>
      </c>
      <c r="Z40" s="806">
        <v>0</v>
      </c>
      <c r="AA40" s="806">
        <v>0</v>
      </c>
      <c r="AB40" s="806">
        <v>0</v>
      </c>
      <c r="AC40" s="806">
        <v>0</v>
      </c>
      <c r="AD40" s="806">
        <v>0</v>
      </c>
      <c r="AE40" s="806">
        <v>0</v>
      </c>
      <c r="AF40" s="806">
        <v>0</v>
      </c>
      <c r="AG40" s="806">
        <v>0</v>
      </c>
      <c r="AH40" s="806">
        <v>0</v>
      </c>
      <c r="AI40" s="806">
        <v>0</v>
      </c>
      <c r="AJ40" s="806">
        <v>0</v>
      </c>
      <c r="AK40" s="806">
        <v>0</v>
      </c>
      <c r="AL40" s="806">
        <v>0</v>
      </c>
      <c r="AM40" s="768"/>
    </row>
    <row r="41" spans="1:39" s="95" customFormat="1">
      <c r="A41" s="784">
        <v>1</v>
      </c>
      <c r="B41" s="802"/>
      <c r="C41" s="802"/>
      <c r="D41" s="802"/>
      <c r="E41" s="802"/>
      <c r="F41" s="802"/>
      <c r="G41" s="802"/>
      <c r="H41" s="802"/>
      <c r="I41" s="802"/>
      <c r="J41" s="802"/>
      <c r="K41" s="802"/>
      <c r="L41" s="803">
        <v>5</v>
      </c>
      <c r="M41" s="218" t="s">
        <v>395</v>
      </c>
      <c r="N41" s="724" t="s">
        <v>370</v>
      </c>
      <c r="O41" s="804">
        <v>0</v>
      </c>
      <c r="P41" s="804">
        <v>0</v>
      </c>
      <c r="Q41" s="804">
        <v>0</v>
      </c>
      <c r="R41" s="804">
        <v>0</v>
      </c>
      <c r="S41" s="804">
        <v>0</v>
      </c>
      <c r="T41" s="804">
        <v>0</v>
      </c>
      <c r="U41" s="804">
        <v>0</v>
      </c>
      <c r="V41" s="804">
        <v>0</v>
      </c>
      <c r="W41" s="804">
        <v>0</v>
      </c>
      <c r="X41" s="804">
        <v>0</v>
      </c>
      <c r="Y41" s="804">
        <v>0</v>
      </c>
      <c r="Z41" s="804">
        <v>0</v>
      </c>
      <c r="AA41" s="804">
        <v>0</v>
      </c>
      <c r="AB41" s="804">
        <v>0</v>
      </c>
      <c r="AC41" s="804">
        <v>0</v>
      </c>
      <c r="AD41" s="804">
        <v>0</v>
      </c>
      <c r="AE41" s="804">
        <v>0</v>
      </c>
      <c r="AF41" s="804">
        <v>0</v>
      </c>
      <c r="AG41" s="804">
        <v>0</v>
      </c>
      <c r="AH41" s="804">
        <v>0</v>
      </c>
      <c r="AI41" s="804">
        <v>0</v>
      </c>
      <c r="AJ41" s="804">
        <v>0</v>
      </c>
      <c r="AK41" s="804">
        <v>0</v>
      </c>
      <c r="AL41" s="804">
        <v>0</v>
      </c>
      <c r="AM41" s="768"/>
    </row>
    <row r="42" spans="1:39">
      <c r="A42" s="784">
        <v>1</v>
      </c>
      <c r="B42" s="796"/>
      <c r="C42" s="796"/>
      <c r="D42" s="796"/>
      <c r="E42" s="796"/>
      <c r="F42" s="796"/>
      <c r="G42" s="796"/>
      <c r="H42" s="796"/>
      <c r="I42" s="796"/>
      <c r="J42" s="796"/>
      <c r="K42" s="796"/>
      <c r="L42" s="805">
        <v>5.0999999999999996</v>
      </c>
      <c r="M42" s="222" t="s">
        <v>376</v>
      </c>
      <c r="N42" s="724" t="s">
        <v>370</v>
      </c>
      <c r="O42" s="806">
        <v>0</v>
      </c>
      <c r="P42" s="806">
        <v>0</v>
      </c>
      <c r="Q42" s="806">
        <v>0</v>
      </c>
      <c r="R42" s="806">
        <v>0</v>
      </c>
      <c r="S42" s="806">
        <v>0</v>
      </c>
      <c r="T42" s="806">
        <v>0</v>
      </c>
      <c r="U42" s="806">
        <v>0</v>
      </c>
      <c r="V42" s="806">
        <v>0</v>
      </c>
      <c r="W42" s="806">
        <v>0</v>
      </c>
      <c r="X42" s="806">
        <v>0</v>
      </c>
      <c r="Y42" s="806">
        <v>0</v>
      </c>
      <c r="Z42" s="806">
        <v>0</v>
      </c>
      <c r="AA42" s="806">
        <v>0</v>
      </c>
      <c r="AB42" s="806">
        <v>0</v>
      </c>
      <c r="AC42" s="806">
        <v>0</v>
      </c>
      <c r="AD42" s="806">
        <v>0</v>
      </c>
      <c r="AE42" s="806">
        <v>0</v>
      </c>
      <c r="AF42" s="806">
        <v>0</v>
      </c>
      <c r="AG42" s="806">
        <v>0</v>
      </c>
      <c r="AH42" s="806">
        <v>0</v>
      </c>
      <c r="AI42" s="806">
        <v>0</v>
      </c>
      <c r="AJ42" s="806">
        <v>0</v>
      </c>
      <c r="AK42" s="806">
        <v>0</v>
      </c>
      <c r="AL42" s="806">
        <v>0</v>
      </c>
      <c r="AM42" s="768"/>
    </row>
    <row r="43" spans="1:39">
      <c r="A43" s="784">
        <v>1</v>
      </c>
      <c r="B43" s="796"/>
      <c r="C43" s="796"/>
      <c r="D43" s="796"/>
      <c r="E43" s="796"/>
      <c r="F43" s="796"/>
      <c r="G43" s="796"/>
      <c r="H43" s="796"/>
      <c r="I43" s="796"/>
      <c r="J43" s="796"/>
      <c r="K43" s="796"/>
      <c r="L43" s="805">
        <v>5.2</v>
      </c>
      <c r="M43" s="222" t="s">
        <v>377</v>
      </c>
      <c r="N43" s="724" t="s">
        <v>370</v>
      </c>
      <c r="O43" s="806">
        <v>0</v>
      </c>
      <c r="P43" s="806">
        <v>0</v>
      </c>
      <c r="Q43" s="806">
        <v>0</v>
      </c>
      <c r="R43" s="806">
        <v>0</v>
      </c>
      <c r="S43" s="806">
        <v>0</v>
      </c>
      <c r="T43" s="806">
        <v>0</v>
      </c>
      <c r="U43" s="806">
        <v>0</v>
      </c>
      <c r="V43" s="806">
        <v>0</v>
      </c>
      <c r="W43" s="806">
        <v>0</v>
      </c>
      <c r="X43" s="806">
        <v>0</v>
      </c>
      <c r="Y43" s="806">
        <v>0</v>
      </c>
      <c r="Z43" s="806">
        <v>0</v>
      </c>
      <c r="AA43" s="806">
        <v>0</v>
      </c>
      <c r="AB43" s="806">
        <v>0</v>
      </c>
      <c r="AC43" s="806">
        <v>0</v>
      </c>
      <c r="AD43" s="806">
        <v>0</v>
      </c>
      <c r="AE43" s="806">
        <v>0</v>
      </c>
      <c r="AF43" s="806">
        <v>0</v>
      </c>
      <c r="AG43" s="806">
        <v>0</v>
      </c>
      <c r="AH43" s="806">
        <v>0</v>
      </c>
      <c r="AI43" s="806">
        <v>0</v>
      </c>
      <c r="AJ43" s="806">
        <v>0</v>
      </c>
      <c r="AK43" s="806">
        <v>0</v>
      </c>
      <c r="AL43" s="806">
        <v>0</v>
      </c>
      <c r="AM43" s="768"/>
    </row>
    <row r="44" spans="1:39">
      <c r="A44" s="784">
        <v>1</v>
      </c>
      <c r="B44" s="796"/>
      <c r="C44" s="796"/>
      <c r="D44" s="796"/>
      <c r="E44" s="796"/>
      <c r="F44" s="796"/>
      <c r="G44" s="796"/>
      <c r="H44" s="796"/>
      <c r="I44" s="796"/>
      <c r="J44" s="796"/>
      <c r="K44" s="796"/>
      <c r="L44" s="805">
        <v>5.3</v>
      </c>
      <c r="M44" s="222" t="s">
        <v>379</v>
      </c>
      <c r="N44" s="724" t="s">
        <v>370</v>
      </c>
      <c r="O44" s="806">
        <v>0</v>
      </c>
      <c r="P44" s="806">
        <v>0</v>
      </c>
      <c r="Q44" s="806">
        <v>0</v>
      </c>
      <c r="R44" s="806">
        <v>0</v>
      </c>
      <c r="S44" s="806">
        <v>0</v>
      </c>
      <c r="T44" s="806">
        <v>0</v>
      </c>
      <c r="U44" s="806">
        <v>0</v>
      </c>
      <c r="V44" s="806">
        <v>0</v>
      </c>
      <c r="W44" s="806">
        <v>0</v>
      </c>
      <c r="X44" s="806">
        <v>0</v>
      </c>
      <c r="Y44" s="806">
        <v>0</v>
      </c>
      <c r="Z44" s="806">
        <v>0</v>
      </c>
      <c r="AA44" s="806">
        <v>0</v>
      </c>
      <c r="AB44" s="806">
        <v>0</v>
      </c>
      <c r="AC44" s="806">
        <v>0</v>
      </c>
      <c r="AD44" s="806">
        <v>0</v>
      </c>
      <c r="AE44" s="806">
        <v>0</v>
      </c>
      <c r="AF44" s="806">
        <v>0</v>
      </c>
      <c r="AG44" s="806">
        <v>0</v>
      </c>
      <c r="AH44" s="806">
        <v>0</v>
      </c>
      <c r="AI44" s="806">
        <v>0</v>
      </c>
      <c r="AJ44" s="806">
        <v>0</v>
      </c>
      <c r="AK44" s="806">
        <v>0</v>
      </c>
      <c r="AL44" s="806">
        <v>0</v>
      </c>
      <c r="AM44" s="768"/>
    </row>
    <row r="45" spans="1:39">
      <c r="A45" s="784">
        <v>1</v>
      </c>
      <c r="B45" s="796"/>
      <c r="C45" s="796"/>
      <c r="D45" s="796"/>
      <c r="E45" s="796"/>
      <c r="F45" s="796"/>
      <c r="G45" s="796"/>
      <c r="H45" s="796"/>
      <c r="I45" s="796"/>
      <c r="J45" s="796"/>
      <c r="K45" s="796"/>
      <c r="L45" s="805">
        <v>5.4</v>
      </c>
      <c r="M45" s="222" t="s">
        <v>381</v>
      </c>
      <c r="N45" s="724" t="s">
        <v>370</v>
      </c>
      <c r="O45" s="806">
        <v>0</v>
      </c>
      <c r="P45" s="806">
        <v>0</v>
      </c>
      <c r="Q45" s="806">
        <v>0</v>
      </c>
      <c r="R45" s="806">
        <v>0</v>
      </c>
      <c r="S45" s="806">
        <v>0</v>
      </c>
      <c r="T45" s="806">
        <v>0</v>
      </c>
      <c r="U45" s="806">
        <v>0</v>
      </c>
      <c r="V45" s="806">
        <v>0</v>
      </c>
      <c r="W45" s="806">
        <v>0</v>
      </c>
      <c r="X45" s="806">
        <v>0</v>
      </c>
      <c r="Y45" s="806">
        <v>0</v>
      </c>
      <c r="Z45" s="806">
        <v>0</v>
      </c>
      <c r="AA45" s="806">
        <v>0</v>
      </c>
      <c r="AB45" s="806">
        <v>0</v>
      </c>
      <c r="AC45" s="806">
        <v>0</v>
      </c>
      <c r="AD45" s="806">
        <v>0</v>
      </c>
      <c r="AE45" s="806">
        <v>0</v>
      </c>
      <c r="AF45" s="806">
        <v>0</v>
      </c>
      <c r="AG45" s="806">
        <v>0</v>
      </c>
      <c r="AH45" s="806">
        <v>0</v>
      </c>
      <c r="AI45" s="806">
        <v>0</v>
      </c>
      <c r="AJ45" s="806">
        <v>0</v>
      </c>
      <c r="AK45" s="806">
        <v>0</v>
      </c>
      <c r="AL45" s="806">
        <v>0</v>
      </c>
      <c r="AM45" s="768"/>
    </row>
    <row r="46" spans="1:39">
      <c r="A46" s="784">
        <v>1</v>
      </c>
      <c r="B46" s="796"/>
      <c r="C46" s="796"/>
      <c r="D46" s="796"/>
      <c r="E46" s="796"/>
      <c r="F46" s="796"/>
      <c r="G46" s="796"/>
      <c r="H46" s="796"/>
      <c r="I46" s="796"/>
      <c r="J46" s="796"/>
      <c r="K46" s="796"/>
      <c r="L46" s="805">
        <v>5.5</v>
      </c>
      <c r="M46" s="222" t="s">
        <v>383</v>
      </c>
      <c r="N46" s="724" t="s">
        <v>370</v>
      </c>
      <c r="O46" s="806">
        <v>0</v>
      </c>
      <c r="P46" s="806">
        <v>0</v>
      </c>
      <c r="Q46" s="806">
        <v>0</v>
      </c>
      <c r="R46" s="806">
        <v>0</v>
      </c>
      <c r="S46" s="806">
        <v>0</v>
      </c>
      <c r="T46" s="806">
        <v>0</v>
      </c>
      <c r="U46" s="806">
        <v>0</v>
      </c>
      <c r="V46" s="806">
        <v>0</v>
      </c>
      <c r="W46" s="806">
        <v>0</v>
      </c>
      <c r="X46" s="806">
        <v>0</v>
      </c>
      <c r="Y46" s="806">
        <v>0</v>
      </c>
      <c r="Z46" s="806">
        <v>0</v>
      </c>
      <c r="AA46" s="806">
        <v>0</v>
      </c>
      <c r="AB46" s="806">
        <v>0</v>
      </c>
      <c r="AC46" s="806">
        <v>0</v>
      </c>
      <c r="AD46" s="806">
        <v>0</v>
      </c>
      <c r="AE46" s="806">
        <v>0</v>
      </c>
      <c r="AF46" s="806">
        <v>0</v>
      </c>
      <c r="AG46" s="806">
        <v>0</v>
      </c>
      <c r="AH46" s="806">
        <v>0</v>
      </c>
      <c r="AI46" s="806">
        <v>0</v>
      </c>
      <c r="AJ46" s="806">
        <v>0</v>
      </c>
      <c r="AK46" s="806">
        <v>0</v>
      </c>
      <c r="AL46" s="806">
        <v>0</v>
      </c>
      <c r="AM46" s="768"/>
    </row>
    <row r="47" spans="1:39" s="95" customFormat="1" ht="22.8">
      <c r="A47" s="784">
        <v>1</v>
      </c>
      <c r="B47" s="802"/>
      <c r="C47" s="802"/>
      <c r="D47" s="802"/>
      <c r="E47" s="802"/>
      <c r="F47" s="802"/>
      <c r="G47" s="802"/>
      <c r="H47" s="802"/>
      <c r="I47" s="802"/>
      <c r="J47" s="802"/>
      <c r="K47" s="802"/>
      <c r="L47" s="803">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768"/>
    </row>
    <row r="48" spans="1:39">
      <c r="A48" s="784">
        <v>1</v>
      </c>
      <c r="B48" s="796"/>
      <c r="C48" s="796"/>
      <c r="D48" s="796"/>
      <c r="E48" s="796"/>
      <c r="F48" s="796"/>
      <c r="G48" s="796"/>
      <c r="H48" s="796"/>
      <c r="I48" s="796"/>
      <c r="J48" s="796"/>
      <c r="K48" s="796"/>
      <c r="L48" s="805">
        <v>6.1</v>
      </c>
      <c r="M48" s="222" t="s">
        <v>376</v>
      </c>
      <c r="N48" s="219" t="s">
        <v>145</v>
      </c>
      <c r="O48" s="806">
        <v>0</v>
      </c>
      <c r="P48" s="806">
        <v>0</v>
      </c>
      <c r="Q48" s="806">
        <v>0</v>
      </c>
      <c r="R48" s="806">
        <v>0</v>
      </c>
      <c r="S48" s="806">
        <v>0</v>
      </c>
      <c r="T48" s="806">
        <v>0</v>
      </c>
      <c r="U48" s="806">
        <v>0</v>
      </c>
      <c r="V48" s="806">
        <v>0</v>
      </c>
      <c r="W48" s="806">
        <v>0</v>
      </c>
      <c r="X48" s="806">
        <v>0</v>
      </c>
      <c r="Y48" s="806">
        <v>0</v>
      </c>
      <c r="Z48" s="806">
        <v>0</v>
      </c>
      <c r="AA48" s="806">
        <v>0</v>
      </c>
      <c r="AB48" s="806">
        <v>0</v>
      </c>
      <c r="AC48" s="806">
        <v>0</v>
      </c>
      <c r="AD48" s="806">
        <v>0</v>
      </c>
      <c r="AE48" s="806">
        <v>0</v>
      </c>
      <c r="AF48" s="806">
        <v>0</v>
      </c>
      <c r="AG48" s="806">
        <v>0</v>
      </c>
      <c r="AH48" s="806">
        <v>0</v>
      </c>
      <c r="AI48" s="806">
        <v>0</v>
      </c>
      <c r="AJ48" s="806">
        <v>0</v>
      </c>
      <c r="AK48" s="806">
        <v>0</v>
      </c>
      <c r="AL48" s="806">
        <v>0</v>
      </c>
      <c r="AM48" s="768"/>
    </row>
    <row r="49" spans="1:39">
      <c r="A49" s="784">
        <v>1</v>
      </c>
      <c r="B49" s="796"/>
      <c r="C49" s="796"/>
      <c r="D49" s="796"/>
      <c r="E49" s="796"/>
      <c r="F49" s="796"/>
      <c r="G49" s="796"/>
      <c r="H49" s="796"/>
      <c r="I49" s="796"/>
      <c r="J49" s="796"/>
      <c r="K49" s="796"/>
      <c r="L49" s="805">
        <v>6.2</v>
      </c>
      <c r="M49" s="222" t="s">
        <v>377</v>
      </c>
      <c r="N49" s="219" t="s">
        <v>145</v>
      </c>
      <c r="O49" s="806">
        <v>0</v>
      </c>
      <c r="P49" s="806">
        <v>0</v>
      </c>
      <c r="Q49" s="806">
        <v>0</v>
      </c>
      <c r="R49" s="806">
        <v>0</v>
      </c>
      <c r="S49" s="806">
        <v>0</v>
      </c>
      <c r="T49" s="806">
        <v>0</v>
      </c>
      <c r="U49" s="806">
        <v>0</v>
      </c>
      <c r="V49" s="806">
        <v>0</v>
      </c>
      <c r="W49" s="806">
        <v>0</v>
      </c>
      <c r="X49" s="806">
        <v>0</v>
      </c>
      <c r="Y49" s="806">
        <v>0</v>
      </c>
      <c r="Z49" s="806">
        <v>0</v>
      </c>
      <c r="AA49" s="806">
        <v>0</v>
      </c>
      <c r="AB49" s="806">
        <v>0</v>
      </c>
      <c r="AC49" s="806">
        <v>0</v>
      </c>
      <c r="AD49" s="806">
        <v>0</v>
      </c>
      <c r="AE49" s="806">
        <v>0</v>
      </c>
      <c r="AF49" s="806">
        <v>0</v>
      </c>
      <c r="AG49" s="806">
        <v>0</v>
      </c>
      <c r="AH49" s="806">
        <v>0</v>
      </c>
      <c r="AI49" s="806">
        <v>0</v>
      </c>
      <c r="AJ49" s="806">
        <v>0</v>
      </c>
      <c r="AK49" s="806">
        <v>0</v>
      </c>
      <c r="AL49" s="806">
        <v>0</v>
      </c>
      <c r="AM49" s="768"/>
    </row>
    <row r="50" spans="1:39">
      <c r="A50" s="784">
        <v>1</v>
      </c>
      <c r="B50" s="796"/>
      <c r="C50" s="796"/>
      <c r="D50" s="796"/>
      <c r="E50" s="796"/>
      <c r="F50" s="796"/>
      <c r="G50" s="796"/>
      <c r="H50" s="796"/>
      <c r="I50" s="796"/>
      <c r="J50" s="796"/>
      <c r="K50" s="796"/>
      <c r="L50" s="805">
        <v>6.3</v>
      </c>
      <c r="M50" s="222" t="s">
        <v>379</v>
      </c>
      <c r="N50" s="219" t="s">
        <v>145</v>
      </c>
      <c r="O50" s="806">
        <v>0</v>
      </c>
      <c r="P50" s="806">
        <v>0</v>
      </c>
      <c r="Q50" s="806">
        <v>0</v>
      </c>
      <c r="R50" s="806">
        <v>0</v>
      </c>
      <c r="S50" s="806">
        <v>0</v>
      </c>
      <c r="T50" s="806">
        <v>0</v>
      </c>
      <c r="U50" s="806">
        <v>0</v>
      </c>
      <c r="V50" s="806">
        <v>0</v>
      </c>
      <c r="W50" s="806">
        <v>0</v>
      </c>
      <c r="X50" s="806">
        <v>0</v>
      </c>
      <c r="Y50" s="806">
        <v>0</v>
      </c>
      <c r="Z50" s="806">
        <v>0</v>
      </c>
      <c r="AA50" s="806">
        <v>0</v>
      </c>
      <c r="AB50" s="806">
        <v>0</v>
      </c>
      <c r="AC50" s="806">
        <v>0</v>
      </c>
      <c r="AD50" s="806">
        <v>0</v>
      </c>
      <c r="AE50" s="806">
        <v>0</v>
      </c>
      <c r="AF50" s="806">
        <v>0</v>
      </c>
      <c r="AG50" s="806">
        <v>0</v>
      </c>
      <c r="AH50" s="806">
        <v>0</v>
      </c>
      <c r="AI50" s="806">
        <v>0</v>
      </c>
      <c r="AJ50" s="806">
        <v>0</v>
      </c>
      <c r="AK50" s="806">
        <v>0</v>
      </c>
      <c r="AL50" s="806">
        <v>0</v>
      </c>
      <c r="AM50" s="768"/>
    </row>
    <row r="51" spans="1:39">
      <c r="A51" s="784">
        <v>1</v>
      </c>
      <c r="B51" s="796"/>
      <c r="C51" s="796"/>
      <c r="D51" s="796"/>
      <c r="E51" s="796"/>
      <c r="F51" s="796"/>
      <c r="G51" s="796"/>
      <c r="H51" s="796"/>
      <c r="I51" s="796"/>
      <c r="J51" s="796"/>
      <c r="K51" s="796"/>
      <c r="L51" s="805">
        <v>6.4</v>
      </c>
      <c r="M51" s="222" t="s">
        <v>381</v>
      </c>
      <c r="N51" s="219" t="s">
        <v>145</v>
      </c>
      <c r="O51" s="806">
        <v>0</v>
      </c>
      <c r="P51" s="806">
        <v>0</v>
      </c>
      <c r="Q51" s="806">
        <v>0</v>
      </c>
      <c r="R51" s="806">
        <v>0</v>
      </c>
      <c r="S51" s="806">
        <v>0</v>
      </c>
      <c r="T51" s="806">
        <v>0</v>
      </c>
      <c r="U51" s="806">
        <v>0</v>
      </c>
      <c r="V51" s="806">
        <v>0</v>
      </c>
      <c r="W51" s="806">
        <v>0</v>
      </c>
      <c r="X51" s="806">
        <v>0</v>
      </c>
      <c r="Y51" s="806">
        <v>0</v>
      </c>
      <c r="Z51" s="806">
        <v>0</v>
      </c>
      <c r="AA51" s="806">
        <v>0</v>
      </c>
      <c r="AB51" s="806">
        <v>0</v>
      </c>
      <c r="AC51" s="806">
        <v>0</v>
      </c>
      <c r="AD51" s="806">
        <v>0</v>
      </c>
      <c r="AE51" s="806">
        <v>0</v>
      </c>
      <c r="AF51" s="806">
        <v>0</v>
      </c>
      <c r="AG51" s="806">
        <v>0</v>
      </c>
      <c r="AH51" s="806">
        <v>0</v>
      </c>
      <c r="AI51" s="806">
        <v>0</v>
      </c>
      <c r="AJ51" s="806">
        <v>0</v>
      </c>
      <c r="AK51" s="806">
        <v>0</v>
      </c>
      <c r="AL51" s="806">
        <v>0</v>
      </c>
      <c r="AM51" s="768"/>
    </row>
    <row r="52" spans="1:39">
      <c r="A52" s="784">
        <v>1</v>
      </c>
      <c r="B52" s="796"/>
      <c r="C52" s="796"/>
      <c r="D52" s="796"/>
      <c r="E52" s="796"/>
      <c r="F52" s="796"/>
      <c r="G52" s="796"/>
      <c r="H52" s="796"/>
      <c r="I52" s="796"/>
      <c r="J52" s="796"/>
      <c r="K52" s="796"/>
      <c r="L52" s="805">
        <v>6.5</v>
      </c>
      <c r="M52" s="222" t="s">
        <v>383</v>
      </c>
      <c r="N52" s="219" t="s">
        <v>145</v>
      </c>
      <c r="O52" s="806">
        <v>0</v>
      </c>
      <c r="P52" s="806">
        <v>0</v>
      </c>
      <c r="Q52" s="806">
        <v>0</v>
      </c>
      <c r="R52" s="806">
        <v>0</v>
      </c>
      <c r="S52" s="806">
        <v>0</v>
      </c>
      <c r="T52" s="806">
        <v>0</v>
      </c>
      <c r="U52" s="806">
        <v>0</v>
      </c>
      <c r="V52" s="806">
        <v>0</v>
      </c>
      <c r="W52" s="806">
        <v>0</v>
      </c>
      <c r="X52" s="806">
        <v>0</v>
      </c>
      <c r="Y52" s="806">
        <v>0</v>
      </c>
      <c r="Z52" s="806">
        <v>0</v>
      </c>
      <c r="AA52" s="806">
        <v>0</v>
      </c>
      <c r="AB52" s="806">
        <v>0</v>
      </c>
      <c r="AC52" s="806">
        <v>0</v>
      </c>
      <c r="AD52" s="806">
        <v>0</v>
      </c>
      <c r="AE52" s="806">
        <v>0</v>
      </c>
      <c r="AF52" s="806">
        <v>0</v>
      </c>
      <c r="AG52" s="806">
        <v>0</v>
      </c>
      <c r="AH52" s="806">
        <v>0</v>
      </c>
      <c r="AI52" s="806">
        <v>0</v>
      </c>
      <c r="AJ52" s="806">
        <v>0</v>
      </c>
      <c r="AK52" s="806">
        <v>0</v>
      </c>
      <c r="AL52" s="806">
        <v>0</v>
      </c>
      <c r="AM52" s="768"/>
    </row>
    <row r="53" spans="1:39" s="95" customFormat="1">
      <c r="A53" s="784">
        <v>1</v>
      </c>
      <c r="B53" s="802"/>
      <c r="C53" s="802"/>
      <c r="D53" s="802"/>
      <c r="E53" s="802"/>
      <c r="F53" s="802"/>
      <c r="G53" s="802"/>
      <c r="H53" s="802"/>
      <c r="I53" s="802"/>
      <c r="J53" s="802"/>
      <c r="K53" s="802"/>
      <c r="L53" s="803">
        <v>7</v>
      </c>
      <c r="M53" s="218" t="s">
        <v>403</v>
      </c>
      <c r="N53" s="724" t="s">
        <v>370</v>
      </c>
      <c r="O53" s="804">
        <v>0</v>
      </c>
      <c r="P53" s="804">
        <v>0</v>
      </c>
      <c r="Q53" s="804">
        <v>0</v>
      </c>
      <c r="R53" s="804">
        <v>0</v>
      </c>
      <c r="S53" s="804">
        <v>0</v>
      </c>
      <c r="T53" s="804">
        <v>0</v>
      </c>
      <c r="U53" s="804">
        <v>0</v>
      </c>
      <c r="V53" s="804">
        <v>0</v>
      </c>
      <c r="W53" s="804">
        <v>0</v>
      </c>
      <c r="X53" s="804">
        <v>0</v>
      </c>
      <c r="Y53" s="804">
        <v>0</v>
      </c>
      <c r="Z53" s="804">
        <v>0</v>
      </c>
      <c r="AA53" s="804">
        <v>0</v>
      </c>
      <c r="AB53" s="804">
        <v>0</v>
      </c>
      <c r="AC53" s="804">
        <v>0</v>
      </c>
      <c r="AD53" s="804">
        <v>0</v>
      </c>
      <c r="AE53" s="804">
        <v>0</v>
      </c>
      <c r="AF53" s="804">
        <v>0</v>
      </c>
      <c r="AG53" s="804">
        <v>0</v>
      </c>
      <c r="AH53" s="804">
        <v>0</v>
      </c>
      <c r="AI53" s="804">
        <v>0</v>
      </c>
      <c r="AJ53" s="804">
        <v>0</v>
      </c>
      <c r="AK53" s="804">
        <v>0</v>
      </c>
      <c r="AL53" s="804">
        <v>0</v>
      </c>
      <c r="AM53" s="768"/>
    </row>
    <row r="54" spans="1:39">
      <c r="A54" s="784">
        <v>1</v>
      </c>
      <c r="B54" s="796"/>
      <c r="C54" s="796"/>
      <c r="D54" s="796"/>
      <c r="E54" s="796"/>
      <c r="F54" s="796"/>
      <c r="G54" s="796"/>
      <c r="H54" s="796"/>
      <c r="I54" s="796"/>
      <c r="J54" s="796"/>
      <c r="K54" s="796"/>
      <c r="L54" s="805">
        <v>7.1</v>
      </c>
      <c r="M54" s="222" t="s">
        <v>376</v>
      </c>
      <c r="N54" s="724" t="s">
        <v>370</v>
      </c>
      <c r="O54" s="806"/>
      <c r="P54" s="806"/>
      <c r="Q54" s="806"/>
      <c r="R54" s="806"/>
      <c r="S54" s="806"/>
      <c r="T54" s="806"/>
      <c r="U54" s="806"/>
      <c r="V54" s="806"/>
      <c r="W54" s="806"/>
      <c r="X54" s="806"/>
      <c r="Y54" s="806"/>
      <c r="Z54" s="806"/>
      <c r="AA54" s="806"/>
      <c r="AB54" s="806"/>
      <c r="AC54" s="806"/>
      <c r="AD54" s="806"/>
      <c r="AE54" s="806"/>
      <c r="AF54" s="806"/>
      <c r="AG54" s="806"/>
      <c r="AH54" s="806"/>
      <c r="AI54" s="806"/>
      <c r="AJ54" s="806"/>
      <c r="AK54" s="806"/>
      <c r="AL54" s="806"/>
      <c r="AM54" s="768"/>
    </row>
    <row r="55" spans="1:39">
      <c r="A55" s="784">
        <v>1</v>
      </c>
      <c r="B55" s="796"/>
      <c r="C55" s="796"/>
      <c r="D55" s="796"/>
      <c r="E55" s="796"/>
      <c r="F55" s="796"/>
      <c r="G55" s="796"/>
      <c r="H55" s="796"/>
      <c r="I55" s="796"/>
      <c r="J55" s="796"/>
      <c r="K55" s="796"/>
      <c r="L55" s="805">
        <v>7.2</v>
      </c>
      <c r="M55" s="222" t="s">
        <v>377</v>
      </c>
      <c r="N55" s="724" t="s">
        <v>370</v>
      </c>
      <c r="O55" s="806"/>
      <c r="P55" s="806"/>
      <c r="Q55" s="806"/>
      <c r="R55" s="806"/>
      <c r="S55" s="806"/>
      <c r="T55" s="806"/>
      <c r="U55" s="806"/>
      <c r="V55" s="806"/>
      <c r="W55" s="806"/>
      <c r="X55" s="806"/>
      <c r="Y55" s="806"/>
      <c r="Z55" s="806"/>
      <c r="AA55" s="806"/>
      <c r="AB55" s="806"/>
      <c r="AC55" s="806"/>
      <c r="AD55" s="806"/>
      <c r="AE55" s="806"/>
      <c r="AF55" s="806"/>
      <c r="AG55" s="806"/>
      <c r="AH55" s="806"/>
      <c r="AI55" s="806"/>
      <c r="AJ55" s="806"/>
      <c r="AK55" s="806"/>
      <c r="AL55" s="806"/>
      <c r="AM55" s="768"/>
    </row>
    <row r="56" spans="1:39">
      <c r="A56" s="784">
        <v>1</v>
      </c>
      <c r="B56" s="796"/>
      <c r="C56" s="796"/>
      <c r="D56" s="796"/>
      <c r="E56" s="796"/>
      <c r="F56" s="796"/>
      <c r="G56" s="796"/>
      <c r="H56" s="796"/>
      <c r="I56" s="796"/>
      <c r="J56" s="796"/>
      <c r="K56" s="796"/>
      <c r="L56" s="805">
        <v>7.3</v>
      </c>
      <c r="M56" s="222" t="s">
        <v>379</v>
      </c>
      <c r="N56" s="724" t="s">
        <v>370</v>
      </c>
      <c r="O56" s="806"/>
      <c r="P56" s="806"/>
      <c r="Q56" s="806"/>
      <c r="R56" s="806"/>
      <c r="S56" s="806"/>
      <c r="T56" s="806"/>
      <c r="U56" s="806"/>
      <c r="V56" s="806"/>
      <c r="W56" s="806"/>
      <c r="X56" s="806"/>
      <c r="Y56" s="806"/>
      <c r="Z56" s="806"/>
      <c r="AA56" s="806"/>
      <c r="AB56" s="806"/>
      <c r="AC56" s="806"/>
      <c r="AD56" s="806"/>
      <c r="AE56" s="806"/>
      <c r="AF56" s="806"/>
      <c r="AG56" s="806"/>
      <c r="AH56" s="806"/>
      <c r="AI56" s="806"/>
      <c r="AJ56" s="806"/>
      <c r="AK56" s="806"/>
      <c r="AL56" s="806"/>
      <c r="AM56" s="768"/>
    </row>
    <row r="57" spans="1:39">
      <c r="A57" s="784">
        <v>1</v>
      </c>
      <c r="B57" s="796"/>
      <c r="C57" s="796"/>
      <c r="D57" s="796"/>
      <c r="E57" s="796"/>
      <c r="F57" s="796"/>
      <c r="G57" s="796"/>
      <c r="H57" s="796"/>
      <c r="I57" s="796"/>
      <c r="J57" s="796"/>
      <c r="K57" s="796"/>
      <c r="L57" s="805">
        <v>7.4</v>
      </c>
      <c r="M57" s="222" t="s">
        <v>381</v>
      </c>
      <c r="N57" s="724" t="s">
        <v>370</v>
      </c>
      <c r="O57" s="806"/>
      <c r="P57" s="806"/>
      <c r="Q57" s="806"/>
      <c r="R57" s="806"/>
      <c r="S57" s="806"/>
      <c r="T57" s="806"/>
      <c r="U57" s="806"/>
      <c r="V57" s="806"/>
      <c r="W57" s="806"/>
      <c r="X57" s="806"/>
      <c r="Y57" s="806"/>
      <c r="Z57" s="806"/>
      <c r="AA57" s="806"/>
      <c r="AB57" s="806"/>
      <c r="AC57" s="806"/>
      <c r="AD57" s="806"/>
      <c r="AE57" s="806"/>
      <c r="AF57" s="806"/>
      <c r="AG57" s="806"/>
      <c r="AH57" s="806"/>
      <c r="AI57" s="806"/>
      <c r="AJ57" s="806"/>
      <c r="AK57" s="806"/>
      <c r="AL57" s="806"/>
      <c r="AM57" s="768"/>
    </row>
    <row r="58" spans="1:39">
      <c r="A58" s="784">
        <v>1</v>
      </c>
      <c r="B58" s="796"/>
      <c r="C58" s="796"/>
      <c r="D58" s="796"/>
      <c r="E58" s="796"/>
      <c r="F58" s="796"/>
      <c r="G58" s="796"/>
      <c r="H58" s="796"/>
      <c r="I58" s="796"/>
      <c r="J58" s="796"/>
      <c r="K58" s="796"/>
      <c r="L58" s="805">
        <v>7.5</v>
      </c>
      <c r="M58" s="222" t="s">
        <v>383</v>
      </c>
      <c r="N58" s="724" t="s">
        <v>370</v>
      </c>
      <c r="O58" s="806"/>
      <c r="P58" s="806"/>
      <c r="Q58" s="806"/>
      <c r="R58" s="806"/>
      <c r="S58" s="806"/>
      <c r="T58" s="806"/>
      <c r="U58" s="806"/>
      <c r="V58" s="806"/>
      <c r="W58" s="806"/>
      <c r="X58" s="806"/>
      <c r="Y58" s="806"/>
      <c r="Z58" s="806"/>
      <c r="AA58" s="806"/>
      <c r="AB58" s="806"/>
      <c r="AC58" s="806"/>
      <c r="AD58" s="806"/>
      <c r="AE58" s="806"/>
      <c r="AF58" s="806"/>
      <c r="AG58" s="806"/>
      <c r="AH58" s="806"/>
      <c r="AI58" s="806"/>
      <c r="AJ58" s="806"/>
      <c r="AK58" s="806"/>
      <c r="AL58" s="806"/>
      <c r="AM58" s="768"/>
    </row>
    <row r="59" spans="1:39" s="95" customFormat="1">
      <c r="A59" s="784">
        <v>1</v>
      </c>
      <c r="B59" s="802"/>
      <c r="C59" s="802"/>
      <c r="D59" s="802"/>
      <c r="E59" s="802"/>
      <c r="F59" s="802"/>
      <c r="G59" s="802"/>
      <c r="H59" s="802"/>
      <c r="I59" s="802"/>
      <c r="J59" s="802"/>
      <c r="K59" s="802"/>
      <c r="L59" s="803">
        <v>8</v>
      </c>
      <c r="M59" s="218" t="s">
        <v>407</v>
      </c>
      <c r="N59" s="724" t="s">
        <v>370</v>
      </c>
      <c r="O59" s="804">
        <v>0</v>
      </c>
      <c r="P59" s="804">
        <v>0</v>
      </c>
      <c r="Q59" s="804">
        <v>0</v>
      </c>
      <c r="R59" s="804">
        <v>0</v>
      </c>
      <c r="S59" s="804">
        <v>0</v>
      </c>
      <c r="T59" s="804">
        <v>0</v>
      </c>
      <c r="U59" s="804">
        <v>0</v>
      </c>
      <c r="V59" s="804">
        <v>0</v>
      </c>
      <c r="W59" s="804">
        <v>0</v>
      </c>
      <c r="X59" s="804">
        <v>0</v>
      </c>
      <c r="Y59" s="804">
        <v>0</v>
      </c>
      <c r="Z59" s="804">
        <v>0</v>
      </c>
      <c r="AA59" s="804">
        <v>0</v>
      </c>
      <c r="AB59" s="804">
        <v>0</v>
      </c>
      <c r="AC59" s="804">
        <v>0</v>
      </c>
      <c r="AD59" s="804">
        <v>0</v>
      </c>
      <c r="AE59" s="804">
        <v>0</v>
      </c>
      <c r="AF59" s="804">
        <v>0</v>
      </c>
      <c r="AG59" s="804">
        <v>0</v>
      </c>
      <c r="AH59" s="804">
        <v>0</v>
      </c>
      <c r="AI59" s="804">
        <v>0</v>
      </c>
      <c r="AJ59" s="804">
        <v>0</v>
      </c>
      <c r="AK59" s="804">
        <v>0</v>
      </c>
      <c r="AL59" s="804">
        <v>0</v>
      </c>
      <c r="AM59" s="768"/>
    </row>
    <row r="60" spans="1:39">
      <c r="A60" s="784">
        <v>1</v>
      </c>
      <c r="B60" s="796"/>
      <c r="C60" s="796"/>
      <c r="D60" s="796"/>
      <c r="E60" s="796"/>
      <c r="F60" s="796"/>
      <c r="G60" s="796"/>
      <c r="H60" s="796"/>
      <c r="I60" s="796"/>
      <c r="J60" s="796"/>
      <c r="K60" s="796"/>
      <c r="L60" s="805">
        <v>8.1</v>
      </c>
      <c r="M60" s="222" t="s">
        <v>376</v>
      </c>
      <c r="N60" s="724" t="s">
        <v>370</v>
      </c>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768"/>
    </row>
    <row r="61" spans="1:39">
      <c r="A61" s="784">
        <v>1</v>
      </c>
      <c r="B61" s="796"/>
      <c r="C61" s="796"/>
      <c r="D61" s="796"/>
      <c r="E61" s="796"/>
      <c r="F61" s="796"/>
      <c r="G61" s="796"/>
      <c r="H61" s="796"/>
      <c r="I61" s="796"/>
      <c r="J61" s="796"/>
      <c r="K61" s="796"/>
      <c r="L61" s="805">
        <v>8.1999999999999993</v>
      </c>
      <c r="M61" s="222" t="s">
        <v>377</v>
      </c>
      <c r="N61" s="724" t="s">
        <v>370</v>
      </c>
      <c r="O61" s="806"/>
      <c r="P61" s="806"/>
      <c r="Q61" s="806"/>
      <c r="R61" s="806"/>
      <c r="S61" s="806"/>
      <c r="T61" s="806"/>
      <c r="U61" s="806"/>
      <c r="V61" s="806"/>
      <c r="W61" s="806"/>
      <c r="X61" s="806"/>
      <c r="Y61" s="806"/>
      <c r="Z61" s="806"/>
      <c r="AA61" s="806"/>
      <c r="AB61" s="806"/>
      <c r="AC61" s="806"/>
      <c r="AD61" s="806"/>
      <c r="AE61" s="806"/>
      <c r="AF61" s="806"/>
      <c r="AG61" s="806"/>
      <c r="AH61" s="806"/>
      <c r="AI61" s="806"/>
      <c r="AJ61" s="806"/>
      <c r="AK61" s="806"/>
      <c r="AL61" s="806"/>
      <c r="AM61" s="768"/>
    </row>
    <row r="62" spans="1:39">
      <c r="A62" s="784">
        <v>1</v>
      </c>
      <c r="B62" s="796"/>
      <c r="C62" s="796"/>
      <c r="D62" s="796"/>
      <c r="E62" s="796"/>
      <c r="F62" s="796"/>
      <c r="G62" s="796"/>
      <c r="H62" s="796"/>
      <c r="I62" s="796"/>
      <c r="J62" s="796"/>
      <c r="K62" s="796"/>
      <c r="L62" s="805">
        <v>8.3000000000000007</v>
      </c>
      <c r="M62" s="222" t="s">
        <v>379</v>
      </c>
      <c r="N62" s="724" t="s">
        <v>370</v>
      </c>
      <c r="O62" s="806"/>
      <c r="P62" s="806"/>
      <c r="Q62" s="806"/>
      <c r="R62" s="806"/>
      <c r="S62" s="806"/>
      <c r="T62" s="806"/>
      <c r="U62" s="806"/>
      <c r="V62" s="806"/>
      <c r="W62" s="806"/>
      <c r="X62" s="806"/>
      <c r="Y62" s="806"/>
      <c r="Z62" s="806"/>
      <c r="AA62" s="806"/>
      <c r="AB62" s="806"/>
      <c r="AC62" s="806"/>
      <c r="AD62" s="806"/>
      <c r="AE62" s="806"/>
      <c r="AF62" s="806"/>
      <c r="AG62" s="806"/>
      <c r="AH62" s="806"/>
      <c r="AI62" s="806"/>
      <c r="AJ62" s="806"/>
      <c r="AK62" s="806"/>
      <c r="AL62" s="806"/>
      <c r="AM62" s="768"/>
    </row>
    <row r="63" spans="1:39">
      <c r="A63" s="784">
        <v>1</v>
      </c>
      <c r="B63" s="796"/>
      <c r="C63" s="796"/>
      <c r="D63" s="796"/>
      <c r="E63" s="796"/>
      <c r="F63" s="796"/>
      <c r="G63" s="796"/>
      <c r="H63" s="796"/>
      <c r="I63" s="796"/>
      <c r="J63" s="796"/>
      <c r="K63" s="796"/>
      <c r="L63" s="805">
        <v>8.4</v>
      </c>
      <c r="M63" s="222" t="s">
        <v>381</v>
      </c>
      <c r="N63" s="724" t="s">
        <v>370</v>
      </c>
      <c r="O63" s="806"/>
      <c r="P63" s="806"/>
      <c r="Q63" s="806"/>
      <c r="R63" s="806"/>
      <c r="S63" s="806"/>
      <c r="T63" s="806"/>
      <c r="U63" s="806"/>
      <c r="V63" s="806"/>
      <c r="W63" s="806"/>
      <c r="X63" s="806"/>
      <c r="Y63" s="806"/>
      <c r="Z63" s="806"/>
      <c r="AA63" s="806"/>
      <c r="AB63" s="806"/>
      <c r="AC63" s="806"/>
      <c r="AD63" s="806"/>
      <c r="AE63" s="806"/>
      <c r="AF63" s="806"/>
      <c r="AG63" s="806"/>
      <c r="AH63" s="806"/>
      <c r="AI63" s="806"/>
      <c r="AJ63" s="806"/>
      <c r="AK63" s="806"/>
      <c r="AL63" s="806"/>
      <c r="AM63" s="768"/>
    </row>
    <row r="64" spans="1:39">
      <c r="A64" s="784">
        <v>1</v>
      </c>
      <c r="B64" s="796"/>
      <c r="C64" s="796"/>
      <c r="D64" s="796"/>
      <c r="E64" s="796"/>
      <c r="F64" s="796"/>
      <c r="G64" s="796"/>
      <c r="H64" s="796"/>
      <c r="I64" s="796"/>
      <c r="J64" s="796"/>
      <c r="K64" s="796"/>
      <c r="L64" s="805">
        <v>8.5</v>
      </c>
      <c r="M64" s="222" t="s">
        <v>383</v>
      </c>
      <c r="N64" s="724" t="s">
        <v>370</v>
      </c>
      <c r="O64" s="806"/>
      <c r="P64" s="806"/>
      <c r="Q64" s="806"/>
      <c r="R64" s="806"/>
      <c r="S64" s="806"/>
      <c r="T64" s="806"/>
      <c r="U64" s="806"/>
      <c r="V64" s="806"/>
      <c r="W64" s="806"/>
      <c r="X64" s="806"/>
      <c r="Y64" s="806"/>
      <c r="Z64" s="806"/>
      <c r="AA64" s="806"/>
      <c r="AB64" s="806"/>
      <c r="AC64" s="806"/>
      <c r="AD64" s="806"/>
      <c r="AE64" s="806"/>
      <c r="AF64" s="806"/>
      <c r="AG64" s="806"/>
      <c r="AH64" s="806"/>
      <c r="AI64" s="806"/>
      <c r="AJ64" s="806"/>
      <c r="AK64" s="806"/>
      <c r="AL64" s="806"/>
      <c r="AM64" s="768"/>
    </row>
    <row r="65" spans="1:39">
      <c r="A65" s="761" t="s">
        <v>102</v>
      </c>
      <c r="B65" s="796"/>
      <c r="C65" s="796"/>
      <c r="D65" s="796"/>
      <c r="E65" s="796"/>
      <c r="F65" s="796"/>
      <c r="G65" s="796"/>
      <c r="H65" s="796"/>
      <c r="I65" s="796"/>
      <c r="J65" s="796"/>
      <c r="K65" s="796"/>
      <c r="L65" s="800" t="s">
        <v>2566</v>
      </c>
      <c r="M65" s="673"/>
      <c r="N65" s="674"/>
      <c r="O65" s="674"/>
      <c r="P65" s="674"/>
      <c r="Q65" s="674"/>
      <c r="R65" s="674"/>
      <c r="S65" s="674"/>
      <c r="T65" s="674"/>
      <c r="U65" s="674"/>
      <c r="V65" s="674"/>
      <c r="W65" s="674"/>
      <c r="X65" s="674"/>
      <c r="Y65" s="674"/>
      <c r="Z65" s="674"/>
      <c r="AA65" s="674"/>
      <c r="AB65" s="674"/>
      <c r="AC65" s="674"/>
      <c r="AD65" s="674"/>
      <c r="AE65" s="674"/>
      <c r="AF65" s="674"/>
      <c r="AG65" s="674"/>
      <c r="AH65" s="674"/>
      <c r="AI65" s="674"/>
      <c r="AJ65" s="674"/>
      <c r="AK65" s="674"/>
      <c r="AL65" s="674"/>
      <c r="AM65" s="801"/>
    </row>
    <row r="66" spans="1:39" s="95" customFormat="1" ht="22.8">
      <c r="A66" s="784">
        <v>2</v>
      </c>
      <c r="B66" s="802"/>
      <c r="C66" s="802"/>
      <c r="D66" s="802"/>
      <c r="E66" s="802"/>
      <c r="F66" s="802"/>
      <c r="G66" s="802"/>
      <c r="H66" s="802"/>
      <c r="I66" s="802"/>
      <c r="J66" s="802"/>
      <c r="K66" s="802"/>
      <c r="L66" s="803">
        <v>1</v>
      </c>
      <c r="M66" s="218" t="s">
        <v>375</v>
      </c>
      <c r="N66" s="724" t="s">
        <v>370</v>
      </c>
      <c r="O66" s="804">
        <v>0</v>
      </c>
      <c r="P66" s="804">
        <v>0</v>
      </c>
      <c r="Q66" s="804">
        <v>0</v>
      </c>
      <c r="R66" s="804">
        <v>0</v>
      </c>
      <c r="S66" s="804">
        <v>0</v>
      </c>
      <c r="T66" s="804">
        <v>0</v>
      </c>
      <c r="U66" s="804">
        <v>0</v>
      </c>
      <c r="V66" s="804">
        <v>0</v>
      </c>
      <c r="W66" s="804">
        <v>0</v>
      </c>
      <c r="X66" s="804">
        <v>0</v>
      </c>
      <c r="Y66" s="804">
        <v>0</v>
      </c>
      <c r="Z66" s="804">
        <v>0</v>
      </c>
      <c r="AA66" s="804">
        <v>0</v>
      </c>
      <c r="AB66" s="804">
        <v>0</v>
      </c>
      <c r="AC66" s="804">
        <v>0</v>
      </c>
      <c r="AD66" s="804">
        <v>0</v>
      </c>
      <c r="AE66" s="804">
        <v>0</v>
      </c>
      <c r="AF66" s="804">
        <v>0</v>
      </c>
      <c r="AG66" s="804">
        <v>0</v>
      </c>
      <c r="AH66" s="804">
        <v>0</v>
      </c>
      <c r="AI66" s="804">
        <v>0</v>
      </c>
      <c r="AJ66" s="804">
        <v>0</v>
      </c>
      <c r="AK66" s="804">
        <v>0</v>
      </c>
      <c r="AL66" s="804">
        <v>0</v>
      </c>
      <c r="AM66" s="768"/>
    </row>
    <row r="67" spans="1:39">
      <c r="A67" s="784">
        <v>2</v>
      </c>
      <c r="B67" s="796"/>
      <c r="C67" s="796"/>
      <c r="D67" s="796"/>
      <c r="E67" s="796"/>
      <c r="F67" s="796"/>
      <c r="G67" s="796"/>
      <c r="H67" s="796"/>
      <c r="I67" s="796"/>
      <c r="J67" s="796"/>
      <c r="K67" s="796"/>
      <c r="L67" s="805">
        <v>1.1000000000000001</v>
      </c>
      <c r="M67" s="222" t="s">
        <v>376</v>
      </c>
      <c r="N67" s="724" t="s">
        <v>370</v>
      </c>
      <c r="O67" s="806"/>
      <c r="P67" s="806"/>
      <c r="Q67" s="806"/>
      <c r="R67" s="806"/>
      <c r="S67" s="806"/>
      <c r="T67" s="806"/>
      <c r="U67" s="806"/>
      <c r="V67" s="806"/>
      <c r="W67" s="806"/>
      <c r="X67" s="806"/>
      <c r="Y67" s="806"/>
      <c r="Z67" s="806"/>
      <c r="AA67" s="806"/>
      <c r="AB67" s="806"/>
      <c r="AC67" s="806"/>
      <c r="AD67" s="806"/>
      <c r="AE67" s="806"/>
      <c r="AF67" s="806"/>
      <c r="AG67" s="806"/>
      <c r="AH67" s="806"/>
      <c r="AI67" s="806"/>
      <c r="AJ67" s="806"/>
      <c r="AK67" s="806"/>
      <c r="AL67" s="806"/>
      <c r="AM67" s="768"/>
    </row>
    <row r="68" spans="1:39">
      <c r="A68" s="784">
        <v>2</v>
      </c>
      <c r="B68" s="796"/>
      <c r="C68" s="796"/>
      <c r="D68" s="796"/>
      <c r="E68" s="796"/>
      <c r="F68" s="796"/>
      <c r="G68" s="796"/>
      <c r="H68" s="796"/>
      <c r="I68" s="796"/>
      <c r="J68" s="796"/>
      <c r="K68" s="796"/>
      <c r="L68" s="805">
        <v>1.2</v>
      </c>
      <c r="M68" s="222" t="s">
        <v>377</v>
      </c>
      <c r="N68" s="724" t="s">
        <v>370</v>
      </c>
      <c r="O68" s="806"/>
      <c r="P68" s="806"/>
      <c r="Q68" s="806"/>
      <c r="R68" s="806"/>
      <c r="S68" s="806"/>
      <c r="T68" s="806"/>
      <c r="U68" s="806"/>
      <c r="V68" s="806"/>
      <c r="W68" s="806"/>
      <c r="X68" s="806"/>
      <c r="Y68" s="806"/>
      <c r="Z68" s="806"/>
      <c r="AA68" s="806"/>
      <c r="AB68" s="806"/>
      <c r="AC68" s="806"/>
      <c r="AD68" s="806"/>
      <c r="AE68" s="806"/>
      <c r="AF68" s="806"/>
      <c r="AG68" s="806"/>
      <c r="AH68" s="806"/>
      <c r="AI68" s="806"/>
      <c r="AJ68" s="806"/>
      <c r="AK68" s="806"/>
      <c r="AL68" s="806"/>
      <c r="AM68" s="768"/>
    </row>
    <row r="69" spans="1:39">
      <c r="A69" s="784">
        <v>2</v>
      </c>
      <c r="B69" s="796"/>
      <c r="C69" s="796"/>
      <c r="D69" s="796"/>
      <c r="E69" s="796"/>
      <c r="F69" s="796"/>
      <c r="G69" s="796"/>
      <c r="H69" s="796"/>
      <c r="I69" s="796"/>
      <c r="J69" s="796"/>
      <c r="K69" s="796"/>
      <c r="L69" s="805">
        <v>1.3</v>
      </c>
      <c r="M69" s="222" t="s">
        <v>379</v>
      </c>
      <c r="N69" s="724" t="s">
        <v>370</v>
      </c>
      <c r="O69" s="806"/>
      <c r="P69" s="806"/>
      <c r="Q69" s="806"/>
      <c r="R69" s="806"/>
      <c r="S69" s="806"/>
      <c r="T69" s="806"/>
      <c r="U69" s="806"/>
      <c r="V69" s="806"/>
      <c r="W69" s="806"/>
      <c r="X69" s="806"/>
      <c r="Y69" s="806"/>
      <c r="Z69" s="806"/>
      <c r="AA69" s="806"/>
      <c r="AB69" s="806"/>
      <c r="AC69" s="806"/>
      <c r="AD69" s="806"/>
      <c r="AE69" s="806"/>
      <c r="AF69" s="806"/>
      <c r="AG69" s="806"/>
      <c r="AH69" s="806"/>
      <c r="AI69" s="806"/>
      <c r="AJ69" s="806"/>
      <c r="AK69" s="806"/>
      <c r="AL69" s="806"/>
      <c r="AM69" s="768"/>
    </row>
    <row r="70" spans="1:39">
      <c r="A70" s="784">
        <v>2</v>
      </c>
      <c r="B70" s="796"/>
      <c r="C70" s="796"/>
      <c r="D70" s="796"/>
      <c r="E70" s="796"/>
      <c r="F70" s="796"/>
      <c r="G70" s="796"/>
      <c r="H70" s="796"/>
      <c r="I70" s="796"/>
      <c r="J70" s="796"/>
      <c r="K70" s="796"/>
      <c r="L70" s="805">
        <v>1.4</v>
      </c>
      <c r="M70" s="222" t="s">
        <v>381</v>
      </c>
      <c r="N70" s="724" t="s">
        <v>370</v>
      </c>
      <c r="O70" s="806"/>
      <c r="P70" s="806"/>
      <c r="Q70" s="806"/>
      <c r="R70" s="806"/>
      <c r="S70" s="806"/>
      <c r="T70" s="806"/>
      <c r="U70" s="806"/>
      <c r="V70" s="806"/>
      <c r="W70" s="806"/>
      <c r="X70" s="806"/>
      <c r="Y70" s="806"/>
      <c r="Z70" s="806"/>
      <c r="AA70" s="806"/>
      <c r="AB70" s="806"/>
      <c r="AC70" s="806"/>
      <c r="AD70" s="806"/>
      <c r="AE70" s="806"/>
      <c r="AF70" s="806"/>
      <c r="AG70" s="806"/>
      <c r="AH70" s="806"/>
      <c r="AI70" s="806"/>
      <c r="AJ70" s="806"/>
      <c r="AK70" s="806"/>
      <c r="AL70" s="806"/>
      <c r="AM70" s="768"/>
    </row>
    <row r="71" spans="1:39">
      <c r="A71" s="784">
        <v>2</v>
      </c>
      <c r="B71" s="796"/>
      <c r="C71" s="796"/>
      <c r="D71" s="796"/>
      <c r="E71" s="796"/>
      <c r="F71" s="796"/>
      <c r="G71" s="796"/>
      <c r="H71" s="796"/>
      <c r="I71" s="796"/>
      <c r="J71" s="796"/>
      <c r="K71" s="796"/>
      <c r="L71" s="805">
        <v>1.5</v>
      </c>
      <c r="M71" s="222" t="s">
        <v>383</v>
      </c>
      <c r="N71" s="724" t="s">
        <v>370</v>
      </c>
      <c r="O71" s="806"/>
      <c r="P71" s="806"/>
      <c r="Q71" s="806"/>
      <c r="R71" s="806"/>
      <c r="S71" s="806"/>
      <c r="T71" s="806"/>
      <c r="U71" s="806"/>
      <c r="V71" s="806"/>
      <c r="W71" s="806"/>
      <c r="X71" s="806"/>
      <c r="Y71" s="806"/>
      <c r="Z71" s="806"/>
      <c r="AA71" s="806"/>
      <c r="AB71" s="806"/>
      <c r="AC71" s="806"/>
      <c r="AD71" s="806"/>
      <c r="AE71" s="806"/>
      <c r="AF71" s="806"/>
      <c r="AG71" s="806"/>
      <c r="AH71" s="806"/>
      <c r="AI71" s="806"/>
      <c r="AJ71" s="806"/>
      <c r="AK71" s="806"/>
      <c r="AL71" s="806"/>
      <c r="AM71" s="768"/>
    </row>
    <row r="72" spans="1:39" s="95" customFormat="1">
      <c r="A72" s="784">
        <v>2</v>
      </c>
      <c r="B72" s="802"/>
      <c r="C72" s="802"/>
      <c r="D72" s="802"/>
      <c r="E72" s="802"/>
      <c r="F72" s="802"/>
      <c r="G72" s="802"/>
      <c r="H72" s="802"/>
      <c r="I72" s="802"/>
      <c r="J72" s="802"/>
      <c r="K72" s="802"/>
      <c r="L72" s="803">
        <v>2</v>
      </c>
      <c r="M72" s="218" t="s">
        <v>384</v>
      </c>
      <c r="N72" s="724" t="s">
        <v>370</v>
      </c>
      <c r="O72" s="804">
        <v>0</v>
      </c>
      <c r="P72" s="804">
        <v>0</v>
      </c>
      <c r="Q72" s="804">
        <v>0</v>
      </c>
      <c r="R72" s="804">
        <v>0</v>
      </c>
      <c r="S72" s="804">
        <v>0</v>
      </c>
      <c r="T72" s="804">
        <v>0</v>
      </c>
      <c r="U72" s="804">
        <v>0</v>
      </c>
      <c r="V72" s="804">
        <v>0</v>
      </c>
      <c r="W72" s="804">
        <v>0</v>
      </c>
      <c r="X72" s="804">
        <v>0</v>
      </c>
      <c r="Y72" s="804">
        <v>0</v>
      </c>
      <c r="Z72" s="804">
        <v>0</v>
      </c>
      <c r="AA72" s="804">
        <v>0</v>
      </c>
      <c r="AB72" s="804">
        <v>0</v>
      </c>
      <c r="AC72" s="804">
        <v>0</v>
      </c>
      <c r="AD72" s="804">
        <v>0</v>
      </c>
      <c r="AE72" s="804">
        <v>0</v>
      </c>
      <c r="AF72" s="804">
        <v>0</v>
      </c>
      <c r="AG72" s="804">
        <v>0</v>
      </c>
      <c r="AH72" s="804">
        <v>0</v>
      </c>
      <c r="AI72" s="804">
        <v>0</v>
      </c>
      <c r="AJ72" s="804">
        <v>0</v>
      </c>
      <c r="AK72" s="804">
        <v>0</v>
      </c>
      <c r="AL72" s="804">
        <v>0</v>
      </c>
      <c r="AM72" s="768"/>
    </row>
    <row r="73" spans="1:39">
      <c r="A73" s="784">
        <v>2</v>
      </c>
      <c r="B73" s="796"/>
      <c r="C73" s="796"/>
      <c r="D73" s="796"/>
      <c r="E73" s="796"/>
      <c r="F73" s="796"/>
      <c r="G73" s="796"/>
      <c r="H73" s="796"/>
      <c r="I73" s="796"/>
      <c r="J73" s="796"/>
      <c r="K73" s="796"/>
      <c r="L73" s="805">
        <v>2.1</v>
      </c>
      <c r="M73" s="222" t="s">
        <v>376</v>
      </c>
      <c r="N73" s="724" t="s">
        <v>370</v>
      </c>
      <c r="O73" s="806"/>
      <c r="P73" s="806"/>
      <c r="Q73" s="806"/>
      <c r="R73" s="806"/>
      <c r="S73" s="806"/>
      <c r="T73" s="806"/>
      <c r="U73" s="806"/>
      <c r="V73" s="806"/>
      <c r="W73" s="806"/>
      <c r="X73" s="806"/>
      <c r="Y73" s="806"/>
      <c r="Z73" s="806"/>
      <c r="AA73" s="806"/>
      <c r="AB73" s="806"/>
      <c r="AC73" s="806"/>
      <c r="AD73" s="806"/>
      <c r="AE73" s="806"/>
      <c r="AF73" s="806"/>
      <c r="AG73" s="806"/>
      <c r="AH73" s="806"/>
      <c r="AI73" s="806"/>
      <c r="AJ73" s="806"/>
      <c r="AK73" s="806"/>
      <c r="AL73" s="806"/>
      <c r="AM73" s="768"/>
    </row>
    <row r="74" spans="1:39">
      <c r="A74" s="784">
        <v>2</v>
      </c>
      <c r="B74" s="796"/>
      <c r="C74" s="796"/>
      <c r="D74" s="796"/>
      <c r="E74" s="796"/>
      <c r="F74" s="796"/>
      <c r="G74" s="796"/>
      <c r="H74" s="796"/>
      <c r="I74" s="796"/>
      <c r="J74" s="796"/>
      <c r="K74" s="796"/>
      <c r="L74" s="805">
        <v>2.2000000000000002</v>
      </c>
      <c r="M74" s="222" t="s">
        <v>377</v>
      </c>
      <c r="N74" s="724" t="s">
        <v>370</v>
      </c>
      <c r="O74" s="806"/>
      <c r="P74" s="806"/>
      <c r="Q74" s="806"/>
      <c r="R74" s="806"/>
      <c r="S74" s="806"/>
      <c r="T74" s="806"/>
      <c r="U74" s="806"/>
      <c r="V74" s="806"/>
      <c r="W74" s="806"/>
      <c r="X74" s="806"/>
      <c r="Y74" s="806"/>
      <c r="Z74" s="806"/>
      <c r="AA74" s="806"/>
      <c r="AB74" s="806"/>
      <c r="AC74" s="806"/>
      <c r="AD74" s="806"/>
      <c r="AE74" s="806"/>
      <c r="AF74" s="806"/>
      <c r="AG74" s="806"/>
      <c r="AH74" s="806"/>
      <c r="AI74" s="806"/>
      <c r="AJ74" s="806"/>
      <c r="AK74" s="806"/>
      <c r="AL74" s="806"/>
      <c r="AM74" s="768"/>
    </row>
    <row r="75" spans="1:39">
      <c r="A75" s="784">
        <v>2</v>
      </c>
      <c r="B75" s="796"/>
      <c r="C75" s="796"/>
      <c r="D75" s="796"/>
      <c r="E75" s="796"/>
      <c r="F75" s="796"/>
      <c r="G75" s="796"/>
      <c r="H75" s="796"/>
      <c r="I75" s="796"/>
      <c r="J75" s="796"/>
      <c r="K75" s="796"/>
      <c r="L75" s="805">
        <v>2.2999999999999998</v>
      </c>
      <c r="M75" s="222" t="s">
        <v>379</v>
      </c>
      <c r="N75" s="724" t="s">
        <v>370</v>
      </c>
      <c r="O75" s="806"/>
      <c r="P75" s="806"/>
      <c r="Q75" s="806"/>
      <c r="R75" s="806"/>
      <c r="S75" s="806"/>
      <c r="T75" s="806"/>
      <c r="U75" s="806"/>
      <c r="V75" s="806"/>
      <c r="W75" s="806"/>
      <c r="X75" s="806"/>
      <c r="Y75" s="806"/>
      <c r="Z75" s="806"/>
      <c r="AA75" s="806"/>
      <c r="AB75" s="806"/>
      <c r="AC75" s="806"/>
      <c r="AD75" s="806"/>
      <c r="AE75" s="806"/>
      <c r="AF75" s="806"/>
      <c r="AG75" s="806"/>
      <c r="AH75" s="806"/>
      <c r="AI75" s="806"/>
      <c r="AJ75" s="806"/>
      <c r="AK75" s="806"/>
      <c r="AL75" s="806"/>
      <c r="AM75" s="768"/>
    </row>
    <row r="76" spans="1:39">
      <c r="A76" s="784">
        <v>2</v>
      </c>
      <c r="B76" s="796"/>
      <c r="C76" s="796"/>
      <c r="D76" s="796"/>
      <c r="E76" s="796"/>
      <c r="F76" s="796"/>
      <c r="G76" s="796"/>
      <c r="H76" s="796"/>
      <c r="I76" s="796"/>
      <c r="J76" s="796"/>
      <c r="K76" s="796"/>
      <c r="L76" s="805">
        <v>2.4</v>
      </c>
      <c r="M76" s="222" t="s">
        <v>381</v>
      </c>
      <c r="N76" s="724" t="s">
        <v>370</v>
      </c>
      <c r="O76" s="806"/>
      <c r="P76" s="806"/>
      <c r="Q76" s="806"/>
      <c r="R76" s="806"/>
      <c r="S76" s="806"/>
      <c r="T76" s="806"/>
      <c r="U76" s="806"/>
      <c r="V76" s="806"/>
      <c r="W76" s="806"/>
      <c r="X76" s="806"/>
      <c r="Y76" s="806"/>
      <c r="Z76" s="806"/>
      <c r="AA76" s="806"/>
      <c r="AB76" s="806"/>
      <c r="AC76" s="806"/>
      <c r="AD76" s="806"/>
      <c r="AE76" s="806"/>
      <c r="AF76" s="806"/>
      <c r="AG76" s="806"/>
      <c r="AH76" s="806"/>
      <c r="AI76" s="806"/>
      <c r="AJ76" s="806"/>
      <c r="AK76" s="806"/>
      <c r="AL76" s="806"/>
      <c r="AM76" s="768"/>
    </row>
    <row r="77" spans="1:39">
      <c r="A77" s="784">
        <v>2</v>
      </c>
      <c r="B77" s="796"/>
      <c r="C77" s="796"/>
      <c r="D77" s="796"/>
      <c r="E77" s="796"/>
      <c r="F77" s="796"/>
      <c r="G77" s="796"/>
      <c r="H77" s="796"/>
      <c r="I77" s="796"/>
      <c r="J77" s="796"/>
      <c r="K77" s="796"/>
      <c r="L77" s="805">
        <v>2.5</v>
      </c>
      <c r="M77" s="222" t="s">
        <v>383</v>
      </c>
      <c r="N77" s="724" t="s">
        <v>370</v>
      </c>
      <c r="O77" s="806"/>
      <c r="P77" s="806"/>
      <c r="Q77" s="806"/>
      <c r="R77" s="806"/>
      <c r="S77" s="806"/>
      <c r="T77" s="806"/>
      <c r="U77" s="806"/>
      <c r="V77" s="806"/>
      <c r="W77" s="806"/>
      <c r="X77" s="806"/>
      <c r="Y77" s="806"/>
      <c r="Z77" s="806"/>
      <c r="AA77" s="806"/>
      <c r="AB77" s="806"/>
      <c r="AC77" s="806"/>
      <c r="AD77" s="806"/>
      <c r="AE77" s="806"/>
      <c r="AF77" s="806"/>
      <c r="AG77" s="806"/>
      <c r="AH77" s="806"/>
      <c r="AI77" s="806"/>
      <c r="AJ77" s="806"/>
      <c r="AK77" s="806"/>
      <c r="AL77" s="806"/>
      <c r="AM77" s="768"/>
    </row>
    <row r="78" spans="1:39" s="95" customFormat="1">
      <c r="A78" s="784">
        <v>2</v>
      </c>
      <c r="B78" s="802"/>
      <c r="C78" s="802"/>
      <c r="D78" s="802"/>
      <c r="E78" s="802"/>
      <c r="F78" s="802"/>
      <c r="G78" s="802"/>
      <c r="H78" s="802"/>
      <c r="I78" s="802"/>
      <c r="J78" s="802"/>
      <c r="K78" s="802"/>
      <c r="L78" s="803">
        <v>3</v>
      </c>
      <c r="M78" s="218" t="s">
        <v>386</v>
      </c>
      <c r="N78" s="724" t="s">
        <v>370</v>
      </c>
      <c r="O78" s="804">
        <v>0</v>
      </c>
      <c r="P78" s="804">
        <v>0</v>
      </c>
      <c r="Q78" s="804">
        <v>0</v>
      </c>
      <c r="R78" s="804">
        <v>0</v>
      </c>
      <c r="S78" s="804">
        <v>0</v>
      </c>
      <c r="T78" s="804">
        <v>0</v>
      </c>
      <c r="U78" s="804">
        <v>0</v>
      </c>
      <c r="V78" s="804">
        <v>0</v>
      </c>
      <c r="W78" s="804">
        <v>0</v>
      </c>
      <c r="X78" s="804">
        <v>0</v>
      </c>
      <c r="Y78" s="804">
        <v>0</v>
      </c>
      <c r="Z78" s="804">
        <v>0</v>
      </c>
      <c r="AA78" s="804">
        <v>0</v>
      </c>
      <c r="AB78" s="804">
        <v>0</v>
      </c>
      <c r="AC78" s="804">
        <v>0</v>
      </c>
      <c r="AD78" s="804">
        <v>0</v>
      </c>
      <c r="AE78" s="804">
        <v>0</v>
      </c>
      <c r="AF78" s="804">
        <v>0</v>
      </c>
      <c r="AG78" s="804">
        <v>0</v>
      </c>
      <c r="AH78" s="804">
        <v>0</v>
      </c>
      <c r="AI78" s="804">
        <v>0</v>
      </c>
      <c r="AJ78" s="804">
        <v>0</v>
      </c>
      <c r="AK78" s="804">
        <v>0</v>
      </c>
      <c r="AL78" s="804">
        <v>0</v>
      </c>
      <c r="AM78" s="768"/>
    </row>
    <row r="79" spans="1:39">
      <c r="A79" s="784">
        <v>2</v>
      </c>
      <c r="B79" s="796"/>
      <c r="C79" s="796"/>
      <c r="D79" s="796"/>
      <c r="E79" s="796"/>
      <c r="F79" s="796"/>
      <c r="G79" s="796"/>
      <c r="H79" s="796"/>
      <c r="I79" s="796"/>
      <c r="J79" s="796"/>
      <c r="K79" s="796"/>
      <c r="L79" s="805">
        <v>3.1</v>
      </c>
      <c r="M79" s="222" t="s">
        <v>376</v>
      </c>
      <c r="N79" s="724" t="s">
        <v>370</v>
      </c>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768"/>
    </row>
    <row r="80" spans="1:39">
      <c r="A80" s="784">
        <v>2</v>
      </c>
      <c r="B80" s="796"/>
      <c r="C80" s="796"/>
      <c r="D80" s="796"/>
      <c r="E80" s="796"/>
      <c r="F80" s="796"/>
      <c r="G80" s="796"/>
      <c r="H80" s="796"/>
      <c r="I80" s="796"/>
      <c r="J80" s="796"/>
      <c r="K80" s="796"/>
      <c r="L80" s="805">
        <v>3.2</v>
      </c>
      <c r="M80" s="222" t="s">
        <v>377</v>
      </c>
      <c r="N80" s="724" t="s">
        <v>370</v>
      </c>
      <c r="O80" s="806"/>
      <c r="P80" s="806"/>
      <c r="Q80" s="806"/>
      <c r="R80" s="806"/>
      <c r="S80" s="806"/>
      <c r="T80" s="806"/>
      <c r="U80" s="806"/>
      <c r="V80" s="806"/>
      <c r="W80" s="806"/>
      <c r="X80" s="806"/>
      <c r="Y80" s="806"/>
      <c r="Z80" s="806"/>
      <c r="AA80" s="806"/>
      <c r="AB80" s="806"/>
      <c r="AC80" s="806"/>
      <c r="AD80" s="806"/>
      <c r="AE80" s="806"/>
      <c r="AF80" s="806"/>
      <c r="AG80" s="806"/>
      <c r="AH80" s="806"/>
      <c r="AI80" s="806"/>
      <c r="AJ80" s="806"/>
      <c r="AK80" s="806"/>
      <c r="AL80" s="806"/>
      <c r="AM80" s="768"/>
    </row>
    <row r="81" spans="1:39">
      <c r="A81" s="784">
        <v>2</v>
      </c>
      <c r="B81" s="796"/>
      <c r="C81" s="796"/>
      <c r="D81" s="796"/>
      <c r="E81" s="796"/>
      <c r="F81" s="796"/>
      <c r="G81" s="796"/>
      <c r="H81" s="796"/>
      <c r="I81" s="796"/>
      <c r="J81" s="796"/>
      <c r="K81" s="796"/>
      <c r="L81" s="805">
        <v>3.3</v>
      </c>
      <c r="M81" s="222" t="s">
        <v>379</v>
      </c>
      <c r="N81" s="724" t="s">
        <v>370</v>
      </c>
      <c r="O81" s="806"/>
      <c r="P81" s="806"/>
      <c r="Q81" s="806"/>
      <c r="R81" s="806"/>
      <c r="S81" s="806"/>
      <c r="T81" s="806"/>
      <c r="U81" s="806"/>
      <c r="V81" s="806"/>
      <c r="W81" s="806"/>
      <c r="X81" s="806"/>
      <c r="Y81" s="806"/>
      <c r="Z81" s="806"/>
      <c r="AA81" s="806"/>
      <c r="AB81" s="806"/>
      <c r="AC81" s="806"/>
      <c r="AD81" s="806"/>
      <c r="AE81" s="806"/>
      <c r="AF81" s="806"/>
      <c r="AG81" s="806"/>
      <c r="AH81" s="806"/>
      <c r="AI81" s="806"/>
      <c r="AJ81" s="806"/>
      <c r="AK81" s="806"/>
      <c r="AL81" s="806"/>
      <c r="AM81" s="768"/>
    </row>
    <row r="82" spans="1:39">
      <c r="A82" s="784">
        <v>2</v>
      </c>
      <c r="B82" s="796"/>
      <c r="C82" s="796"/>
      <c r="D82" s="796"/>
      <c r="E82" s="796"/>
      <c r="F82" s="796"/>
      <c r="G82" s="796"/>
      <c r="H82" s="796"/>
      <c r="I82" s="796"/>
      <c r="J82" s="796"/>
      <c r="K82" s="796"/>
      <c r="L82" s="805">
        <v>3.4</v>
      </c>
      <c r="M82" s="222" t="s">
        <v>381</v>
      </c>
      <c r="N82" s="724" t="s">
        <v>370</v>
      </c>
      <c r="O82" s="806"/>
      <c r="P82" s="806"/>
      <c r="Q82" s="806"/>
      <c r="R82" s="806"/>
      <c r="S82" s="806"/>
      <c r="T82" s="806"/>
      <c r="U82" s="806"/>
      <c r="V82" s="806"/>
      <c r="W82" s="806"/>
      <c r="X82" s="806"/>
      <c r="Y82" s="806"/>
      <c r="Z82" s="806"/>
      <c r="AA82" s="806"/>
      <c r="AB82" s="806"/>
      <c r="AC82" s="806"/>
      <c r="AD82" s="806"/>
      <c r="AE82" s="806"/>
      <c r="AF82" s="806"/>
      <c r="AG82" s="806"/>
      <c r="AH82" s="806"/>
      <c r="AI82" s="806"/>
      <c r="AJ82" s="806"/>
      <c r="AK82" s="806"/>
      <c r="AL82" s="806"/>
      <c r="AM82" s="768"/>
    </row>
    <row r="83" spans="1:39">
      <c r="A83" s="784">
        <v>2</v>
      </c>
      <c r="B83" s="796"/>
      <c r="C83" s="796"/>
      <c r="D83" s="796"/>
      <c r="E83" s="796"/>
      <c r="F83" s="796"/>
      <c r="G83" s="796"/>
      <c r="H83" s="796"/>
      <c r="I83" s="796"/>
      <c r="J83" s="796"/>
      <c r="K83" s="796"/>
      <c r="L83" s="805">
        <v>3.5</v>
      </c>
      <c r="M83" s="222" t="s">
        <v>383</v>
      </c>
      <c r="N83" s="724" t="s">
        <v>370</v>
      </c>
      <c r="O83" s="806"/>
      <c r="P83" s="806"/>
      <c r="Q83" s="806"/>
      <c r="R83" s="806"/>
      <c r="S83" s="806"/>
      <c r="T83" s="806"/>
      <c r="U83" s="806"/>
      <c r="V83" s="806"/>
      <c r="W83" s="806"/>
      <c r="X83" s="806"/>
      <c r="Y83" s="806"/>
      <c r="Z83" s="806"/>
      <c r="AA83" s="806"/>
      <c r="AB83" s="806"/>
      <c r="AC83" s="806"/>
      <c r="AD83" s="806"/>
      <c r="AE83" s="806"/>
      <c r="AF83" s="806"/>
      <c r="AG83" s="806"/>
      <c r="AH83" s="806"/>
      <c r="AI83" s="806"/>
      <c r="AJ83" s="806"/>
      <c r="AK83" s="806"/>
      <c r="AL83" s="806"/>
      <c r="AM83" s="768"/>
    </row>
    <row r="84" spans="1:39" s="95" customFormat="1" ht="22.8">
      <c r="A84" s="784">
        <v>2</v>
      </c>
      <c r="B84" s="802"/>
      <c r="C84" s="802"/>
      <c r="D84" s="802"/>
      <c r="E84" s="802"/>
      <c r="F84" s="802"/>
      <c r="G84" s="802"/>
      <c r="H84" s="802"/>
      <c r="I84" s="802"/>
      <c r="J84" s="802"/>
      <c r="K84" s="802"/>
      <c r="L84" s="803">
        <v>4</v>
      </c>
      <c r="M84" s="218" t="s">
        <v>390</v>
      </c>
      <c r="N84" s="724" t="s">
        <v>370</v>
      </c>
      <c r="O84" s="804">
        <v>0</v>
      </c>
      <c r="P84" s="804">
        <v>0</v>
      </c>
      <c r="Q84" s="804">
        <v>0</v>
      </c>
      <c r="R84" s="804">
        <v>0</v>
      </c>
      <c r="S84" s="804">
        <v>0</v>
      </c>
      <c r="T84" s="804">
        <v>0</v>
      </c>
      <c r="U84" s="804">
        <v>0</v>
      </c>
      <c r="V84" s="804">
        <v>0</v>
      </c>
      <c r="W84" s="804">
        <v>0</v>
      </c>
      <c r="X84" s="804">
        <v>0</v>
      </c>
      <c r="Y84" s="804">
        <v>0</v>
      </c>
      <c r="Z84" s="804">
        <v>0</v>
      </c>
      <c r="AA84" s="804">
        <v>0</v>
      </c>
      <c r="AB84" s="804">
        <v>0</v>
      </c>
      <c r="AC84" s="804">
        <v>0</v>
      </c>
      <c r="AD84" s="804">
        <v>0</v>
      </c>
      <c r="AE84" s="804">
        <v>0</v>
      </c>
      <c r="AF84" s="804">
        <v>0</v>
      </c>
      <c r="AG84" s="804">
        <v>0</v>
      </c>
      <c r="AH84" s="804">
        <v>0</v>
      </c>
      <c r="AI84" s="804">
        <v>0</v>
      </c>
      <c r="AJ84" s="804">
        <v>0</v>
      </c>
      <c r="AK84" s="804">
        <v>0</v>
      </c>
      <c r="AL84" s="804">
        <v>0</v>
      </c>
      <c r="AM84" s="768"/>
    </row>
    <row r="85" spans="1:39">
      <c r="A85" s="784">
        <v>2</v>
      </c>
      <c r="B85" s="796"/>
      <c r="C85" s="796"/>
      <c r="D85" s="796"/>
      <c r="E85" s="796"/>
      <c r="F85" s="796"/>
      <c r="G85" s="796"/>
      <c r="H85" s="796"/>
      <c r="I85" s="796"/>
      <c r="J85" s="796"/>
      <c r="K85" s="796"/>
      <c r="L85" s="805">
        <v>4.0999999999999996</v>
      </c>
      <c r="M85" s="222" t="s">
        <v>376</v>
      </c>
      <c r="N85" s="724" t="s">
        <v>370</v>
      </c>
      <c r="O85" s="806">
        <v>0</v>
      </c>
      <c r="P85" s="806">
        <v>0</v>
      </c>
      <c r="Q85" s="806">
        <v>0</v>
      </c>
      <c r="R85" s="806">
        <v>0</v>
      </c>
      <c r="S85" s="806">
        <v>0</v>
      </c>
      <c r="T85" s="806">
        <v>0</v>
      </c>
      <c r="U85" s="806">
        <v>0</v>
      </c>
      <c r="V85" s="806">
        <v>0</v>
      </c>
      <c r="W85" s="806">
        <v>0</v>
      </c>
      <c r="X85" s="806">
        <v>0</v>
      </c>
      <c r="Y85" s="806">
        <v>0</v>
      </c>
      <c r="Z85" s="806">
        <v>0</v>
      </c>
      <c r="AA85" s="806">
        <v>0</v>
      </c>
      <c r="AB85" s="806">
        <v>0</v>
      </c>
      <c r="AC85" s="806">
        <v>0</v>
      </c>
      <c r="AD85" s="806">
        <v>0</v>
      </c>
      <c r="AE85" s="806">
        <v>0</v>
      </c>
      <c r="AF85" s="806">
        <v>0</v>
      </c>
      <c r="AG85" s="806">
        <v>0</v>
      </c>
      <c r="AH85" s="806">
        <v>0</v>
      </c>
      <c r="AI85" s="806">
        <v>0</v>
      </c>
      <c r="AJ85" s="806">
        <v>0</v>
      </c>
      <c r="AK85" s="806">
        <v>0</v>
      </c>
      <c r="AL85" s="806">
        <v>0</v>
      </c>
      <c r="AM85" s="768"/>
    </row>
    <row r="86" spans="1:39">
      <c r="A86" s="784">
        <v>2</v>
      </c>
      <c r="B86" s="796"/>
      <c r="C86" s="796"/>
      <c r="D86" s="796"/>
      <c r="E86" s="796"/>
      <c r="F86" s="796"/>
      <c r="G86" s="796"/>
      <c r="H86" s="796"/>
      <c r="I86" s="796"/>
      <c r="J86" s="796"/>
      <c r="K86" s="796"/>
      <c r="L86" s="805">
        <v>4.2</v>
      </c>
      <c r="M86" s="222" t="s">
        <v>377</v>
      </c>
      <c r="N86" s="724" t="s">
        <v>370</v>
      </c>
      <c r="O86" s="806">
        <v>0</v>
      </c>
      <c r="P86" s="806">
        <v>0</v>
      </c>
      <c r="Q86" s="806">
        <v>0</v>
      </c>
      <c r="R86" s="806">
        <v>0</v>
      </c>
      <c r="S86" s="806">
        <v>0</v>
      </c>
      <c r="T86" s="806">
        <v>0</v>
      </c>
      <c r="U86" s="806">
        <v>0</v>
      </c>
      <c r="V86" s="806">
        <v>0</v>
      </c>
      <c r="W86" s="806">
        <v>0</v>
      </c>
      <c r="X86" s="806">
        <v>0</v>
      </c>
      <c r="Y86" s="806">
        <v>0</v>
      </c>
      <c r="Z86" s="806">
        <v>0</v>
      </c>
      <c r="AA86" s="806">
        <v>0</v>
      </c>
      <c r="AB86" s="806">
        <v>0</v>
      </c>
      <c r="AC86" s="806">
        <v>0</v>
      </c>
      <c r="AD86" s="806">
        <v>0</v>
      </c>
      <c r="AE86" s="806">
        <v>0</v>
      </c>
      <c r="AF86" s="806">
        <v>0</v>
      </c>
      <c r="AG86" s="806">
        <v>0</v>
      </c>
      <c r="AH86" s="806">
        <v>0</v>
      </c>
      <c r="AI86" s="806">
        <v>0</v>
      </c>
      <c r="AJ86" s="806">
        <v>0</v>
      </c>
      <c r="AK86" s="806">
        <v>0</v>
      </c>
      <c r="AL86" s="806">
        <v>0</v>
      </c>
      <c r="AM86" s="768"/>
    </row>
    <row r="87" spans="1:39">
      <c r="A87" s="784">
        <v>2</v>
      </c>
      <c r="B87" s="796"/>
      <c r="C87" s="796"/>
      <c r="D87" s="796"/>
      <c r="E87" s="796"/>
      <c r="F87" s="796"/>
      <c r="G87" s="796"/>
      <c r="H87" s="796"/>
      <c r="I87" s="796"/>
      <c r="J87" s="796"/>
      <c r="K87" s="796"/>
      <c r="L87" s="805">
        <v>4.3</v>
      </c>
      <c r="M87" s="222" t="s">
        <v>379</v>
      </c>
      <c r="N87" s="724" t="s">
        <v>370</v>
      </c>
      <c r="O87" s="806">
        <v>0</v>
      </c>
      <c r="P87" s="806">
        <v>0</v>
      </c>
      <c r="Q87" s="806">
        <v>0</v>
      </c>
      <c r="R87" s="806">
        <v>0</v>
      </c>
      <c r="S87" s="806">
        <v>0</v>
      </c>
      <c r="T87" s="806">
        <v>0</v>
      </c>
      <c r="U87" s="806">
        <v>0</v>
      </c>
      <c r="V87" s="806">
        <v>0</v>
      </c>
      <c r="W87" s="806">
        <v>0</v>
      </c>
      <c r="X87" s="806">
        <v>0</v>
      </c>
      <c r="Y87" s="806">
        <v>0</v>
      </c>
      <c r="Z87" s="806">
        <v>0</v>
      </c>
      <c r="AA87" s="806">
        <v>0</v>
      </c>
      <c r="AB87" s="806">
        <v>0</v>
      </c>
      <c r="AC87" s="806">
        <v>0</v>
      </c>
      <c r="AD87" s="806">
        <v>0</v>
      </c>
      <c r="AE87" s="806">
        <v>0</v>
      </c>
      <c r="AF87" s="806">
        <v>0</v>
      </c>
      <c r="AG87" s="806">
        <v>0</v>
      </c>
      <c r="AH87" s="806">
        <v>0</v>
      </c>
      <c r="AI87" s="806">
        <v>0</v>
      </c>
      <c r="AJ87" s="806">
        <v>0</v>
      </c>
      <c r="AK87" s="806">
        <v>0</v>
      </c>
      <c r="AL87" s="806">
        <v>0</v>
      </c>
      <c r="AM87" s="768"/>
    </row>
    <row r="88" spans="1:39">
      <c r="A88" s="784">
        <v>2</v>
      </c>
      <c r="B88" s="796"/>
      <c r="C88" s="796"/>
      <c r="D88" s="796"/>
      <c r="E88" s="796"/>
      <c r="F88" s="796"/>
      <c r="G88" s="796"/>
      <c r="H88" s="796"/>
      <c r="I88" s="796"/>
      <c r="J88" s="796"/>
      <c r="K88" s="796"/>
      <c r="L88" s="805">
        <v>4.4000000000000004</v>
      </c>
      <c r="M88" s="222" t="s">
        <v>381</v>
      </c>
      <c r="N88" s="724" t="s">
        <v>370</v>
      </c>
      <c r="O88" s="806">
        <v>0</v>
      </c>
      <c r="P88" s="806">
        <v>0</v>
      </c>
      <c r="Q88" s="806">
        <v>0</v>
      </c>
      <c r="R88" s="806">
        <v>0</v>
      </c>
      <c r="S88" s="806">
        <v>0</v>
      </c>
      <c r="T88" s="806">
        <v>0</v>
      </c>
      <c r="U88" s="806">
        <v>0</v>
      </c>
      <c r="V88" s="806">
        <v>0</v>
      </c>
      <c r="W88" s="806">
        <v>0</v>
      </c>
      <c r="X88" s="806">
        <v>0</v>
      </c>
      <c r="Y88" s="806">
        <v>0</v>
      </c>
      <c r="Z88" s="806">
        <v>0</v>
      </c>
      <c r="AA88" s="806">
        <v>0</v>
      </c>
      <c r="AB88" s="806">
        <v>0</v>
      </c>
      <c r="AC88" s="806">
        <v>0</v>
      </c>
      <c r="AD88" s="806">
        <v>0</v>
      </c>
      <c r="AE88" s="806">
        <v>0</v>
      </c>
      <c r="AF88" s="806">
        <v>0</v>
      </c>
      <c r="AG88" s="806">
        <v>0</v>
      </c>
      <c r="AH88" s="806">
        <v>0</v>
      </c>
      <c r="AI88" s="806">
        <v>0</v>
      </c>
      <c r="AJ88" s="806">
        <v>0</v>
      </c>
      <c r="AK88" s="806">
        <v>0</v>
      </c>
      <c r="AL88" s="806">
        <v>0</v>
      </c>
      <c r="AM88" s="768"/>
    </row>
    <row r="89" spans="1:39">
      <c r="A89" s="784">
        <v>2</v>
      </c>
      <c r="B89" s="796"/>
      <c r="C89" s="796"/>
      <c r="D89" s="796"/>
      <c r="E89" s="796"/>
      <c r="F89" s="796"/>
      <c r="G89" s="796"/>
      <c r="H89" s="796"/>
      <c r="I89" s="796"/>
      <c r="J89" s="796"/>
      <c r="K89" s="796"/>
      <c r="L89" s="805">
        <v>4.5</v>
      </c>
      <c r="M89" s="222" t="s">
        <v>383</v>
      </c>
      <c r="N89" s="724" t="s">
        <v>370</v>
      </c>
      <c r="O89" s="806">
        <v>0</v>
      </c>
      <c r="P89" s="806">
        <v>0</v>
      </c>
      <c r="Q89" s="806">
        <v>0</v>
      </c>
      <c r="R89" s="806">
        <v>0</v>
      </c>
      <c r="S89" s="806">
        <v>0</v>
      </c>
      <c r="T89" s="806">
        <v>0</v>
      </c>
      <c r="U89" s="806">
        <v>0</v>
      </c>
      <c r="V89" s="806">
        <v>0</v>
      </c>
      <c r="W89" s="806">
        <v>0</v>
      </c>
      <c r="X89" s="806">
        <v>0</v>
      </c>
      <c r="Y89" s="806">
        <v>0</v>
      </c>
      <c r="Z89" s="806">
        <v>0</v>
      </c>
      <c r="AA89" s="806">
        <v>0</v>
      </c>
      <c r="AB89" s="806">
        <v>0</v>
      </c>
      <c r="AC89" s="806">
        <v>0</v>
      </c>
      <c r="AD89" s="806">
        <v>0</v>
      </c>
      <c r="AE89" s="806">
        <v>0</v>
      </c>
      <c r="AF89" s="806">
        <v>0</v>
      </c>
      <c r="AG89" s="806">
        <v>0</v>
      </c>
      <c r="AH89" s="806">
        <v>0</v>
      </c>
      <c r="AI89" s="806">
        <v>0</v>
      </c>
      <c r="AJ89" s="806">
        <v>0</v>
      </c>
      <c r="AK89" s="806">
        <v>0</v>
      </c>
      <c r="AL89" s="806">
        <v>0</v>
      </c>
      <c r="AM89" s="768"/>
    </row>
    <row r="90" spans="1:39" s="95" customFormat="1">
      <c r="A90" s="784">
        <v>2</v>
      </c>
      <c r="B90" s="802"/>
      <c r="C90" s="802"/>
      <c r="D90" s="802"/>
      <c r="E90" s="802"/>
      <c r="F90" s="802"/>
      <c r="G90" s="802"/>
      <c r="H90" s="802"/>
      <c r="I90" s="802"/>
      <c r="J90" s="802"/>
      <c r="K90" s="802"/>
      <c r="L90" s="803">
        <v>5</v>
      </c>
      <c r="M90" s="218" t="s">
        <v>395</v>
      </c>
      <c r="N90" s="724" t="s">
        <v>370</v>
      </c>
      <c r="O90" s="804">
        <v>0</v>
      </c>
      <c r="P90" s="804">
        <v>0</v>
      </c>
      <c r="Q90" s="804">
        <v>0</v>
      </c>
      <c r="R90" s="804">
        <v>0</v>
      </c>
      <c r="S90" s="804">
        <v>0</v>
      </c>
      <c r="T90" s="804">
        <v>0</v>
      </c>
      <c r="U90" s="804">
        <v>0</v>
      </c>
      <c r="V90" s="804">
        <v>0</v>
      </c>
      <c r="W90" s="804">
        <v>0</v>
      </c>
      <c r="X90" s="804">
        <v>0</v>
      </c>
      <c r="Y90" s="804">
        <v>0</v>
      </c>
      <c r="Z90" s="804">
        <v>0</v>
      </c>
      <c r="AA90" s="804">
        <v>0</v>
      </c>
      <c r="AB90" s="804">
        <v>0</v>
      </c>
      <c r="AC90" s="804">
        <v>0</v>
      </c>
      <c r="AD90" s="804">
        <v>0</v>
      </c>
      <c r="AE90" s="804">
        <v>0</v>
      </c>
      <c r="AF90" s="804">
        <v>0</v>
      </c>
      <c r="AG90" s="804">
        <v>0</v>
      </c>
      <c r="AH90" s="804">
        <v>0</v>
      </c>
      <c r="AI90" s="804">
        <v>0</v>
      </c>
      <c r="AJ90" s="804">
        <v>0</v>
      </c>
      <c r="AK90" s="804">
        <v>0</v>
      </c>
      <c r="AL90" s="804">
        <v>0</v>
      </c>
      <c r="AM90" s="768"/>
    </row>
    <row r="91" spans="1:39">
      <c r="A91" s="784">
        <v>2</v>
      </c>
      <c r="B91" s="796"/>
      <c r="C91" s="796"/>
      <c r="D91" s="796"/>
      <c r="E91" s="796"/>
      <c r="F91" s="796"/>
      <c r="G91" s="796"/>
      <c r="H91" s="796"/>
      <c r="I91" s="796"/>
      <c r="J91" s="796"/>
      <c r="K91" s="796"/>
      <c r="L91" s="805">
        <v>5.0999999999999996</v>
      </c>
      <c r="M91" s="222" t="s">
        <v>376</v>
      </c>
      <c r="N91" s="724" t="s">
        <v>370</v>
      </c>
      <c r="O91" s="806">
        <v>0</v>
      </c>
      <c r="P91" s="806">
        <v>0</v>
      </c>
      <c r="Q91" s="806">
        <v>0</v>
      </c>
      <c r="R91" s="806">
        <v>0</v>
      </c>
      <c r="S91" s="806">
        <v>0</v>
      </c>
      <c r="T91" s="806">
        <v>0</v>
      </c>
      <c r="U91" s="806">
        <v>0</v>
      </c>
      <c r="V91" s="806">
        <v>0</v>
      </c>
      <c r="W91" s="806">
        <v>0</v>
      </c>
      <c r="X91" s="806">
        <v>0</v>
      </c>
      <c r="Y91" s="806">
        <v>0</v>
      </c>
      <c r="Z91" s="806">
        <v>0</v>
      </c>
      <c r="AA91" s="806">
        <v>0</v>
      </c>
      <c r="AB91" s="806">
        <v>0</v>
      </c>
      <c r="AC91" s="806">
        <v>0</v>
      </c>
      <c r="AD91" s="806">
        <v>0</v>
      </c>
      <c r="AE91" s="806">
        <v>0</v>
      </c>
      <c r="AF91" s="806">
        <v>0</v>
      </c>
      <c r="AG91" s="806">
        <v>0</v>
      </c>
      <c r="AH91" s="806">
        <v>0</v>
      </c>
      <c r="AI91" s="806">
        <v>0</v>
      </c>
      <c r="AJ91" s="806">
        <v>0</v>
      </c>
      <c r="AK91" s="806">
        <v>0</v>
      </c>
      <c r="AL91" s="806">
        <v>0</v>
      </c>
      <c r="AM91" s="768"/>
    </row>
    <row r="92" spans="1:39">
      <c r="A92" s="784">
        <v>2</v>
      </c>
      <c r="B92" s="796"/>
      <c r="C92" s="796"/>
      <c r="D92" s="796"/>
      <c r="E92" s="796"/>
      <c r="F92" s="796"/>
      <c r="G92" s="796"/>
      <c r="H92" s="796"/>
      <c r="I92" s="796"/>
      <c r="J92" s="796"/>
      <c r="K92" s="796"/>
      <c r="L92" s="805">
        <v>5.2</v>
      </c>
      <c r="M92" s="222" t="s">
        <v>377</v>
      </c>
      <c r="N92" s="724" t="s">
        <v>370</v>
      </c>
      <c r="O92" s="806">
        <v>0</v>
      </c>
      <c r="P92" s="806">
        <v>0</v>
      </c>
      <c r="Q92" s="806">
        <v>0</v>
      </c>
      <c r="R92" s="806">
        <v>0</v>
      </c>
      <c r="S92" s="806">
        <v>0</v>
      </c>
      <c r="T92" s="806">
        <v>0</v>
      </c>
      <c r="U92" s="806">
        <v>0</v>
      </c>
      <c r="V92" s="806">
        <v>0</v>
      </c>
      <c r="W92" s="806">
        <v>0</v>
      </c>
      <c r="X92" s="806">
        <v>0</v>
      </c>
      <c r="Y92" s="806">
        <v>0</v>
      </c>
      <c r="Z92" s="806">
        <v>0</v>
      </c>
      <c r="AA92" s="806">
        <v>0</v>
      </c>
      <c r="AB92" s="806">
        <v>0</v>
      </c>
      <c r="AC92" s="806">
        <v>0</v>
      </c>
      <c r="AD92" s="806">
        <v>0</v>
      </c>
      <c r="AE92" s="806">
        <v>0</v>
      </c>
      <c r="AF92" s="806">
        <v>0</v>
      </c>
      <c r="AG92" s="806">
        <v>0</v>
      </c>
      <c r="AH92" s="806">
        <v>0</v>
      </c>
      <c r="AI92" s="806">
        <v>0</v>
      </c>
      <c r="AJ92" s="806">
        <v>0</v>
      </c>
      <c r="AK92" s="806">
        <v>0</v>
      </c>
      <c r="AL92" s="806">
        <v>0</v>
      </c>
      <c r="AM92" s="768"/>
    </row>
    <row r="93" spans="1:39">
      <c r="A93" s="784">
        <v>2</v>
      </c>
      <c r="B93" s="796"/>
      <c r="C93" s="796"/>
      <c r="D93" s="796"/>
      <c r="E93" s="796"/>
      <c r="F93" s="796"/>
      <c r="G93" s="796"/>
      <c r="H93" s="796"/>
      <c r="I93" s="796"/>
      <c r="J93" s="796"/>
      <c r="K93" s="796"/>
      <c r="L93" s="805">
        <v>5.3</v>
      </c>
      <c r="M93" s="222" t="s">
        <v>379</v>
      </c>
      <c r="N93" s="724" t="s">
        <v>370</v>
      </c>
      <c r="O93" s="806">
        <v>0</v>
      </c>
      <c r="P93" s="806">
        <v>0</v>
      </c>
      <c r="Q93" s="806">
        <v>0</v>
      </c>
      <c r="R93" s="806">
        <v>0</v>
      </c>
      <c r="S93" s="806">
        <v>0</v>
      </c>
      <c r="T93" s="806">
        <v>0</v>
      </c>
      <c r="U93" s="806">
        <v>0</v>
      </c>
      <c r="V93" s="806">
        <v>0</v>
      </c>
      <c r="W93" s="806">
        <v>0</v>
      </c>
      <c r="X93" s="806">
        <v>0</v>
      </c>
      <c r="Y93" s="806">
        <v>0</v>
      </c>
      <c r="Z93" s="806">
        <v>0</v>
      </c>
      <c r="AA93" s="806">
        <v>0</v>
      </c>
      <c r="AB93" s="806">
        <v>0</v>
      </c>
      <c r="AC93" s="806">
        <v>0</v>
      </c>
      <c r="AD93" s="806">
        <v>0</v>
      </c>
      <c r="AE93" s="806">
        <v>0</v>
      </c>
      <c r="AF93" s="806">
        <v>0</v>
      </c>
      <c r="AG93" s="806">
        <v>0</v>
      </c>
      <c r="AH93" s="806">
        <v>0</v>
      </c>
      <c r="AI93" s="806">
        <v>0</v>
      </c>
      <c r="AJ93" s="806">
        <v>0</v>
      </c>
      <c r="AK93" s="806">
        <v>0</v>
      </c>
      <c r="AL93" s="806">
        <v>0</v>
      </c>
      <c r="AM93" s="768"/>
    </row>
    <row r="94" spans="1:39">
      <c r="A94" s="784">
        <v>2</v>
      </c>
      <c r="B94" s="796"/>
      <c r="C94" s="796"/>
      <c r="D94" s="796"/>
      <c r="E94" s="796"/>
      <c r="F94" s="796"/>
      <c r="G94" s="796"/>
      <c r="H94" s="796"/>
      <c r="I94" s="796"/>
      <c r="J94" s="796"/>
      <c r="K94" s="796"/>
      <c r="L94" s="805">
        <v>5.4</v>
      </c>
      <c r="M94" s="222" t="s">
        <v>381</v>
      </c>
      <c r="N94" s="724" t="s">
        <v>370</v>
      </c>
      <c r="O94" s="806">
        <v>0</v>
      </c>
      <c r="P94" s="806">
        <v>0</v>
      </c>
      <c r="Q94" s="806">
        <v>0</v>
      </c>
      <c r="R94" s="806">
        <v>0</v>
      </c>
      <c r="S94" s="806">
        <v>0</v>
      </c>
      <c r="T94" s="806">
        <v>0</v>
      </c>
      <c r="U94" s="806">
        <v>0</v>
      </c>
      <c r="V94" s="806">
        <v>0</v>
      </c>
      <c r="W94" s="806">
        <v>0</v>
      </c>
      <c r="X94" s="806">
        <v>0</v>
      </c>
      <c r="Y94" s="806">
        <v>0</v>
      </c>
      <c r="Z94" s="806">
        <v>0</v>
      </c>
      <c r="AA94" s="806">
        <v>0</v>
      </c>
      <c r="AB94" s="806">
        <v>0</v>
      </c>
      <c r="AC94" s="806">
        <v>0</v>
      </c>
      <c r="AD94" s="806">
        <v>0</v>
      </c>
      <c r="AE94" s="806">
        <v>0</v>
      </c>
      <c r="AF94" s="806">
        <v>0</v>
      </c>
      <c r="AG94" s="806">
        <v>0</v>
      </c>
      <c r="AH94" s="806">
        <v>0</v>
      </c>
      <c r="AI94" s="806">
        <v>0</v>
      </c>
      <c r="AJ94" s="806">
        <v>0</v>
      </c>
      <c r="AK94" s="806">
        <v>0</v>
      </c>
      <c r="AL94" s="806">
        <v>0</v>
      </c>
      <c r="AM94" s="768"/>
    </row>
    <row r="95" spans="1:39">
      <c r="A95" s="784">
        <v>2</v>
      </c>
      <c r="B95" s="796"/>
      <c r="C95" s="796"/>
      <c r="D95" s="796"/>
      <c r="E95" s="796"/>
      <c r="F95" s="796"/>
      <c r="G95" s="796"/>
      <c r="H95" s="796"/>
      <c r="I95" s="796"/>
      <c r="J95" s="796"/>
      <c r="K95" s="796"/>
      <c r="L95" s="805">
        <v>5.5</v>
      </c>
      <c r="M95" s="222" t="s">
        <v>383</v>
      </c>
      <c r="N95" s="724" t="s">
        <v>370</v>
      </c>
      <c r="O95" s="806">
        <v>0</v>
      </c>
      <c r="P95" s="806">
        <v>0</v>
      </c>
      <c r="Q95" s="806">
        <v>0</v>
      </c>
      <c r="R95" s="806">
        <v>0</v>
      </c>
      <c r="S95" s="806">
        <v>0</v>
      </c>
      <c r="T95" s="806">
        <v>0</v>
      </c>
      <c r="U95" s="806">
        <v>0</v>
      </c>
      <c r="V95" s="806">
        <v>0</v>
      </c>
      <c r="W95" s="806">
        <v>0</v>
      </c>
      <c r="X95" s="806">
        <v>0</v>
      </c>
      <c r="Y95" s="806">
        <v>0</v>
      </c>
      <c r="Z95" s="806">
        <v>0</v>
      </c>
      <c r="AA95" s="806">
        <v>0</v>
      </c>
      <c r="AB95" s="806">
        <v>0</v>
      </c>
      <c r="AC95" s="806">
        <v>0</v>
      </c>
      <c r="AD95" s="806">
        <v>0</v>
      </c>
      <c r="AE95" s="806">
        <v>0</v>
      </c>
      <c r="AF95" s="806">
        <v>0</v>
      </c>
      <c r="AG95" s="806">
        <v>0</v>
      </c>
      <c r="AH95" s="806">
        <v>0</v>
      </c>
      <c r="AI95" s="806">
        <v>0</v>
      </c>
      <c r="AJ95" s="806">
        <v>0</v>
      </c>
      <c r="AK95" s="806">
        <v>0</v>
      </c>
      <c r="AL95" s="806">
        <v>0</v>
      </c>
      <c r="AM95" s="768"/>
    </row>
    <row r="96" spans="1:39" s="95" customFormat="1" ht="22.8">
      <c r="A96" s="784">
        <v>2</v>
      </c>
      <c r="B96" s="802"/>
      <c r="C96" s="802"/>
      <c r="D96" s="802"/>
      <c r="E96" s="802"/>
      <c r="F96" s="802"/>
      <c r="G96" s="802"/>
      <c r="H96" s="802"/>
      <c r="I96" s="802"/>
      <c r="J96" s="802"/>
      <c r="K96" s="802"/>
      <c r="L96" s="803">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768"/>
    </row>
    <row r="97" spans="1:39">
      <c r="A97" s="784">
        <v>2</v>
      </c>
      <c r="B97" s="796"/>
      <c r="C97" s="796"/>
      <c r="D97" s="796"/>
      <c r="E97" s="796"/>
      <c r="F97" s="796"/>
      <c r="G97" s="796"/>
      <c r="H97" s="796"/>
      <c r="I97" s="796"/>
      <c r="J97" s="796"/>
      <c r="K97" s="796"/>
      <c r="L97" s="805">
        <v>6.1</v>
      </c>
      <c r="M97" s="222" t="s">
        <v>376</v>
      </c>
      <c r="N97" s="219" t="s">
        <v>145</v>
      </c>
      <c r="O97" s="806">
        <v>0</v>
      </c>
      <c r="P97" s="806">
        <v>0</v>
      </c>
      <c r="Q97" s="806">
        <v>0</v>
      </c>
      <c r="R97" s="806">
        <v>0</v>
      </c>
      <c r="S97" s="806">
        <v>0</v>
      </c>
      <c r="T97" s="806">
        <v>0</v>
      </c>
      <c r="U97" s="806">
        <v>0</v>
      </c>
      <c r="V97" s="806">
        <v>0</v>
      </c>
      <c r="W97" s="806">
        <v>0</v>
      </c>
      <c r="X97" s="806">
        <v>0</v>
      </c>
      <c r="Y97" s="806">
        <v>0</v>
      </c>
      <c r="Z97" s="806">
        <v>0</v>
      </c>
      <c r="AA97" s="806">
        <v>0</v>
      </c>
      <c r="AB97" s="806">
        <v>0</v>
      </c>
      <c r="AC97" s="806">
        <v>0</v>
      </c>
      <c r="AD97" s="806">
        <v>0</v>
      </c>
      <c r="AE97" s="806">
        <v>0</v>
      </c>
      <c r="AF97" s="806">
        <v>0</v>
      </c>
      <c r="AG97" s="806">
        <v>0</v>
      </c>
      <c r="AH97" s="806">
        <v>0</v>
      </c>
      <c r="AI97" s="806">
        <v>0</v>
      </c>
      <c r="AJ97" s="806">
        <v>0</v>
      </c>
      <c r="AK97" s="806">
        <v>0</v>
      </c>
      <c r="AL97" s="806">
        <v>0</v>
      </c>
      <c r="AM97" s="768"/>
    </row>
    <row r="98" spans="1:39">
      <c r="A98" s="784">
        <v>2</v>
      </c>
      <c r="B98" s="796"/>
      <c r="C98" s="796"/>
      <c r="D98" s="796"/>
      <c r="E98" s="796"/>
      <c r="F98" s="796"/>
      <c r="G98" s="796"/>
      <c r="H98" s="796"/>
      <c r="I98" s="796"/>
      <c r="J98" s="796"/>
      <c r="K98" s="796"/>
      <c r="L98" s="805">
        <v>6.2</v>
      </c>
      <c r="M98" s="222" t="s">
        <v>377</v>
      </c>
      <c r="N98" s="219" t="s">
        <v>145</v>
      </c>
      <c r="O98" s="806">
        <v>0</v>
      </c>
      <c r="P98" s="806">
        <v>0</v>
      </c>
      <c r="Q98" s="806">
        <v>0</v>
      </c>
      <c r="R98" s="806">
        <v>0</v>
      </c>
      <c r="S98" s="806">
        <v>0</v>
      </c>
      <c r="T98" s="806">
        <v>0</v>
      </c>
      <c r="U98" s="806">
        <v>0</v>
      </c>
      <c r="V98" s="806">
        <v>0</v>
      </c>
      <c r="W98" s="806">
        <v>0</v>
      </c>
      <c r="X98" s="806">
        <v>0</v>
      </c>
      <c r="Y98" s="806">
        <v>0</v>
      </c>
      <c r="Z98" s="806">
        <v>0</v>
      </c>
      <c r="AA98" s="806">
        <v>0</v>
      </c>
      <c r="AB98" s="806">
        <v>0</v>
      </c>
      <c r="AC98" s="806">
        <v>0</v>
      </c>
      <c r="AD98" s="806">
        <v>0</v>
      </c>
      <c r="AE98" s="806">
        <v>0</v>
      </c>
      <c r="AF98" s="806">
        <v>0</v>
      </c>
      <c r="AG98" s="806">
        <v>0</v>
      </c>
      <c r="AH98" s="806">
        <v>0</v>
      </c>
      <c r="AI98" s="806">
        <v>0</v>
      </c>
      <c r="AJ98" s="806">
        <v>0</v>
      </c>
      <c r="AK98" s="806">
        <v>0</v>
      </c>
      <c r="AL98" s="806">
        <v>0</v>
      </c>
      <c r="AM98" s="768"/>
    </row>
    <row r="99" spans="1:39">
      <c r="A99" s="784">
        <v>2</v>
      </c>
      <c r="B99" s="796"/>
      <c r="C99" s="796"/>
      <c r="D99" s="796"/>
      <c r="E99" s="796"/>
      <c r="F99" s="796"/>
      <c r="G99" s="796"/>
      <c r="H99" s="796"/>
      <c r="I99" s="796"/>
      <c r="J99" s="796"/>
      <c r="K99" s="796"/>
      <c r="L99" s="805">
        <v>6.3</v>
      </c>
      <c r="M99" s="222" t="s">
        <v>379</v>
      </c>
      <c r="N99" s="219" t="s">
        <v>145</v>
      </c>
      <c r="O99" s="806">
        <v>0</v>
      </c>
      <c r="P99" s="806">
        <v>0</v>
      </c>
      <c r="Q99" s="806">
        <v>0</v>
      </c>
      <c r="R99" s="806">
        <v>0</v>
      </c>
      <c r="S99" s="806">
        <v>0</v>
      </c>
      <c r="T99" s="806">
        <v>0</v>
      </c>
      <c r="U99" s="806">
        <v>0</v>
      </c>
      <c r="V99" s="806">
        <v>0</v>
      </c>
      <c r="W99" s="806">
        <v>0</v>
      </c>
      <c r="X99" s="806">
        <v>0</v>
      </c>
      <c r="Y99" s="806">
        <v>0</v>
      </c>
      <c r="Z99" s="806">
        <v>0</v>
      </c>
      <c r="AA99" s="806">
        <v>0</v>
      </c>
      <c r="AB99" s="806">
        <v>0</v>
      </c>
      <c r="AC99" s="806">
        <v>0</v>
      </c>
      <c r="AD99" s="806">
        <v>0</v>
      </c>
      <c r="AE99" s="806">
        <v>0</v>
      </c>
      <c r="AF99" s="806">
        <v>0</v>
      </c>
      <c r="AG99" s="806">
        <v>0</v>
      </c>
      <c r="AH99" s="806">
        <v>0</v>
      </c>
      <c r="AI99" s="806">
        <v>0</v>
      </c>
      <c r="AJ99" s="806">
        <v>0</v>
      </c>
      <c r="AK99" s="806">
        <v>0</v>
      </c>
      <c r="AL99" s="806">
        <v>0</v>
      </c>
      <c r="AM99" s="768"/>
    </row>
    <row r="100" spans="1:39">
      <c r="A100" s="784">
        <v>2</v>
      </c>
      <c r="B100" s="796"/>
      <c r="C100" s="796"/>
      <c r="D100" s="796"/>
      <c r="E100" s="796"/>
      <c r="F100" s="796"/>
      <c r="G100" s="796"/>
      <c r="H100" s="796"/>
      <c r="I100" s="796"/>
      <c r="J100" s="796"/>
      <c r="K100" s="796"/>
      <c r="L100" s="805">
        <v>6.4</v>
      </c>
      <c r="M100" s="222" t="s">
        <v>381</v>
      </c>
      <c r="N100" s="219" t="s">
        <v>145</v>
      </c>
      <c r="O100" s="806">
        <v>0</v>
      </c>
      <c r="P100" s="806">
        <v>0</v>
      </c>
      <c r="Q100" s="806">
        <v>0</v>
      </c>
      <c r="R100" s="806">
        <v>0</v>
      </c>
      <c r="S100" s="806">
        <v>0</v>
      </c>
      <c r="T100" s="806">
        <v>0</v>
      </c>
      <c r="U100" s="806">
        <v>0</v>
      </c>
      <c r="V100" s="806">
        <v>0</v>
      </c>
      <c r="W100" s="806">
        <v>0</v>
      </c>
      <c r="X100" s="806">
        <v>0</v>
      </c>
      <c r="Y100" s="806">
        <v>0</v>
      </c>
      <c r="Z100" s="806">
        <v>0</v>
      </c>
      <c r="AA100" s="806">
        <v>0</v>
      </c>
      <c r="AB100" s="806">
        <v>0</v>
      </c>
      <c r="AC100" s="806">
        <v>0</v>
      </c>
      <c r="AD100" s="806">
        <v>0</v>
      </c>
      <c r="AE100" s="806">
        <v>0</v>
      </c>
      <c r="AF100" s="806">
        <v>0</v>
      </c>
      <c r="AG100" s="806">
        <v>0</v>
      </c>
      <c r="AH100" s="806">
        <v>0</v>
      </c>
      <c r="AI100" s="806">
        <v>0</v>
      </c>
      <c r="AJ100" s="806">
        <v>0</v>
      </c>
      <c r="AK100" s="806">
        <v>0</v>
      </c>
      <c r="AL100" s="806">
        <v>0</v>
      </c>
      <c r="AM100" s="768"/>
    </row>
    <row r="101" spans="1:39">
      <c r="A101" s="784">
        <v>2</v>
      </c>
      <c r="B101" s="796"/>
      <c r="C101" s="796"/>
      <c r="D101" s="796"/>
      <c r="E101" s="796"/>
      <c r="F101" s="796"/>
      <c r="G101" s="796"/>
      <c r="H101" s="796"/>
      <c r="I101" s="796"/>
      <c r="J101" s="796"/>
      <c r="K101" s="796"/>
      <c r="L101" s="805">
        <v>6.5</v>
      </c>
      <c r="M101" s="222" t="s">
        <v>383</v>
      </c>
      <c r="N101" s="219" t="s">
        <v>145</v>
      </c>
      <c r="O101" s="806">
        <v>0</v>
      </c>
      <c r="P101" s="806">
        <v>0</v>
      </c>
      <c r="Q101" s="806">
        <v>0</v>
      </c>
      <c r="R101" s="806">
        <v>0</v>
      </c>
      <c r="S101" s="806">
        <v>0</v>
      </c>
      <c r="T101" s="806">
        <v>0</v>
      </c>
      <c r="U101" s="806">
        <v>0</v>
      </c>
      <c r="V101" s="806">
        <v>0</v>
      </c>
      <c r="W101" s="806">
        <v>0</v>
      </c>
      <c r="X101" s="806">
        <v>0</v>
      </c>
      <c r="Y101" s="806">
        <v>0</v>
      </c>
      <c r="Z101" s="806">
        <v>0</v>
      </c>
      <c r="AA101" s="806">
        <v>0</v>
      </c>
      <c r="AB101" s="806">
        <v>0</v>
      </c>
      <c r="AC101" s="806">
        <v>0</v>
      </c>
      <c r="AD101" s="806">
        <v>0</v>
      </c>
      <c r="AE101" s="806">
        <v>0</v>
      </c>
      <c r="AF101" s="806">
        <v>0</v>
      </c>
      <c r="AG101" s="806">
        <v>0</v>
      </c>
      <c r="AH101" s="806">
        <v>0</v>
      </c>
      <c r="AI101" s="806">
        <v>0</v>
      </c>
      <c r="AJ101" s="806">
        <v>0</v>
      </c>
      <c r="AK101" s="806">
        <v>0</v>
      </c>
      <c r="AL101" s="806">
        <v>0</v>
      </c>
      <c r="AM101" s="768"/>
    </row>
    <row r="102" spans="1:39" s="95" customFormat="1">
      <c r="A102" s="784">
        <v>2</v>
      </c>
      <c r="B102" s="802"/>
      <c r="C102" s="802"/>
      <c r="D102" s="802"/>
      <c r="E102" s="802"/>
      <c r="F102" s="802"/>
      <c r="G102" s="802"/>
      <c r="H102" s="802"/>
      <c r="I102" s="802"/>
      <c r="J102" s="802"/>
      <c r="K102" s="802"/>
      <c r="L102" s="803">
        <v>7</v>
      </c>
      <c r="M102" s="218" t="s">
        <v>403</v>
      </c>
      <c r="N102" s="724" t="s">
        <v>370</v>
      </c>
      <c r="O102" s="804">
        <v>0</v>
      </c>
      <c r="P102" s="804">
        <v>0</v>
      </c>
      <c r="Q102" s="804">
        <v>0</v>
      </c>
      <c r="R102" s="804">
        <v>0</v>
      </c>
      <c r="S102" s="804">
        <v>0</v>
      </c>
      <c r="T102" s="804">
        <v>0</v>
      </c>
      <c r="U102" s="804">
        <v>0</v>
      </c>
      <c r="V102" s="804">
        <v>0</v>
      </c>
      <c r="W102" s="804">
        <v>0</v>
      </c>
      <c r="X102" s="804">
        <v>0</v>
      </c>
      <c r="Y102" s="804">
        <v>0</v>
      </c>
      <c r="Z102" s="804">
        <v>0</v>
      </c>
      <c r="AA102" s="804">
        <v>0</v>
      </c>
      <c r="AB102" s="804">
        <v>0</v>
      </c>
      <c r="AC102" s="804">
        <v>0</v>
      </c>
      <c r="AD102" s="804">
        <v>0</v>
      </c>
      <c r="AE102" s="804">
        <v>0</v>
      </c>
      <c r="AF102" s="804">
        <v>0</v>
      </c>
      <c r="AG102" s="804">
        <v>0</v>
      </c>
      <c r="AH102" s="804">
        <v>0</v>
      </c>
      <c r="AI102" s="804">
        <v>0</v>
      </c>
      <c r="AJ102" s="804">
        <v>0</v>
      </c>
      <c r="AK102" s="804">
        <v>0</v>
      </c>
      <c r="AL102" s="804">
        <v>0</v>
      </c>
      <c r="AM102" s="768"/>
    </row>
    <row r="103" spans="1:39">
      <c r="A103" s="784">
        <v>2</v>
      </c>
      <c r="B103" s="796"/>
      <c r="C103" s="796"/>
      <c r="D103" s="796"/>
      <c r="E103" s="796"/>
      <c r="F103" s="796"/>
      <c r="G103" s="796"/>
      <c r="H103" s="796"/>
      <c r="I103" s="796"/>
      <c r="J103" s="796"/>
      <c r="K103" s="796"/>
      <c r="L103" s="805">
        <v>7.1</v>
      </c>
      <c r="M103" s="222" t="s">
        <v>376</v>
      </c>
      <c r="N103" s="724" t="s">
        <v>370</v>
      </c>
      <c r="O103" s="806"/>
      <c r="P103" s="806"/>
      <c r="Q103" s="806"/>
      <c r="R103" s="806"/>
      <c r="S103" s="806"/>
      <c r="T103" s="806"/>
      <c r="U103" s="806"/>
      <c r="V103" s="806"/>
      <c r="W103" s="806"/>
      <c r="X103" s="806"/>
      <c r="Y103" s="806"/>
      <c r="Z103" s="806"/>
      <c r="AA103" s="806"/>
      <c r="AB103" s="806"/>
      <c r="AC103" s="806"/>
      <c r="AD103" s="806"/>
      <c r="AE103" s="806"/>
      <c r="AF103" s="806"/>
      <c r="AG103" s="806"/>
      <c r="AH103" s="806"/>
      <c r="AI103" s="806"/>
      <c r="AJ103" s="806"/>
      <c r="AK103" s="806"/>
      <c r="AL103" s="806"/>
      <c r="AM103" s="768"/>
    </row>
    <row r="104" spans="1:39">
      <c r="A104" s="784">
        <v>2</v>
      </c>
      <c r="B104" s="796"/>
      <c r="C104" s="796"/>
      <c r="D104" s="796"/>
      <c r="E104" s="796"/>
      <c r="F104" s="796"/>
      <c r="G104" s="796"/>
      <c r="H104" s="796"/>
      <c r="I104" s="796"/>
      <c r="J104" s="796"/>
      <c r="K104" s="796"/>
      <c r="L104" s="805">
        <v>7.2</v>
      </c>
      <c r="M104" s="222" t="s">
        <v>377</v>
      </c>
      <c r="N104" s="724" t="s">
        <v>370</v>
      </c>
      <c r="O104" s="806"/>
      <c r="P104" s="806"/>
      <c r="Q104" s="806"/>
      <c r="R104" s="806"/>
      <c r="S104" s="806"/>
      <c r="T104" s="806"/>
      <c r="U104" s="806"/>
      <c r="V104" s="806"/>
      <c r="W104" s="806"/>
      <c r="X104" s="806"/>
      <c r="Y104" s="806"/>
      <c r="Z104" s="806"/>
      <c r="AA104" s="806"/>
      <c r="AB104" s="806"/>
      <c r="AC104" s="806"/>
      <c r="AD104" s="806"/>
      <c r="AE104" s="806"/>
      <c r="AF104" s="806"/>
      <c r="AG104" s="806"/>
      <c r="AH104" s="806"/>
      <c r="AI104" s="806"/>
      <c r="AJ104" s="806"/>
      <c r="AK104" s="806"/>
      <c r="AL104" s="806"/>
      <c r="AM104" s="768"/>
    </row>
    <row r="105" spans="1:39">
      <c r="A105" s="784">
        <v>2</v>
      </c>
      <c r="B105" s="796"/>
      <c r="C105" s="796"/>
      <c r="D105" s="796"/>
      <c r="E105" s="796"/>
      <c r="F105" s="796"/>
      <c r="G105" s="796"/>
      <c r="H105" s="796"/>
      <c r="I105" s="796"/>
      <c r="J105" s="796"/>
      <c r="K105" s="796"/>
      <c r="L105" s="805">
        <v>7.3</v>
      </c>
      <c r="M105" s="222" t="s">
        <v>379</v>
      </c>
      <c r="N105" s="724" t="s">
        <v>370</v>
      </c>
      <c r="O105" s="806"/>
      <c r="P105" s="806"/>
      <c r="Q105" s="806"/>
      <c r="R105" s="806"/>
      <c r="S105" s="806"/>
      <c r="T105" s="806"/>
      <c r="U105" s="806"/>
      <c r="V105" s="806"/>
      <c r="W105" s="806"/>
      <c r="X105" s="806"/>
      <c r="Y105" s="806"/>
      <c r="Z105" s="806"/>
      <c r="AA105" s="806"/>
      <c r="AB105" s="806"/>
      <c r="AC105" s="806"/>
      <c r="AD105" s="806"/>
      <c r="AE105" s="806"/>
      <c r="AF105" s="806"/>
      <c r="AG105" s="806"/>
      <c r="AH105" s="806"/>
      <c r="AI105" s="806"/>
      <c r="AJ105" s="806"/>
      <c r="AK105" s="806"/>
      <c r="AL105" s="806"/>
      <c r="AM105" s="768"/>
    </row>
    <row r="106" spans="1:39">
      <c r="A106" s="784">
        <v>2</v>
      </c>
      <c r="B106" s="796"/>
      <c r="C106" s="796"/>
      <c r="D106" s="796"/>
      <c r="E106" s="796"/>
      <c r="F106" s="796"/>
      <c r="G106" s="796"/>
      <c r="H106" s="796"/>
      <c r="I106" s="796"/>
      <c r="J106" s="796"/>
      <c r="K106" s="796"/>
      <c r="L106" s="805">
        <v>7.4</v>
      </c>
      <c r="M106" s="222" t="s">
        <v>381</v>
      </c>
      <c r="N106" s="724" t="s">
        <v>370</v>
      </c>
      <c r="O106" s="806"/>
      <c r="P106" s="806"/>
      <c r="Q106" s="806"/>
      <c r="R106" s="806"/>
      <c r="S106" s="806"/>
      <c r="T106" s="806"/>
      <c r="U106" s="806"/>
      <c r="V106" s="806"/>
      <c r="W106" s="806"/>
      <c r="X106" s="806"/>
      <c r="Y106" s="806"/>
      <c r="Z106" s="806"/>
      <c r="AA106" s="806"/>
      <c r="AB106" s="806"/>
      <c r="AC106" s="806"/>
      <c r="AD106" s="806"/>
      <c r="AE106" s="806"/>
      <c r="AF106" s="806"/>
      <c r="AG106" s="806"/>
      <c r="AH106" s="806"/>
      <c r="AI106" s="806"/>
      <c r="AJ106" s="806"/>
      <c r="AK106" s="806"/>
      <c r="AL106" s="806"/>
      <c r="AM106" s="768"/>
    </row>
    <row r="107" spans="1:39">
      <c r="A107" s="784">
        <v>2</v>
      </c>
      <c r="B107" s="796"/>
      <c r="C107" s="796"/>
      <c r="D107" s="796"/>
      <c r="E107" s="796"/>
      <c r="F107" s="796"/>
      <c r="G107" s="796"/>
      <c r="H107" s="796"/>
      <c r="I107" s="796"/>
      <c r="J107" s="796"/>
      <c r="K107" s="796"/>
      <c r="L107" s="805">
        <v>7.5</v>
      </c>
      <c r="M107" s="222" t="s">
        <v>383</v>
      </c>
      <c r="N107" s="724" t="s">
        <v>370</v>
      </c>
      <c r="O107" s="806"/>
      <c r="P107" s="806"/>
      <c r="Q107" s="806"/>
      <c r="R107" s="806"/>
      <c r="S107" s="806"/>
      <c r="T107" s="806"/>
      <c r="U107" s="806"/>
      <c r="V107" s="806"/>
      <c r="W107" s="806"/>
      <c r="X107" s="806"/>
      <c r="Y107" s="806"/>
      <c r="Z107" s="806"/>
      <c r="AA107" s="806"/>
      <c r="AB107" s="806"/>
      <c r="AC107" s="806"/>
      <c r="AD107" s="806"/>
      <c r="AE107" s="806"/>
      <c r="AF107" s="806"/>
      <c r="AG107" s="806"/>
      <c r="AH107" s="806"/>
      <c r="AI107" s="806"/>
      <c r="AJ107" s="806"/>
      <c r="AK107" s="806"/>
      <c r="AL107" s="806"/>
      <c r="AM107" s="768"/>
    </row>
    <row r="108" spans="1:39" s="95" customFormat="1">
      <c r="A108" s="784">
        <v>2</v>
      </c>
      <c r="B108" s="802"/>
      <c r="C108" s="802"/>
      <c r="D108" s="802"/>
      <c r="E108" s="802"/>
      <c r="F108" s="802"/>
      <c r="G108" s="802"/>
      <c r="H108" s="802"/>
      <c r="I108" s="802"/>
      <c r="J108" s="802"/>
      <c r="K108" s="802"/>
      <c r="L108" s="803">
        <v>8</v>
      </c>
      <c r="M108" s="218" t="s">
        <v>407</v>
      </c>
      <c r="N108" s="724" t="s">
        <v>370</v>
      </c>
      <c r="O108" s="804">
        <v>0</v>
      </c>
      <c r="P108" s="804">
        <v>0</v>
      </c>
      <c r="Q108" s="804">
        <v>0</v>
      </c>
      <c r="R108" s="804">
        <v>0</v>
      </c>
      <c r="S108" s="804">
        <v>0</v>
      </c>
      <c r="T108" s="804">
        <v>0</v>
      </c>
      <c r="U108" s="804">
        <v>0</v>
      </c>
      <c r="V108" s="804">
        <v>0</v>
      </c>
      <c r="W108" s="804">
        <v>0</v>
      </c>
      <c r="X108" s="804">
        <v>0</v>
      </c>
      <c r="Y108" s="804">
        <v>0</v>
      </c>
      <c r="Z108" s="804">
        <v>0</v>
      </c>
      <c r="AA108" s="804">
        <v>0</v>
      </c>
      <c r="AB108" s="804">
        <v>0</v>
      </c>
      <c r="AC108" s="804">
        <v>0</v>
      </c>
      <c r="AD108" s="804">
        <v>0</v>
      </c>
      <c r="AE108" s="804">
        <v>0</v>
      </c>
      <c r="AF108" s="804">
        <v>0</v>
      </c>
      <c r="AG108" s="804">
        <v>0</v>
      </c>
      <c r="AH108" s="804">
        <v>0</v>
      </c>
      <c r="AI108" s="804">
        <v>0</v>
      </c>
      <c r="AJ108" s="804">
        <v>0</v>
      </c>
      <c r="AK108" s="804">
        <v>0</v>
      </c>
      <c r="AL108" s="804">
        <v>0</v>
      </c>
      <c r="AM108" s="768"/>
    </row>
    <row r="109" spans="1:39">
      <c r="A109" s="784">
        <v>2</v>
      </c>
      <c r="B109" s="796"/>
      <c r="C109" s="796"/>
      <c r="D109" s="796"/>
      <c r="E109" s="796"/>
      <c r="F109" s="796"/>
      <c r="G109" s="796"/>
      <c r="H109" s="796"/>
      <c r="I109" s="796"/>
      <c r="J109" s="796"/>
      <c r="K109" s="796"/>
      <c r="L109" s="805">
        <v>8.1</v>
      </c>
      <c r="M109" s="222" t="s">
        <v>376</v>
      </c>
      <c r="N109" s="724" t="s">
        <v>370</v>
      </c>
      <c r="O109" s="806"/>
      <c r="P109" s="806"/>
      <c r="Q109" s="806"/>
      <c r="R109" s="806"/>
      <c r="S109" s="806"/>
      <c r="T109" s="806"/>
      <c r="U109" s="806"/>
      <c r="V109" s="806"/>
      <c r="W109" s="806"/>
      <c r="X109" s="806"/>
      <c r="Y109" s="806"/>
      <c r="Z109" s="806"/>
      <c r="AA109" s="806"/>
      <c r="AB109" s="806"/>
      <c r="AC109" s="806"/>
      <c r="AD109" s="806"/>
      <c r="AE109" s="806"/>
      <c r="AF109" s="806"/>
      <c r="AG109" s="806"/>
      <c r="AH109" s="806"/>
      <c r="AI109" s="806"/>
      <c r="AJ109" s="806"/>
      <c r="AK109" s="806"/>
      <c r="AL109" s="806"/>
      <c r="AM109" s="768"/>
    </row>
    <row r="110" spans="1:39">
      <c r="A110" s="784">
        <v>2</v>
      </c>
      <c r="B110" s="796"/>
      <c r="C110" s="796"/>
      <c r="D110" s="796"/>
      <c r="E110" s="796"/>
      <c r="F110" s="796"/>
      <c r="G110" s="796"/>
      <c r="H110" s="796"/>
      <c r="I110" s="796"/>
      <c r="J110" s="796"/>
      <c r="K110" s="796"/>
      <c r="L110" s="805">
        <v>8.1999999999999993</v>
      </c>
      <c r="M110" s="222" t="s">
        <v>377</v>
      </c>
      <c r="N110" s="724" t="s">
        <v>370</v>
      </c>
      <c r="O110" s="806"/>
      <c r="P110" s="806"/>
      <c r="Q110" s="806"/>
      <c r="R110" s="806"/>
      <c r="S110" s="806"/>
      <c r="T110" s="806"/>
      <c r="U110" s="806"/>
      <c r="V110" s="806"/>
      <c r="W110" s="806"/>
      <c r="X110" s="806"/>
      <c r="Y110" s="806"/>
      <c r="Z110" s="806"/>
      <c r="AA110" s="806"/>
      <c r="AB110" s="806"/>
      <c r="AC110" s="806"/>
      <c r="AD110" s="806"/>
      <c r="AE110" s="806"/>
      <c r="AF110" s="806"/>
      <c r="AG110" s="806"/>
      <c r="AH110" s="806"/>
      <c r="AI110" s="806"/>
      <c r="AJ110" s="806"/>
      <c r="AK110" s="806"/>
      <c r="AL110" s="806"/>
      <c r="AM110" s="768"/>
    </row>
    <row r="111" spans="1:39">
      <c r="A111" s="784">
        <v>2</v>
      </c>
      <c r="B111" s="796"/>
      <c r="C111" s="796"/>
      <c r="D111" s="796"/>
      <c r="E111" s="796"/>
      <c r="F111" s="796"/>
      <c r="G111" s="796"/>
      <c r="H111" s="796"/>
      <c r="I111" s="796"/>
      <c r="J111" s="796"/>
      <c r="K111" s="796"/>
      <c r="L111" s="805">
        <v>8.3000000000000007</v>
      </c>
      <c r="M111" s="222" t="s">
        <v>379</v>
      </c>
      <c r="N111" s="724" t="s">
        <v>370</v>
      </c>
      <c r="O111" s="806"/>
      <c r="P111" s="806"/>
      <c r="Q111" s="806"/>
      <c r="R111" s="806"/>
      <c r="S111" s="806"/>
      <c r="T111" s="806"/>
      <c r="U111" s="806"/>
      <c r="V111" s="806"/>
      <c r="W111" s="806"/>
      <c r="X111" s="806"/>
      <c r="Y111" s="806"/>
      <c r="Z111" s="806"/>
      <c r="AA111" s="806"/>
      <c r="AB111" s="806"/>
      <c r="AC111" s="806"/>
      <c r="AD111" s="806"/>
      <c r="AE111" s="806"/>
      <c r="AF111" s="806"/>
      <c r="AG111" s="806"/>
      <c r="AH111" s="806"/>
      <c r="AI111" s="806"/>
      <c r="AJ111" s="806"/>
      <c r="AK111" s="806"/>
      <c r="AL111" s="806"/>
      <c r="AM111" s="768"/>
    </row>
    <row r="112" spans="1:39">
      <c r="A112" s="784">
        <v>2</v>
      </c>
      <c r="B112" s="796"/>
      <c r="C112" s="796"/>
      <c r="D112" s="796"/>
      <c r="E112" s="796"/>
      <c r="F112" s="796"/>
      <c r="G112" s="796"/>
      <c r="H112" s="796"/>
      <c r="I112" s="796"/>
      <c r="J112" s="796"/>
      <c r="K112" s="796"/>
      <c r="L112" s="805">
        <v>8.4</v>
      </c>
      <c r="M112" s="222" t="s">
        <v>381</v>
      </c>
      <c r="N112" s="724" t="s">
        <v>370</v>
      </c>
      <c r="O112" s="806"/>
      <c r="P112" s="806"/>
      <c r="Q112" s="806"/>
      <c r="R112" s="806"/>
      <c r="S112" s="806"/>
      <c r="T112" s="806"/>
      <c r="U112" s="806"/>
      <c r="V112" s="806"/>
      <c r="W112" s="806"/>
      <c r="X112" s="806"/>
      <c r="Y112" s="806"/>
      <c r="Z112" s="806"/>
      <c r="AA112" s="806"/>
      <c r="AB112" s="806"/>
      <c r="AC112" s="806"/>
      <c r="AD112" s="806"/>
      <c r="AE112" s="806"/>
      <c r="AF112" s="806"/>
      <c r="AG112" s="806"/>
      <c r="AH112" s="806"/>
      <c r="AI112" s="806"/>
      <c r="AJ112" s="806"/>
      <c r="AK112" s="806"/>
      <c r="AL112" s="806"/>
      <c r="AM112" s="768"/>
    </row>
    <row r="113" spans="1:39">
      <c r="A113" s="784">
        <v>2</v>
      </c>
      <c r="B113" s="796"/>
      <c r="C113" s="796"/>
      <c r="D113" s="796"/>
      <c r="E113" s="796"/>
      <c r="F113" s="796"/>
      <c r="G113" s="796"/>
      <c r="H113" s="796"/>
      <c r="I113" s="796"/>
      <c r="J113" s="796"/>
      <c r="K113" s="796"/>
      <c r="L113" s="805">
        <v>8.5</v>
      </c>
      <c r="M113" s="222" t="s">
        <v>383</v>
      </c>
      <c r="N113" s="724" t="s">
        <v>370</v>
      </c>
      <c r="O113" s="806"/>
      <c r="P113" s="806"/>
      <c r="Q113" s="806"/>
      <c r="R113" s="806"/>
      <c r="S113" s="806"/>
      <c r="T113" s="806"/>
      <c r="U113" s="806"/>
      <c r="V113" s="806"/>
      <c r="W113" s="806"/>
      <c r="X113" s="806"/>
      <c r="Y113" s="806"/>
      <c r="Z113" s="806"/>
      <c r="AA113" s="806"/>
      <c r="AB113" s="806"/>
      <c r="AC113" s="806"/>
      <c r="AD113" s="806"/>
      <c r="AE113" s="806"/>
      <c r="AF113" s="806"/>
      <c r="AG113" s="806"/>
      <c r="AH113" s="806"/>
      <c r="AI113" s="806"/>
      <c r="AJ113" s="806"/>
      <c r="AK113" s="806"/>
      <c r="AL113" s="806"/>
      <c r="AM113" s="768"/>
    </row>
    <row r="114" spans="1:39">
      <c r="A114" s="796"/>
      <c r="B114" s="796"/>
      <c r="C114" s="796"/>
      <c r="D114" s="796"/>
      <c r="E114" s="796"/>
      <c r="F114" s="796"/>
      <c r="G114" s="796"/>
      <c r="H114" s="796"/>
      <c r="I114" s="796"/>
      <c r="J114" s="796"/>
      <c r="K114" s="796"/>
      <c r="L114" s="807"/>
      <c r="M114" s="808"/>
      <c r="N114" s="807"/>
      <c r="O114" s="809"/>
      <c r="P114" s="809"/>
      <c r="Q114" s="809"/>
      <c r="R114" s="809"/>
      <c r="S114" s="809"/>
      <c r="T114" s="809"/>
      <c r="U114" s="809"/>
      <c r="V114" s="809"/>
      <c r="W114" s="809"/>
      <c r="X114" s="809"/>
      <c r="Y114" s="809"/>
      <c r="Z114" s="809"/>
      <c r="AA114" s="809"/>
      <c r="AB114" s="809"/>
      <c r="AC114" s="797"/>
      <c r="AD114" s="797"/>
      <c r="AE114" s="797"/>
      <c r="AF114" s="797"/>
      <c r="AG114" s="797"/>
      <c r="AH114" s="797"/>
      <c r="AI114" s="797"/>
      <c r="AJ114" s="797"/>
      <c r="AK114" s="797"/>
      <c r="AL114" s="797"/>
      <c r="AM114" s="796"/>
    </row>
    <row r="115" spans="1:39" s="88" customFormat="1" ht="15" customHeight="1">
      <c r="A115" s="756"/>
      <c r="B115" s="756"/>
      <c r="C115" s="756"/>
      <c r="D115" s="756"/>
      <c r="E115" s="756"/>
      <c r="F115" s="756"/>
      <c r="G115" s="756"/>
      <c r="H115" s="756"/>
      <c r="I115" s="756"/>
      <c r="J115" s="756"/>
      <c r="K115" s="756"/>
      <c r="L115" s="1115" t="s">
        <v>1402</v>
      </c>
      <c r="M115" s="1115"/>
      <c r="N115" s="1115"/>
      <c r="O115" s="1115"/>
      <c r="P115" s="1115"/>
      <c r="Q115" s="1115"/>
      <c r="R115" s="1115"/>
      <c r="S115" s="1116"/>
      <c r="T115" s="1116"/>
      <c r="U115" s="1116"/>
      <c r="V115" s="1116"/>
      <c r="W115" s="1116"/>
      <c r="X115" s="1116"/>
      <c r="Y115" s="1116"/>
      <c r="Z115" s="1116"/>
      <c r="AA115" s="1116"/>
      <c r="AB115" s="1116"/>
      <c r="AC115" s="1116"/>
      <c r="AD115" s="1116"/>
      <c r="AE115" s="1116"/>
      <c r="AF115" s="1116"/>
      <c r="AG115" s="1116"/>
      <c r="AH115" s="1116"/>
      <c r="AI115" s="1116"/>
      <c r="AJ115" s="1116"/>
      <c r="AK115" s="1116"/>
      <c r="AL115" s="1116"/>
      <c r="AM115" s="1116"/>
    </row>
    <row r="116" spans="1:39" s="88" customFormat="1" ht="25.2" customHeight="1">
      <c r="A116" s="756"/>
      <c r="B116" s="756"/>
      <c r="C116" s="756"/>
      <c r="D116" s="756"/>
      <c r="E116" s="756"/>
      <c r="F116" s="756"/>
      <c r="G116" s="756"/>
      <c r="H116" s="756"/>
      <c r="I116" s="756"/>
      <c r="J116" s="756"/>
      <c r="K116" s="648"/>
      <c r="L116" s="1120" t="s">
        <v>2521</v>
      </c>
      <c r="M116" s="1117"/>
      <c r="N116" s="1117"/>
      <c r="O116" s="1117"/>
      <c r="P116" s="1117"/>
      <c r="Q116" s="1117"/>
      <c r="R116" s="1117"/>
      <c r="S116" s="1118"/>
      <c r="T116" s="1118"/>
      <c r="U116" s="1118"/>
      <c r="V116" s="1118"/>
      <c r="W116" s="1118"/>
      <c r="X116" s="1118"/>
      <c r="Y116" s="1118"/>
      <c r="Z116" s="1118"/>
      <c r="AA116" s="1118"/>
      <c r="AB116" s="1118"/>
      <c r="AC116" s="1118"/>
      <c r="AD116" s="1118"/>
      <c r="AE116" s="1118"/>
      <c r="AF116" s="1118"/>
      <c r="AG116" s="1118"/>
      <c r="AH116" s="1118"/>
      <c r="AI116" s="1118"/>
      <c r="AJ116" s="1118"/>
      <c r="AK116" s="1118"/>
      <c r="AL116" s="1118"/>
      <c r="AM116" s="1118"/>
    </row>
    <row r="117" spans="1:39">
      <c r="A117" s="796"/>
      <c r="B117" s="796"/>
      <c r="C117" s="796"/>
      <c r="D117" s="796"/>
      <c r="E117" s="796"/>
      <c r="F117" s="796"/>
      <c r="G117" s="796"/>
      <c r="H117" s="796"/>
      <c r="I117" s="796"/>
      <c r="J117" s="796"/>
      <c r="K117" s="796"/>
      <c r="L117" s="796"/>
      <c r="M117" s="810"/>
      <c r="N117" s="797"/>
      <c r="O117" s="797"/>
      <c r="P117" s="797"/>
      <c r="Q117" s="797"/>
      <c r="R117" s="797"/>
      <c r="S117" s="797"/>
      <c r="T117" s="797"/>
      <c r="U117" s="797"/>
      <c r="V117" s="797"/>
      <c r="W117" s="797"/>
      <c r="X117" s="797"/>
      <c r="Y117" s="797"/>
      <c r="Z117" s="797"/>
      <c r="AA117" s="797"/>
      <c r="AB117" s="797"/>
      <c r="AC117" s="797"/>
      <c r="AD117" s="797"/>
      <c r="AE117" s="797"/>
      <c r="AF117" s="797"/>
      <c r="AG117" s="797"/>
      <c r="AH117" s="797"/>
      <c r="AI117" s="797"/>
      <c r="AJ117" s="797"/>
      <c r="AK117" s="797"/>
      <c r="AL117" s="797"/>
      <c r="AM117" s="796"/>
    </row>
    <row r="118" spans="1:39">
      <c r="A118" s="796"/>
      <c r="B118" s="796"/>
      <c r="C118" s="796"/>
      <c r="D118" s="796"/>
      <c r="E118" s="796"/>
      <c r="F118" s="796"/>
      <c r="G118" s="796"/>
      <c r="H118" s="796"/>
      <c r="I118" s="796"/>
      <c r="J118" s="796"/>
      <c r="K118" s="796"/>
      <c r="L118" s="796"/>
      <c r="M118" s="810"/>
      <c r="N118" s="797"/>
      <c r="O118" s="797"/>
      <c r="P118" s="797"/>
      <c r="Q118" s="797"/>
      <c r="R118" s="797"/>
      <c r="S118" s="797"/>
      <c r="T118" s="797"/>
      <c r="U118" s="797"/>
      <c r="V118" s="797"/>
      <c r="W118" s="797"/>
      <c r="X118" s="797"/>
      <c r="Y118" s="797"/>
      <c r="Z118" s="797"/>
      <c r="AA118" s="797"/>
      <c r="AB118" s="797"/>
      <c r="AC118" s="797"/>
      <c r="AD118" s="797"/>
      <c r="AE118" s="797"/>
      <c r="AF118" s="797"/>
      <c r="AG118" s="797"/>
      <c r="AH118" s="797"/>
      <c r="AI118" s="797"/>
      <c r="AJ118" s="797"/>
      <c r="AK118" s="797"/>
      <c r="AL118" s="797"/>
      <c r="AM118" s="796"/>
    </row>
    <row r="119" spans="1:39">
      <c r="A119" s="796"/>
      <c r="B119" s="796"/>
      <c r="C119" s="796"/>
      <c r="D119" s="796"/>
      <c r="E119" s="796"/>
      <c r="F119" s="796"/>
      <c r="G119" s="796"/>
      <c r="H119" s="796"/>
      <c r="I119" s="796"/>
      <c r="J119" s="796"/>
      <c r="K119" s="796"/>
      <c r="L119" s="796"/>
      <c r="M119" s="810"/>
      <c r="N119" s="797"/>
      <c r="O119" s="797"/>
      <c r="P119" s="797"/>
      <c r="Q119" s="797"/>
      <c r="R119" s="797"/>
      <c r="S119" s="797"/>
      <c r="T119" s="797"/>
      <c r="U119" s="797"/>
      <c r="V119" s="797"/>
      <c r="W119" s="797"/>
      <c r="X119" s="797"/>
      <c r="Y119" s="797"/>
      <c r="Z119" s="797"/>
      <c r="AA119" s="797"/>
      <c r="AB119" s="797"/>
      <c r="AC119" s="797"/>
      <c r="AD119" s="797"/>
      <c r="AE119" s="797"/>
      <c r="AF119" s="797"/>
      <c r="AG119" s="797"/>
      <c r="AH119" s="797"/>
      <c r="AI119" s="797"/>
      <c r="AJ119" s="797"/>
      <c r="AK119" s="797"/>
      <c r="AL119" s="797"/>
      <c r="AM119" s="796"/>
    </row>
    <row r="120" spans="1:39">
      <c r="A120" s="796"/>
      <c r="B120" s="796"/>
      <c r="C120" s="796"/>
      <c r="D120" s="796"/>
      <c r="E120" s="796"/>
      <c r="F120" s="796"/>
      <c r="G120" s="796"/>
      <c r="H120" s="796"/>
      <c r="I120" s="796"/>
      <c r="J120" s="796"/>
      <c r="K120" s="796"/>
      <c r="L120" s="796"/>
      <c r="M120" s="811"/>
      <c r="N120" s="797"/>
      <c r="O120" s="797"/>
      <c r="P120" s="797"/>
      <c r="Q120" s="797"/>
      <c r="R120" s="797"/>
      <c r="S120" s="797"/>
      <c r="T120" s="797"/>
      <c r="U120" s="797"/>
      <c r="V120" s="797"/>
      <c r="W120" s="797"/>
      <c r="X120" s="797"/>
      <c r="Y120" s="797"/>
      <c r="Z120" s="797"/>
      <c r="AA120" s="797"/>
      <c r="AB120" s="797"/>
      <c r="AC120" s="797"/>
      <c r="AD120" s="797"/>
      <c r="AE120" s="797"/>
      <c r="AF120" s="797"/>
      <c r="AG120" s="797"/>
      <c r="AH120" s="797"/>
      <c r="AI120" s="797"/>
      <c r="AJ120" s="797"/>
      <c r="AK120" s="797"/>
      <c r="AL120" s="797"/>
      <c r="AM120" s="796"/>
    </row>
    <row r="121" spans="1:39">
      <c r="A121" s="796"/>
      <c r="B121" s="796"/>
      <c r="C121" s="796"/>
      <c r="D121" s="796"/>
      <c r="E121" s="796"/>
      <c r="F121" s="796"/>
      <c r="G121" s="796"/>
      <c r="H121" s="796"/>
      <c r="I121" s="796"/>
      <c r="J121" s="796"/>
      <c r="K121" s="796"/>
      <c r="L121" s="796"/>
      <c r="M121" s="810"/>
      <c r="N121" s="797"/>
      <c r="O121" s="797"/>
      <c r="P121" s="797"/>
      <c r="Q121" s="797"/>
      <c r="R121" s="797"/>
      <c r="S121" s="797"/>
      <c r="T121" s="797"/>
      <c r="U121" s="797"/>
      <c r="V121" s="797"/>
      <c r="W121" s="797"/>
      <c r="X121" s="797"/>
      <c r="Y121" s="797"/>
      <c r="Z121" s="797"/>
      <c r="AA121" s="797"/>
      <c r="AB121" s="797"/>
      <c r="AC121" s="797"/>
      <c r="AD121" s="797"/>
      <c r="AE121" s="797"/>
      <c r="AF121" s="797"/>
      <c r="AG121" s="797"/>
      <c r="AH121" s="797"/>
      <c r="AI121" s="797"/>
      <c r="AJ121" s="797"/>
      <c r="AK121" s="797"/>
      <c r="AL121" s="797"/>
      <c r="AM121" s="796"/>
    </row>
    <row r="122" spans="1:39">
      <c r="A122" s="796"/>
      <c r="B122" s="796"/>
      <c r="C122" s="796"/>
      <c r="D122" s="796"/>
      <c r="E122" s="796"/>
      <c r="F122" s="796"/>
      <c r="G122" s="796"/>
      <c r="H122" s="796"/>
      <c r="I122" s="796"/>
      <c r="J122" s="796"/>
      <c r="K122" s="796"/>
      <c r="L122" s="796"/>
      <c r="M122" s="796"/>
      <c r="N122" s="797"/>
      <c r="O122" s="797"/>
      <c r="P122" s="797"/>
      <c r="Q122" s="797"/>
      <c r="R122" s="797"/>
      <c r="S122" s="797"/>
      <c r="T122" s="797"/>
      <c r="U122" s="797"/>
      <c r="V122" s="797"/>
      <c r="W122" s="797"/>
      <c r="X122" s="797"/>
      <c r="Y122" s="797"/>
      <c r="Z122" s="797"/>
      <c r="AA122" s="797"/>
      <c r="AB122" s="797"/>
      <c r="AC122" s="797"/>
      <c r="AD122" s="797"/>
      <c r="AE122" s="797"/>
      <c r="AF122" s="797"/>
      <c r="AG122" s="797"/>
      <c r="AH122" s="797"/>
      <c r="AI122" s="797"/>
      <c r="AJ122" s="797"/>
      <c r="AK122" s="797"/>
      <c r="AL122" s="797"/>
      <c r="AM122" s="796"/>
    </row>
    <row r="123" spans="1:39">
      <c r="A123" s="796"/>
      <c r="B123" s="796"/>
      <c r="C123" s="796"/>
      <c r="D123" s="796"/>
      <c r="E123" s="796"/>
      <c r="F123" s="796"/>
      <c r="G123" s="796"/>
      <c r="H123" s="796"/>
      <c r="I123" s="796"/>
      <c r="J123" s="796"/>
      <c r="K123" s="796"/>
      <c r="L123" s="796"/>
      <c r="M123" s="810"/>
      <c r="N123" s="797"/>
      <c r="O123" s="797"/>
      <c r="P123" s="797"/>
      <c r="Q123" s="797"/>
      <c r="R123" s="797"/>
      <c r="S123" s="797"/>
      <c r="T123" s="797"/>
      <c r="U123" s="797"/>
      <c r="V123" s="797"/>
      <c r="W123" s="797"/>
      <c r="X123" s="797"/>
      <c r="Y123" s="797"/>
      <c r="Z123" s="797"/>
      <c r="AA123" s="797"/>
      <c r="AB123" s="797"/>
      <c r="AC123" s="797"/>
      <c r="AD123" s="797"/>
      <c r="AE123" s="797"/>
      <c r="AF123" s="797"/>
      <c r="AG123" s="797"/>
      <c r="AH123" s="797"/>
      <c r="AI123" s="797"/>
      <c r="AJ123" s="797"/>
      <c r="AK123" s="797"/>
      <c r="AL123" s="797"/>
      <c r="AM123" s="796"/>
    </row>
    <row r="124" spans="1:39">
      <c r="A124" s="796"/>
      <c r="B124" s="796"/>
      <c r="C124" s="796"/>
      <c r="D124" s="796"/>
      <c r="E124" s="796"/>
      <c r="F124" s="796"/>
      <c r="G124" s="796"/>
      <c r="H124" s="796"/>
      <c r="I124" s="796"/>
      <c r="J124" s="796"/>
      <c r="K124" s="796"/>
      <c r="L124" s="796"/>
      <c r="M124" s="810"/>
      <c r="N124" s="797"/>
      <c r="O124" s="797"/>
      <c r="P124" s="797"/>
      <c r="Q124" s="797"/>
      <c r="R124" s="797"/>
      <c r="S124" s="797"/>
      <c r="T124" s="797"/>
      <c r="U124" s="797"/>
      <c r="V124" s="797"/>
      <c r="W124" s="797"/>
      <c r="X124" s="797"/>
      <c r="Y124" s="797"/>
      <c r="Z124" s="797"/>
      <c r="AA124" s="797"/>
      <c r="AB124" s="797"/>
      <c r="AC124" s="797"/>
      <c r="AD124" s="797"/>
      <c r="AE124" s="797"/>
      <c r="AF124" s="797"/>
      <c r="AG124" s="797"/>
      <c r="AH124" s="797"/>
      <c r="AI124" s="797"/>
      <c r="AJ124" s="797"/>
      <c r="AK124" s="797"/>
      <c r="AL124" s="797"/>
      <c r="AM124" s="796"/>
    </row>
    <row r="125" spans="1:39">
      <c r="A125" s="796"/>
      <c r="B125" s="796"/>
      <c r="C125" s="796"/>
      <c r="D125" s="796"/>
      <c r="E125" s="796"/>
      <c r="F125" s="796"/>
      <c r="G125" s="796"/>
      <c r="H125" s="796"/>
      <c r="I125" s="796"/>
      <c r="J125" s="796"/>
      <c r="K125" s="796"/>
      <c r="L125" s="796"/>
      <c r="M125" s="796"/>
      <c r="N125" s="797"/>
      <c r="O125" s="797"/>
      <c r="P125" s="797"/>
      <c r="Q125" s="797"/>
      <c r="R125" s="797"/>
      <c r="S125" s="797"/>
      <c r="T125" s="797"/>
      <c r="U125" s="797"/>
      <c r="V125" s="797"/>
      <c r="W125" s="797"/>
      <c r="X125" s="797"/>
      <c r="Y125" s="797"/>
      <c r="Z125" s="797"/>
      <c r="AA125" s="797"/>
      <c r="AB125" s="797"/>
      <c r="AC125" s="797"/>
      <c r="AD125" s="797"/>
      <c r="AE125" s="797"/>
      <c r="AF125" s="797"/>
      <c r="AG125" s="797"/>
      <c r="AH125" s="797"/>
      <c r="AI125" s="797"/>
      <c r="AJ125" s="797"/>
      <c r="AK125" s="797"/>
      <c r="AL125" s="797"/>
      <c r="AM125" s="796"/>
    </row>
    <row r="126" spans="1:39">
      <c r="A126" s="796"/>
      <c r="B126" s="796"/>
      <c r="C126" s="796"/>
      <c r="D126" s="796"/>
      <c r="E126" s="796"/>
      <c r="F126" s="796"/>
      <c r="G126" s="796"/>
      <c r="H126" s="796"/>
      <c r="I126" s="796"/>
      <c r="J126" s="796"/>
      <c r="K126" s="796"/>
      <c r="L126" s="796"/>
      <c r="M126" s="796"/>
      <c r="N126" s="797"/>
      <c r="O126" s="797"/>
      <c r="P126" s="797"/>
      <c r="Q126" s="797"/>
      <c r="R126" s="797"/>
      <c r="S126" s="797"/>
      <c r="T126" s="797"/>
      <c r="U126" s="797"/>
      <c r="V126" s="797"/>
      <c r="W126" s="797"/>
      <c r="X126" s="797"/>
      <c r="Y126" s="797"/>
      <c r="Z126" s="797"/>
      <c r="AA126" s="797"/>
      <c r="AB126" s="797"/>
      <c r="AC126" s="797"/>
      <c r="AD126" s="797"/>
      <c r="AE126" s="797"/>
      <c r="AF126" s="797"/>
      <c r="AG126" s="797"/>
      <c r="AH126" s="797"/>
      <c r="AI126" s="797"/>
      <c r="AJ126" s="797"/>
      <c r="AK126" s="797"/>
      <c r="AL126" s="797"/>
      <c r="AM126" s="796"/>
    </row>
    <row r="127" spans="1:39">
      <c r="A127" s="796"/>
      <c r="B127" s="796"/>
      <c r="C127" s="796"/>
      <c r="D127" s="796"/>
      <c r="E127" s="796"/>
      <c r="F127" s="796"/>
      <c r="G127" s="796"/>
      <c r="H127" s="796"/>
      <c r="I127" s="796"/>
      <c r="J127" s="796"/>
      <c r="K127" s="796"/>
      <c r="L127" s="796"/>
      <c r="M127" s="796"/>
      <c r="N127" s="797"/>
      <c r="O127" s="797"/>
      <c r="P127" s="797"/>
      <c r="Q127" s="797"/>
      <c r="R127" s="797"/>
      <c r="S127" s="797"/>
      <c r="T127" s="797"/>
      <c r="U127" s="797"/>
      <c r="V127" s="797"/>
      <c r="W127" s="797"/>
      <c r="X127" s="797"/>
      <c r="Y127" s="797"/>
      <c r="Z127" s="797"/>
      <c r="AA127" s="797"/>
      <c r="AB127" s="797"/>
      <c r="AC127" s="797"/>
      <c r="AD127" s="797"/>
      <c r="AE127" s="797"/>
      <c r="AF127" s="797"/>
      <c r="AG127" s="797"/>
      <c r="AH127" s="797"/>
      <c r="AI127" s="797"/>
      <c r="AJ127" s="797"/>
      <c r="AK127" s="797"/>
      <c r="AL127" s="797"/>
      <c r="AM127" s="796"/>
    </row>
    <row r="128" spans="1:39">
      <c r="A128" s="796"/>
      <c r="B128" s="796"/>
      <c r="C128" s="796"/>
      <c r="D128" s="796"/>
      <c r="E128" s="796"/>
      <c r="F128" s="796"/>
      <c r="G128" s="796"/>
      <c r="H128" s="796"/>
      <c r="I128" s="796"/>
      <c r="J128" s="796"/>
      <c r="K128" s="796"/>
      <c r="L128" s="796"/>
      <c r="M128" s="796"/>
      <c r="N128" s="797"/>
      <c r="O128" s="797"/>
      <c r="P128" s="797"/>
      <c r="Q128" s="797"/>
      <c r="R128" s="797"/>
      <c r="S128" s="797"/>
      <c r="T128" s="797"/>
      <c r="U128" s="797"/>
      <c r="V128" s="797"/>
      <c r="W128" s="797"/>
      <c r="X128" s="797"/>
      <c r="Y128" s="797"/>
      <c r="Z128" s="797"/>
      <c r="AA128" s="797"/>
      <c r="AB128" s="797"/>
      <c r="AC128" s="797"/>
      <c r="AD128" s="797"/>
      <c r="AE128" s="797"/>
      <c r="AF128" s="797"/>
      <c r="AG128" s="797"/>
      <c r="AH128" s="797"/>
      <c r="AI128" s="797"/>
      <c r="AJ128" s="797"/>
      <c r="AK128" s="797"/>
      <c r="AL128" s="797"/>
      <c r="AM128" s="796"/>
    </row>
    <row r="129" spans="1:39">
      <c r="A129" s="796"/>
      <c r="B129" s="796"/>
      <c r="C129" s="796"/>
      <c r="D129" s="796"/>
      <c r="E129" s="796"/>
      <c r="F129" s="796"/>
      <c r="G129" s="796"/>
      <c r="H129" s="796"/>
      <c r="I129" s="796"/>
      <c r="J129" s="796"/>
      <c r="K129" s="796"/>
      <c r="L129" s="796"/>
      <c r="M129" s="810"/>
      <c r="N129" s="797"/>
      <c r="O129" s="797"/>
      <c r="P129" s="797"/>
      <c r="Q129" s="797"/>
      <c r="R129" s="797"/>
      <c r="S129" s="797"/>
      <c r="T129" s="797"/>
      <c r="U129" s="797"/>
      <c r="V129" s="797"/>
      <c r="W129" s="797"/>
      <c r="X129" s="797"/>
      <c r="Y129" s="797"/>
      <c r="Z129" s="797"/>
      <c r="AA129" s="797"/>
      <c r="AB129" s="797"/>
      <c r="AC129" s="797"/>
      <c r="AD129" s="797"/>
      <c r="AE129" s="797"/>
      <c r="AF129" s="797"/>
      <c r="AG129" s="797"/>
      <c r="AH129" s="797"/>
      <c r="AI129" s="797"/>
      <c r="AJ129" s="797"/>
      <c r="AK129" s="797"/>
      <c r="AL129" s="797"/>
      <c r="AM129" s="796"/>
    </row>
    <row r="130" spans="1:39">
      <c r="A130" s="796"/>
      <c r="B130" s="796"/>
      <c r="C130" s="796"/>
      <c r="D130" s="796"/>
      <c r="E130" s="796"/>
      <c r="F130" s="796"/>
      <c r="G130" s="796"/>
      <c r="H130" s="796"/>
      <c r="I130" s="796"/>
      <c r="J130" s="796"/>
      <c r="K130" s="796"/>
      <c r="L130" s="796"/>
      <c r="M130" s="810"/>
      <c r="N130" s="797"/>
      <c r="O130" s="797"/>
      <c r="P130" s="797"/>
      <c r="Q130" s="797"/>
      <c r="R130" s="797"/>
      <c r="S130" s="797"/>
      <c r="T130" s="797"/>
      <c r="U130" s="797"/>
      <c r="V130" s="797"/>
      <c r="W130" s="797"/>
      <c r="X130" s="797"/>
      <c r="Y130" s="797"/>
      <c r="Z130" s="797"/>
      <c r="AA130" s="797"/>
      <c r="AB130" s="797"/>
      <c r="AC130" s="797"/>
      <c r="AD130" s="797"/>
      <c r="AE130" s="797"/>
      <c r="AF130" s="797"/>
      <c r="AG130" s="797"/>
      <c r="AH130" s="797"/>
      <c r="AI130" s="797"/>
      <c r="AJ130" s="797"/>
      <c r="AK130" s="797"/>
      <c r="AL130" s="797"/>
      <c r="AM130" s="796"/>
    </row>
    <row r="131" spans="1:39">
      <c r="A131" s="796"/>
      <c r="B131" s="796"/>
      <c r="C131" s="796"/>
      <c r="D131" s="796"/>
      <c r="E131" s="796"/>
      <c r="F131" s="796"/>
      <c r="G131" s="796"/>
      <c r="H131" s="796"/>
      <c r="I131" s="796"/>
      <c r="J131" s="796"/>
      <c r="K131" s="796"/>
      <c r="L131" s="796"/>
      <c r="M131" s="811"/>
      <c r="N131" s="797"/>
      <c r="O131" s="797"/>
      <c r="P131" s="797"/>
      <c r="Q131" s="797"/>
      <c r="R131" s="797"/>
      <c r="S131" s="797"/>
      <c r="T131" s="797"/>
      <c r="U131" s="797"/>
      <c r="V131" s="797"/>
      <c r="W131" s="797"/>
      <c r="X131" s="797"/>
      <c r="Y131" s="797"/>
      <c r="Z131" s="797"/>
      <c r="AA131" s="797"/>
      <c r="AB131" s="797"/>
      <c r="AC131" s="797"/>
      <c r="AD131" s="797"/>
      <c r="AE131" s="797"/>
      <c r="AF131" s="797"/>
      <c r="AG131" s="797"/>
      <c r="AH131" s="797"/>
      <c r="AI131" s="797"/>
      <c r="AJ131" s="797"/>
      <c r="AK131" s="797"/>
      <c r="AL131" s="797"/>
      <c r="AM131" s="796"/>
    </row>
    <row r="132" spans="1:39">
      <c r="A132" s="796"/>
      <c r="B132" s="796"/>
      <c r="C132" s="796"/>
      <c r="D132" s="796"/>
      <c r="E132" s="796"/>
      <c r="F132" s="796"/>
      <c r="G132" s="796"/>
      <c r="H132" s="796"/>
      <c r="I132" s="796"/>
      <c r="J132" s="796"/>
      <c r="K132" s="796"/>
      <c r="L132" s="796"/>
      <c r="M132" s="810"/>
      <c r="N132" s="797"/>
      <c r="O132" s="797"/>
      <c r="P132" s="797"/>
      <c r="Q132" s="797"/>
      <c r="R132" s="797"/>
      <c r="S132" s="797"/>
      <c r="T132" s="797"/>
      <c r="U132" s="797"/>
      <c r="V132" s="797"/>
      <c r="W132" s="797"/>
      <c r="X132" s="797"/>
      <c r="Y132" s="797"/>
      <c r="Z132" s="797"/>
      <c r="AA132" s="797"/>
      <c r="AB132" s="797"/>
      <c r="AC132" s="797"/>
      <c r="AD132" s="797"/>
      <c r="AE132" s="797"/>
      <c r="AF132" s="797"/>
      <c r="AG132" s="797"/>
      <c r="AH132" s="797"/>
      <c r="AI132" s="797"/>
      <c r="AJ132" s="797"/>
      <c r="AK132" s="797"/>
      <c r="AL132" s="797"/>
      <c r="AM132" s="796"/>
    </row>
    <row r="133" spans="1:39">
      <c r="A133" s="796"/>
      <c r="B133" s="796"/>
      <c r="C133" s="796"/>
      <c r="D133" s="796"/>
      <c r="E133" s="796"/>
      <c r="F133" s="796"/>
      <c r="G133" s="796"/>
      <c r="H133" s="796"/>
      <c r="I133" s="796"/>
      <c r="J133" s="796"/>
      <c r="K133" s="796"/>
      <c r="L133" s="796"/>
      <c r="M133" s="810"/>
      <c r="N133" s="797"/>
      <c r="O133" s="797"/>
      <c r="P133" s="797"/>
      <c r="Q133" s="797"/>
      <c r="R133" s="797"/>
      <c r="S133" s="797"/>
      <c r="T133" s="797"/>
      <c r="U133" s="797"/>
      <c r="V133" s="797"/>
      <c r="W133" s="797"/>
      <c r="X133" s="797"/>
      <c r="Y133" s="797"/>
      <c r="Z133" s="797"/>
      <c r="AA133" s="797"/>
      <c r="AB133" s="797"/>
      <c r="AC133" s="797"/>
      <c r="AD133" s="797"/>
      <c r="AE133" s="797"/>
      <c r="AF133" s="797"/>
      <c r="AG133" s="797"/>
      <c r="AH133" s="797"/>
      <c r="AI133" s="797"/>
      <c r="AJ133" s="797"/>
      <c r="AK133" s="797"/>
      <c r="AL133" s="797"/>
      <c r="AM133" s="796"/>
    </row>
    <row r="134" spans="1:39">
      <c r="A134" s="796"/>
      <c r="B134" s="796"/>
      <c r="C134" s="796"/>
      <c r="D134" s="796"/>
      <c r="E134" s="796"/>
      <c r="F134" s="796"/>
      <c r="G134" s="796"/>
      <c r="H134" s="796"/>
      <c r="I134" s="796"/>
      <c r="J134" s="796"/>
      <c r="K134" s="796"/>
      <c r="L134" s="796"/>
      <c r="M134" s="810"/>
      <c r="N134" s="797"/>
      <c r="O134" s="797"/>
      <c r="P134" s="797"/>
      <c r="Q134" s="797"/>
      <c r="R134" s="797"/>
      <c r="S134" s="797"/>
      <c r="T134" s="797"/>
      <c r="U134" s="797"/>
      <c r="V134" s="797"/>
      <c r="W134" s="797"/>
      <c r="X134" s="797"/>
      <c r="Y134" s="797"/>
      <c r="Z134" s="797"/>
      <c r="AA134" s="797"/>
      <c r="AB134" s="797"/>
      <c r="AC134" s="797"/>
      <c r="AD134" s="797"/>
      <c r="AE134" s="797"/>
      <c r="AF134" s="797"/>
      <c r="AG134" s="797"/>
      <c r="AH134" s="797"/>
      <c r="AI134" s="797"/>
      <c r="AJ134" s="797"/>
      <c r="AK134" s="797"/>
      <c r="AL134" s="797"/>
      <c r="AM134" s="796"/>
    </row>
    <row r="135" spans="1:39">
      <c r="A135" s="796"/>
      <c r="B135" s="796"/>
      <c r="C135" s="796"/>
      <c r="D135" s="796"/>
      <c r="E135" s="796"/>
      <c r="F135" s="796"/>
      <c r="G135" s="796"/>
      <c r="H135" s="796"/>
      <c r="I135" s="796"/>
      <c r="J135" s="796"/>
      <c r="K135" s="796"/>
      <c r="L135" s="796"/>
      <c r="M135" s="810"/>
      <c r="N135" s="797"/>
      <c r="O135" s="797"/>
      <c r="P135" s="797"/>
      <c r="Q135" s="797"/>
      <c r="R135" s="797"/>
      <c r="S135" s="797"/>
      <c r="T135" s="797"/>
      <c r="U135" s="797"/>
      <c r="V135" s="797"/>
      <c r="W135" s="797"/>
      <c r="X135" s="797"/>
      <c r="Y135" s="797"/>
      <c r="Z135" s="797"/>
      <c r="AA135" s="797"/>
      <c r="AB135" s="797"/>
      <c r="AC135" s="797"/>
      <c r="AD135" s="797"/>
      <c r="AE135" s="797"/>
      <c r="AF135" s="797"/>
      <c r="AG135" s="797"/>
      <c r="AH135" s="797"/>
      <c r="AI135" s="797"/>
      <c r="AJ135" s="797"/>
      <c r="AK135" s="797"/>
      <c r="AL135" s="797"/>
      <c r="AM135" s="796"/>
    </row>
    <row r="136" spans="1:39">
      <c r="A136" s="796"/>
      <c r="B136" s="796"/>
      <c r="C136" s="796"/>
      <c r="D136" s="796"/>
      <c r="E136" s="796"/>
      <c r="F136" s="796"/>
      <c r="G136" s="796"/>
      <c r="H136" s="796"/>
      <c r="I136" s="796"/>
      <c r="J136" s="796"/>
      <c r="K136" s="796"/>
      <c r="L136" s="796"/>
      <c r="M136" s="810"/>
      <c r="N136" s="797"/>
      <c r="O136" s="797"/>
      <c r="P136" s="797"/>
      <c r="Q136" s="797"/>
      <c r="R136" s="797"/>
      <c r="S136" s="797"/>
      <c r="T136" s="797"/>
      <c r="U136" s="797"/>
      <c r="V136" s="797"/>
      <c r="W136" s="797"/>
      <c r="X136" s="797"/>
      <c r="Y136" s="797"/>
      <c r="Z136" s="797"/>
      <c r="AA136" s="797"/>
      <c r="AB136" s="797"/>
      <c r="AC136" s="797"/>
      <c r="AD136" s="797"/>
      <c r="AE136" s="797"/>
      <c r="AF136" s="797"/>
      <c r="AG136" s="797"/>
      <c r="AH136" s="797"/>
      <c r="AI136" s="797"/>
      <c r="AJ136" s="797"/>
      <c r="AK136" s="797"/>
      <c r="AL136" s="797"/>
      <c r="AM136" s="796"/>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44094488188981" header="0.31496062992125984" footer="0.31496062992125984"/>
  <pageSetup paperSize="9" scale="72"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40" sqref="R40"/>
    </sheetView>
  </sheetViews>
  <sheetFormatPr defaultColWidth="9.125" defaultRowHeight="11.4"/>
  <cols>
    <col min="1" max="10" width="2.625" style="96" hidden="1" customWidth="1"/>
    <col min="11" max="11" width="3.75" style="96" hidden="1" customWidth="1"/>
    <col min="12" max="12" width="5.875" style="96" customWidth="1"/>
    <col min="13" max="13" width="35.75" style="96" customWidth="1"/>
    <col min="14" max="14" width="12.75" style="96" customWidth="1"/>
    <col min="15" max="15" width="13.75" style="97" customWidth="1"/>
    <col min="16" max="17" width="13.75" style="96" customWidth="1"/>
    <col min="18" max="18" width="16.625" style="96" customWidth="1"/>
    <col min="19" max="19" width="12.75" style="96" customWidth="1"/>
    <col min="20" max="28" width="12.75" style="96" hidden="1" customWidth="1"/>
    <col min="29" max="29" width="14.625" style="96" customWidth="1"/>
    <col min="30" max="38" width="14.625" style="96" hidden="1" customWidth="1"/>
    <col min="39" max="39" width="20.75" style="96" customWidth="1"/>
    <col min="40" max="16384" width="9.125" style="96"/>
  </cols>
  <sheetData>
    <row r="1" spans="1:39" hidden="1">
      <c r="A1" s="812"/>
      <c r="B1" s="812"/>
      <c r="C1" s="812"/>
      <c r="D1" s="812"/>
      <c r="E1" s="812"/>
      <c r="F1" s="812"/>
      <c r="G1" s="812"/>
      <c r="H1" s="812"/>
      <c r="I1" s="812"/>
      <c r="J1" s="812"/>
      <c r="K1" s="812"/>
      <c r="L1" s="812"/>
      <c r="M1" s="812"/>
      <c r="N1" s="812"/>
      <c r="O1" s="813"/>
      <c r="P1" s="812"/>
      <c r="Q1" s="812"/>
      <c r="R1" s="812"/>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12"/>
    </row>
    <row r="2" spans="1:39" hidden="1">
      <c r="A2" s="812"/>
      <c r="B2" s="812"/>
      <c r="C2" s="812"/>
      <c r="D2" s="812"/>
      <c r="E2" s="812"/>
      <c r="F2" s="812"/>
      <c r="G2" s="812"/>
      <c r="H2" s="812"/>
      <c r="I2" s="812"/>
      <c r="J2" s="812"/>
      <c r="K2" s="812"/>
      <c r="L2" s="812"/>
      <c r="M2" s="812"/>
      <c r="N2" s="812"/>
      <c r="O2" s="813"/>
      <c r="P2" s="812"/>
      <c r="Q2" s="812"/>
      <c r="R2" s="812"/>
      <c r="S2" s="756"/>
      <c r="T2" s="756"/>
      <c r="U2" s="756"/>
      <c r="V2" s="756"/>
      <c r="W2" s="756"/>
      <c r="X2" s="756"/>
      <c r="Y2" s="756"/>
      <c r="Z2" s="756"/>
      <c r="AA2" s="756"/>
      <c r="AB2" s="756"/>
      <c r="AC2" s="756"/>
      <c r="AD2" s="756"/>
      <c r="AE2" s="756"/>
      <c r="AF2" s="756"/>
      <c r="AG2" s="756"/>
      <c r="AH2" s="756"/>
      <c r="AI2" s="756"/>
      <c r="AJ2" s="756"/>
      <c r="AK2" s="756"/>
      <c r="AL2" s="756"/>
      <c r="AM2" s="812"/>
    </row>
    <row r="3" spans="1:39" hidden="1">
      <c r="A3" s="812"/>
      <c r="B3" s="812"/>
      <c r="C3" s="812"/>
      <c r="D3" s="812"/>
      <c r="E3" s="812"/>
      <c r="F3" s="812"/>
      <c r="G3" s="812"/>
      <c r="H3" s="812"/>
      <c r="I3" s="812"/>
      <c r="J3" s="812"/>
      <c r="K3" s="812"/>
      <c r="L3" s="812"/>
      <c r="M3" s="812"/>
      <c r="N3" s="812"/>
      <c r="O3" s="813"/>
      <c r="P3" s="812"/>
      <c r="Q3" s="812"/>
      <c r="R3" s="812"/>
      <c r="S3" s="756"/>
      <c r="T3" s="756"/>
      <c r="U3" s="756"/>
      <c r="V3" s="756"/>
      <c r="W3" s="756"/>
      <c r="X3" s="756"/>
      <c r="Y3" s="756"/>
      <c r="Z3" s="756"/>
      <c r="AA3" s="756"/>
      <c r="AB3" s="756"/>
      <c r="AC3" s="756"/>
      <c r="AD3" s="756"/>
      <c r="AE3" s="756"/>
      <c r="AF3" s="756"/>
      <c r="AG3" s="756"/>
      <c r="AH3" s="756"/>
      <c r="AI3" s="756"/>
      <c r="AJ3" s="756"/>
      <c r="AK3" s="756"/>
      <c r="AL3" s="756"/>
      <c r="AM3" s="812"/>
    </row>
    <row r="4" spans="1:39" hidden="1">
      <c r="A4" s="812"/>
      <c r="B4" s="812"/>
      <c r="C4" s="812"/>
      <c r="D4" s="812"/>
      <c r="E4" s="812"/>
      <c r="F4" s="812"/>
      <c r="G4" s="812"/>
      <c r="H4" s="812"/>
      <c r="I4" s="812"/>
      <c r="J4" s="812"/>
      <c r="K4" s="812"/>
      <c r="L4" s="812"/>
      <c r="M4" s="812"/>
      <c r="N4" s="812"/>
      <c r="O4" s="813"/>
      <c r="P4" s="812"/>
      <c r="Q4" s="812"/>
      <c r="R4" s="812"/>
      <c r="S4" s="756"/>
      <c r="T4" s="756"/>
      <c r="U4" s="756"/>
      <c r="V4" s="756"/>
      <c r="W4" s="756"/>
      <c r="X4" s="756"/>
      <c r="Y4" s="756"/>
      <c r="Z4" s="756"/>
      <c r="AA4" s="756"/>
      <c r="AB4" s="756"/>
      <c r="AC4" s="756"/>
      <c r="AD4" s="756"/>
      <c r="AE4" s="756"/>
      <c r="AF4" s="756"/>
      <c r="AG4" s="756"/>
      <c r="AH4" s="756"/>
      <c r="AI4" s="756"/>
      <c r="AJ4" s="756"/>
      <c r="AK4" s="756"/>
      <c r="AL4" s="756"/>
      <c r="AM4" s="812"/>
    </row>
    <row r="5" spans="1:39" hidden="1">
      <c r="A5" s="812"/>
      <c r="B5" s="812"/>
      <c r="C5" s="812"/>
      <c r="D5" s="812"/>
      <c r="E5" s="812"/>
      <c r="F5" s="812"/>
      <c r="G5" s="812"/>
      <c r="H5" s="812"/>
      <c r="I5" s="812"/>
      <c r="J5" s="812"/>
      <c r="K5" s="812"/>
      <c r="L5" s="812"/>
      <c r="M5" s="812"/>
      <c r="N5" s="812"/>
      <c r="O5" s="813"/>
      <c r="P5" s="812"/>
      <c r="Q5" s="812"/>
      <c r="R5" s="812"/>
      <c r="S5" s="756"/>
      <c r="T5" s="756"/>
      <c r="U5" s="756"/>
      <c r="V5" s="756"/>
      <c r="W5" s="756"/>
      <c r="X5" s="756"/>
      <c r="Y5" s="756"/>
      <c r="Z5" s="756"/>
      <c r="AA5" s="756"/>
      <c r="AB5" s="756"/>
      <c r="AC5" s="756"/>
      <c r="AD5" s="756"/>
      <c r="AE5" s="756"/>
      <c r="AF5" s="756"/>
      <c r="AG5" s="756"/>
      <c r="AH5" s="756"/>
      <c r="AI5" s="756"/>
      <c r="AJ5" s="756"/>
      <c r="AK5" s="756"/>
      <c r="AL5" s="756"/>
      <c r="AM5" s="812"/>
    </row>
    <row r="6" spans="1:39" hidden="1">
      <c r="A6" s="812"/>
      <c r="B6" s="812"/>
      <c r="C6" s="812"/>
      <c r="D6" s="812"/>
      <c r="E6" s="812"/>
      <c r="F6" s="812"/>
      <c r="G6" s="812"/>
      <c r="H6" s="812"/>
      <c r="I6" s="812"/>
      <c r="J6" s="812"/>
      <c r="K6" s="812"/>
      <c r="L6" s="812"/>
      <c r="M6" s="812"/>
      <c r="N6" s="812"/>
      <c r="O6" s="813"/>
      <c r="P6" s="812"/>
      <c r="Q6" s="812"/>
      <c r="R6" s="812"/>
      <c r="S6" s="756"/>
      <c r="T6" s="756"/>
      <c r="U6" s="756"/>
      <c r="V6" s="756"/>
      <c r="W6" s="756"/>
      <c r="X6" s="756"/>
      <c r="Y6" s="756"/>
      <c r="Z6" s="756"/>
      <c r="AA6" s="756"/>
      <c r="AB6" s="756"/>
      <c r="AC6" s="756"/>
      <c r="AD6" s="756"/>
      <c r="AE6" s="756"/>
      <c r="AF6" s="756"/>
      <c r="AG6" s="756"/>
      <c r="AH6" s="756"/>
      <c r="AI6" s="756"/>
      <c r="AJ6" s="756"/>
      <c r="AK6" s="756"/>
      <c r="AL6" s="756"/>
      <c r="AM6" s="812"/>
    </row>
    <row r="7" spans="1:39" hidden="1">
      <c r="A7" s="812"/>
      <c r="B7" s="812"/>
      <c r="C7" s="812"/>
      <c r="D7" s="812"/>
      <c r="E7" s="812"/>
      <c r="F7" s="812"/>
      <c r="G7" s="812"/>
      <c r="H7" s="812"/>
      <c r="I7" s="812"/>
      <c r="J7" s="812"/>
      <c r="K7" s="812"/>
      <c r="L7" s="812"/>
      <c r="M7" s="812"/>
      <c r="N7" s="812"/>
      <c r="O7" s="813"/>
      <c r="P7" s="812"/>
      <c r="Q7" s="812"/>
      <c r="R7" s="812"/>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12"/>
    </row>
    <row r="8" spans="1:39" hidden="1">
      <c r="A8" s="812"/>
      <c r="B8" s="812"/>
      <c r="C8" s="812"/>
      <c r="D8" s="812"/>
      <c r="E8" s="812"/>
      <c r="F8" s="812"/>
      <c r="G8" s="812"/>
      <c r="H8" s="812"/>
      <c r="I8" s="812"/>
      <c r="J8" s="812"/>
      <c r="K8" s="812"/>
      <c r="L8" s="812"/>
      <c r="M8" s="812"/>
      <c r="N8" s="812"/>
      <c r="O8" s="813"/>
      <c r="P8" s="812"/>
      <c r="Q8" s="812"/>
      <c r="R8" s="812"/>
      <c r="S8" s="812"/>
      <c r="T8" s="812"/>
      <c r="U8" s="812"/>
      <c r="V8" s="812"/>
      <c r="W8" s="812"/>
      <c r="X8" s="812"/>
      <c r="Y8" s="812"/>
      <c r="Z8" s="812"/>
      <c r="AA8" s="812"/>
      <c r="AB8" s="812"/>
      <c r="AC8" s="812"/>
      <c r="AD8" s="812"/>
      <c r="AE8" s="812"/>
      <c r="AF8" s="812"/>
      <c r="AG8" s="812"/>
      <c r="AH8" s="812"/>
      <c r="AI8" s="812"/>
      <c r="AJ8" s="812"/>
      <c r="AK8" s="812"/>
      <c r="AL8" s="812"/>
      <c r="AM8" s="812"/>
    </row>
    <row r="9" spans="1:39" hidden="1">
      <c r="A9" s="812"/>
      <c r="B9" s="812"/>
      <c r="C9" s="812"/>
      <c r="D9" s="812"/>
      <c r="E9" s="812"/>
      <c r="F9" s="812"/>
      <c r="G9" s="812"/>
      <c r="H9" s="812"/>
      <c r="I9" s="812"/>
      <c r="J9" s="812"/>
      <c r="K9" s="812"/>
      <c r="L9" s="812"/>
      <c r="M9" s="812"/>
      <c r="N9" s="812"/>
      <c r="O9" s="813"/>
      <c r="P9" s="812"/>
      <c r="Q9" s="812"/>
      <c r="R9" s="812"/>
      <c r="S9" s="812"/>
      <c r="T9" s="812"/>
      <c r="U9" s="812"/>
      <c r="V9" s="812"/>
      <c r="W9" s="812"/>
      <c r="X9" s="812"/>
      <c r="Y9" s="812"/>
      <c r="Z9" s="812"/>
      <c r="AA9" s="812"/>
      <c r="AB9" s="812"/>
      <c r="AC9" s="812"/>
      <c r="AD9" s="812"/>
      <c r="AE9" s="812"/>
      <c r="AF9" s="812"/>
      <c r="AG9" s="812"/>
      <c r="AH9" s="812"/>
      <c r="AI9" s="812"/>
      <c r="AJ9" s="812"/>
      <c r="AK9" s="812"/>
      <c r="AL9" s="812"/>
      <c r="AM9" s="812"/>
    </row>
    <row r="10" spans="1:39" hidden="1">
      <c r="A10" s="812"/>
      <c r="B10" s="812"/>
      <c r="C10" s="812"/>
      <c r="D10" s="812"/>
      <c r="E10" s="812"/>
      <c r="F10" s="812"/>
      <c r="G10" s="812"/>
      <c r="H10" s="812"/>
      <c r="I10" s="812"/>
      <c r="J10" s="812"/>
      <c r="K10" s="812"/>
      <c r="L10" s="812"/>
      <c r="M10" s="812"/>
      <c r="N10" s="812"/>
      <c r="O10" s="813"/>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row>
    <row r="11" spans="1:39" ht="15" hidden="1" customHeight="1">
      <c r="A11" s="812"/>
      <c r="B11" s="812"/>
      <c r="C11" s="812"/>
      <c r="D11" s="812"/>
      <c r="E11" s="812"/>
      <c r="F11" s="812"/>
      <c r="G11" s="812"/>
      <c r="H11" s="812"/>
      <c r="I11" s="812"/>
      <c r="J11" s="812"/>
      <c r="K11" s="812"/>
      <c r="L11" s="812"/>
      <c r="M11" s="814"/>
      <c r="N11" s="812"/>
      <c r="O11" s="813"/>
      <c r="P11" s="812"/>
      <c r="Q11" s="812"/>
      <c r="R11" s="812"/>
      <c r="S11" s="812"/>
      <c r="T11" s="812"/>
      <c r="U11" s="812"/>
      <c r="V11" s="812"/>
      <c r="W11" s="812"/>
      <c r="X11" s="812"/>
      <c r="Y11" s="812"/>
      <c r="Z11" s="812"/>
      <c r="AA11" s="812"/>
      <c r="AB11" s="812"/>
      <c r="AC11" s="812"/>
      <c r="AD11" s="812"/>
      <c r="AE11" s="812"/>
      <c r="AF11" s="812"/>
      <c r="AG11" s="812"/>
      <c r="AH11" s="812"/>
      <c r="AI11" s="812"/>
      <c r="AJ11" s="812"/>
      <c r="AK11" s="812"/>
      <c r="AL11" s="812"/>
      <c r="AM11" s="812"/>
    </row>
    <row r="12" spans="1:39" s="82" customFormat="1" ht="20.100000000000001" customHeight="1">
      <c r="A12" s="749"/>
      <c r="B12" s="749"/>
      <c r="C12" s="749"/>
      <c r="D12" s="749"/>
      <c r="E12" s="749"/>
      <c r="F12" s="749"/>
      <c r="G12" s="749"/>
      <c r="H12" s="749"/>
      <c r="I12" s="749"/>
      <c r="J12" s="749"/>
      <c r="K12" s="749"/>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749"/>
      <c r="B13" s="749"/>
      <c r="C13" s="749"/>
      <c r="D13" s="749"/>
      <c r="E13" s="749"/>
      <c r="F13" s="749"/>
      <c r="G13" s="749"/>
      <c r="H13" s="749"/>
      <c r="I13" s="749"/>
      <c r="J13" s="749"/>
      <c r="K13" s="749"/>
      <c r="L13" s="815"/>
      <c r="M13" s="749"/>
      <c r="N13" s="749"/>
      <c r="O13" s="816"/>
      <c r="P13" s="749"/>
      <c r="Q13" s="749"/>
      <c r="R13" s="749"/>
      <c r="S13" s="749"/>
      <c r="T13" s="749"/>
      <c r="U13" s="749"/>
      <c r="V13" s="749"/>
      <c r="W13" s="749"/>
      <c r="X13" s="749"/>
      <c r="Y13" s="749"/>
      <c r="Z13" s="749"/>
      <c r="AA13" s="749"/>
      <c r="AB13" s="749"/>
      <c r="AC13" s="749"/>
      <c r="AD13" s="749"/>
      <c r="AE13" s="749"/>
      <c r="AF13" s="749"/>
      <c r="AG13" s="749"/>
      <c r="AH13" s="749"/>
      <c r="AI13" s="749"/>
      <c r="AJ13" s="749"/>
      <c r="AK13" s="749"/>
      <c r="AL13" s="749"/>
      <c r="AM13" s="749"/>
    </row>
    <row r="14" spans="1:39" s="82" customFormat="1" ht="15" customHeight="1">
      <c r="A14" s="749"/>
      <c r="B14" s="749"/>
      <c r="C14" s="749"/>
      <c r="D14" s="749"/>
      <c r="E14" s="749"/>
      <c r="F14" s="749"/>
      <c r="G14" s="749"/>
      <c r="H14" s="749"/>
      <c r="I14" s="749"/>
      <c r="J14" s="749"/>
      <c r="K14" s="749"/>
      <c r="L14" s="1115" t="s">
        <v>16</v>
      </c>
      <c r="M14" s="1115" t="s">
        <v>121</v>
      </c>
      <c r="N14" s="1115" t="s">
        <v>285</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06" t="s">
        <v>323</v>
      </c>
    </row>
    <row r="15" spans="1:39" s="82" customFormat="1" ht="50.1" customHeight="1">
      <c r="A15" s="749"/>
      <c r="B15" s="749"/>
      <c r="C15" s="749"/>
      <c r="D15" s="749"/>
      <c r="E15" s="749"/>
      <c r="F15" s="749"/>
      <c r="G15" s="749"/>
      <c r="H15" s="749"/>
      <c r="I15" s="749"/>
      <c r="J15" s="749"/>
      <c r="K15" s="749"/>
      <c r="L15" s="1115"/>
      <c r="M15" s="1115"/>
      <c r="N15" s="1115"/>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6"/>
    </row>
    <row r="16" spans="1:39" s="82" customFormat="1">
      <c r="A16" s="761" t="s">
        <v>18</v>
      </c>
      <c r="B16" s="749"/>
      <c r="C16" s="749"/>
      <c r="D16" s="749"/>
      <c r="E16" s="749"/>
      <c r="F16" s="749"/>
      <c r="G16" s="749"/>
      <c r="H16" s="749"/>
      <c r="I16" s="749"/>
      <c r="J16" s="749"/>
      <c r="K16" s="749"/>
      <c r="L16" s="800" t="s">
        <v>2543</v>
      </c>
      <c r="M16" s="673"/>
      <c r="N16" s="674"/>
      <c r="O16" s="674"/>
      <c r="P16" s="674"/>
      <c r="Q16" s="674"/>
      <c r="R16" s="674"/>
      <c r="S16" s="674"/>
      <c r="T16" s="674"/>
      <c r="U16" s="674"/>
      <c r="V16" s="674"/>
      <c r="W16" s="674"/>
      <c r="X16" s="674"/>
      <c r="Y16" s="674"/>
      <c r="Z16" s="674"/>
      <c r="AA16" s="674"/>
      <c r="AB16" s="674"/>
      <c r="AC16" s="674"/>
      <c r="AD16" s="674"/>
      <c r="AE16" s="674"/>
      <c r="AF16" s="674"/>
      <c r="AG16" s="674"/>
      <c r="AH16" s="674"/>
      <c r="AI16" s="674"/>
      <c r="AJ16" s="674"/>
      <c r="AK16" s="674"/>
      <c r="AL16" s="674"/>
      <c r="AM16" s="801"/>
    </row>
    <row r="17" spans="1:39" s="82" customFormat="1" ht="22.8">
      <c r="A17" s="784">
        <v>1</v>
      </c>
      <c r="B17" s="749"/>
      <c r="C17" s="749"/>
      <c r="D17" s="749"/>
      <c r="E17" s="749"/>
      <c r="F17" s="749"/>
      <c r="G17" s="749"/>
      <c r="H17" s="749"/>
      <c r="I17" s="749"/>
      <c r="J17" s="749"/>
      <c r="K17" s="749"/>
      <c r="L17" s="817" t="s">
        <v>18</v>
      </c>
      <c r="M17" s="228" t="s">
        <v>411</v>
      </c>
      <c r="N17" s="818" t="s">
        <v>370</v>
      </c>
      <c r="O17" s="819">
        <v>0</v>
      </c>
      <c r="P17" s="819">
        <v>0</v>
      </c>
      <c r="Q17" s="819">
        <v>0</v>
      </c>
      <c r="R17" s="819">
        <v>0</v>
      </c>
      <c r="S17" s="819">
        <v>0</v>
      </c>
      <c r="T17" s="819">
        <v>0</v>
      </c>
      <c r="U17" s="819">
        <v>0</v>
      </c>
      <c r="V17" s="819">
        <v>0</v>
      </c>
      <c r="W17" s="819">
        <v>0</v>
      </c>
      <c r="X17" s="819">
        <v>0</v>
      </c>
      <c r="Y17" s="819">
        <v>0</v>
      </c>
      <c r="Z17" s="819">
        <v>0</v>
      </c>
      <c r="AA17" s="819">
        <v>0</v>
      </c>
      <c r="AB17" s="819">
        <v>0</v>
      </c>
      <c r="AC17" s="819">
        <v>0</v>
      </c>
      <c r="AD17" s="819">
        <v>0</v>
      </c>
      <c r="AE17" s="819">
        <v>0</v>
      </c>
      <c r="AF17" s="819">
        <v>0</v>
      </c>
      <c r="AG17" s="819">
        <v>0</v>
      </c>
      <c r="AH17" s="819">
        <v>0</v>
      </c>
      <c r="AI17" s="819">
        <v>0</v>
      </c>
      <c r="AJ17" s="819">
        <v>0</v>
      </c>
      <c r="AK17" s="819">
        <v>0</v>
      </c>
      <c r="AL17" s="819">
        <v>0</v>
      </c>
      <c r="AM17" s="768"/>
    </row>
    <row r="18" spans="1:39" s="82" customFormat="1">
      <c r="A18" s="784">
        <v>1</v>
      </c>
      <c r="B18" s="749"/>
      <c r="C18" s="749"/>
      <c r="D18" s="749"/>
      <c r="E18" s="749"/>
      <c r="F18" s="749"/>
      <c r="G18" s="749"/>
      <c r="H18" s="749"/>
      <c r="I18" s="749"/>
      <c r="J18" s="749"/>
      <c r="K18" s="749"/>
      <c r="L18" s="820" t="s">
        <v>165</v>
      </c>
      <c r="M18" s="231" t="s">
        <v>12</v>
      </c>
      <c r="N18" s="724" t="s">
        <v>370</v>
      </c>
      <c r="O18" s="821">
        <v>0</v>
      </c>
      <c r="P18" s="821">
        <v>0</v>
      </c>
      <c r="Q18" s="821">
        <v>0</v>
      </c>
      <c r="R18" s="821">
        <v>0</v>
      </c>
      <c r="S18" s="821">
        <v>0</v>
      </c>
      <c r="T18" s="821">
        <v>0</v>
      </c>
      <c r="U18" s="821">
        <v>0</v>
      </c>
      <c r="V18" s="821">
        <v>0</v>
      </c>
      <c r="W18" s="821">
        <v>0</v>
      </c>
      <c r="X18" s="821">
        <v>0</v>
      </c>
      <c r="Y18" s="821">
        <v>0</v>
      </c>
      <c r="Z18" s="821">
        <v>0</v>
      </c>
      <c r="AA18" s="821">
        <v>0</v>
      </c>
      <c r="AB18" s="821">
        <v>0</v>
      </c>
      <c r="AC18" s="821">
        <v>0</v>
      </c>
      <c r="AD18" s="821">
        <v>0</v>
      </c>
      <c r="AE18" s="821">
        <v>0</v>
      </c>
      <c r="AF18" s="821">
        <v>0</v>
      </c>
      <c r="AG18" s="821">
        <v>0</v>
      </c>
      <c r="AH18" s="821">
        <v>0</v>
      </c>
      <c r="AI18" s="821">
        <v>0</v>
      </c>
      <c r="AJ18" s="821">
        <v>0</v>
      </c>
      <c r="AK18" s="821">
        <v>0</v>
      </c>
      <c r="AL18" s="821">
        <v>0</v>
      </c>
      <c r="AM18" s="768"/>
    </row>
    <row r="19" spans="1:39" s="82" customFormat="1" ht="22.8">
      <c r="A19" s="784">
        <v>1</v>
      </c>
      <c r="B19" s="749"/>
      <c r="C19" s="749"/>
      <c r="D19" s="749"/>
      <c r="E19" s="749"/>
      <c r="F19" s="749"/>
      <c r="G19" s="749"/>
      <c r="H19" s="749"/>
      <c r="I19" s="749"/>
      <c r="J19" s="749"/>
      <c r="K19" s="749"/>
      <c r="L19" s="820" t="s">
        <v>412</v>
      </c>
      <c r="M19" s="822" t="s">
        <v>413</v>
      </c>
      <c r="N19" s="724" t="s">
        <v>370</v>
      </c>
      <c r="O19" s="821"/>
      <c r="P19" s="821"/>
      <c r="Q19" s="821"/>
      <c r="R19" s="821"/>
      <c r="S19" s="821"/>
      <c r="T19" s="821"/>
      <c r="U19" s="821"/>
      <c r="V19" s="821"/>
      <c r="W19" s="821"/>
      <c r="X19" s="821"/>
      <c r="Y19" s="821"/>
      <c r="Z19" s="821"/>
      <c r="AA19" s="821"/>
      <c r="AB19" s="821"/>
      <c r="AC19" s="821"/>
      <c r="AD19" s="821"/>
      <c r="AE19" s="821"/>
      <c r="AF19" s="821"/>
      <c r="AG19" s="821"/>
      <c r="AH19" s="821"/>
      <c r="AI19" s="821"/>
      <c r="AJ19" s="821"/>
      <c r="AK19" s="821"/>
      <c r="AL19" s="821"/>
      <c r="AM19" s="768"/>
    </row>
    <row r="20" spans="1:39" s="82" customFormat="1">
      <c r="A20" s="784">
        <v>1</v>
      </c>
      <c r="B20" s="749"/>
      <c r="C20" s="749"/>
      <c r="D20" s="749"/>
      <c r="E20" s="749"/>
      <c r="F20" s="749"/>
      <c r="G20" s="749"/>
      <c r="H20" s="749"/>
      <c r="I20" s="749"/>
      <c r="J20" s="749"/>
      <c r="K20" s="749"/>
      <c r="L20" s="820" t="s">
        <v>414</v>
      </c>
      <c r="M20" s="822" t="s">
        <v>415</v>
      </c>
      <c r="N20" s="724" t="s">
        <v>370</v>
      </c>
      <c r="O20" s="821"/>
      <c r="P20" s="821"/>
      <c r="Q20" s="821"/>
      <c r="R20" s="821"/>
      <c r="S20" s="821"/>
      <c r="T20" s="821"/>
      <c r="U20" s="821"/>
      <c r="V20" s="821"/>
      <c r="W20" s="821"/>
      <c r="X20" s="821"/>
      <c r="Y20" s="821"/>
      <c r="Z20" s="821"/>
      <c r="AA20" s="821"/>
      <c r="AB20" s="821"/>
      <c r="AC20" s="821"/>
      <c r="AD20" s="821"/>
      <c r="AE20" s="821"/>
      <c r="AF20" s="821"/>
      <c r="AG20" s="821"/>
      <c r="AH20" s="821"/>
      <c r="AI20" s="821"/>
      <c r="AJ20" s="821"/>
      <c r="AK20" s="821"/>
      <c r="AL20" s="821"/>
      <c r="AM20" s="768"/>
    </row>
    <row r="21" spans="1:39" s="82" customFormat="1">
      <c r="A21" s="784">
        <v>1</v>
      </c>
      <c r="B21" s="749"/>
      <c r="C21" s="749"/>
      <c r="D21" s="749"/>
      <c r="E21" s="749"/>
      <c r="F21" s="749"/>
      <c r="G21" s="749"/>
      <c r="H21" s="749"/>
      <c r="I21" s="749"/>
      <c r="J21" s="749"/>
      <c r="K21" s="749"/>
      <c r="L21" s="820" t="s">
        <v>166</v>
      </c>
      <c r="M21" s="823" t="s">
        <v>416</v>
      </c>
      <c r="N21" s="724" t="s">
        <v>370</v>
      </c>
      <c r="O21" s="821"/>
      <c r="P21" s="821"/>
      <c r="Q21" s="821"/>
      <c r="R21" s="821"/>
      <c r="S21" s="821"/>
      <c r="T21" s="821"/>
      <c r="U21" s="821"/>
      <c r="V21" s="821"/>
      <c r="W21" s="821"/>
      <c r="X21" s="821"/>
      <c r="Y21" s="821"/>
      <c r="Z21" s="821"/>
      <c r="AA21" s="821"/>
      <c r="AB21" s="821"/>
      <c r="AC21" s="821"/>
      <c r="AD21" s="821"/>
      <c r="AE21" s="821"/>
      <c r="AF21" s="821"/>
      <c r="AG21" s="821"/>
      <c r="AH21" s="821"/>
      <c r="AI21" s="821"/>
      <c r="AJ21" s="821"/>
      <c r="AK21" s="821"/>
      <c r="AL21" s="821"/>
      <c r="AM21" s="768"/>
    </row>
    <row r="22" spans="1:39" s="82" customFormat="1">
      <c r="A22" s="784">
        <v>1</v>
      </c>
      <c r="B22" s="749"/>
      <c r="C22" s="749"/>
      <c r="D22" s="749"/>
      <c r="E22" s="749"/>
      <c r="F22" s="749"/>
      <c r="G22" s="749"/>
      <c r="H22" s="749"/>
      <c r="I22" s="749"/>
      <c r="J22" s="749"/>
      <c r="K22" s="749"/>
      <c r="L22" s="820" t="s">
        <v>378</v>
      </c>
      <c r="M22" s="824" t="s">
        <v>417</v>
      </c>
      <c r="N22" s="724" t="s">
        <v>370</v>
      </c>
      <c r="O22" s="821"/>
      <c r="P22" s="821"/>
      <c r="Q22" s="821"/>
      <c r="R22" s="821"/>
      <c r="S22" s="821"/>
      <c r="T22" s="821"/>
      <c r="U22" s="821"/>
      <c r="V22" s="821"/>
      <c r="W22" s="821"/>
      <c r="X22" s="821"/>
      <c r="Y22" s="821"/>
      <c r="Z22" s="821"/>
      <c r="AA22" s="821"/>
      <c r="AB22" s="821"/>
      <c r="AC22" s="821"/>
      <c r="AD22" s="821"/>
      <c r="AE22" s="821"/>
      <c r="AF22" s="821"/>
      <c r="AG22" s="821"/>
      <c r="AH22" s="821"/>
      <c r="AI22" s="821"/>
      <c r="AJ22" s="821"/>
      <c r="AK22" s="821"/>
      <c r="AL22" s="821"/>
      <c r="AM22" s="768"/>
    </row>
    <row r="23" spans="1:39" s="82" customFormat="1">
      <c r="A23" s="784">
        <v>1</v>
      </c>
      <c r="B23" s="749"/>
      <c r="C23" s="749"/>
      <c r="D23" s="749"/>
      <c r="E23" s="749"/>
      <c r="F23" s="749"/>
      <c r="G23" s="749"/>
      <c r="H23" s="749"/>
      <c r="I23" s="749"/>
      <c r="J23" s="749"/>
      <c r="K23" s="749"/>
      <c r="L23" s="820" t="s">
        <v>380</v>
      </c>
      <c r="M23" s="824" t="s">
        <v>418</v>
      </c>
      <c r="N23" s="724" t="s">
        <v>370</v>
      </c>
      <c r="O23" s="821"/>
      <c r="P23" s="821"/>
      <c r="Q23" s="821"/>
      <c r="R23" s="821"/>
      <c r="S23" s="821"/>
      <c r="T23" s="821"/>
      <c r="U23" s="821"/>
      <c r="V23" s="821"/>
      <c r="W23" s="821"/>
      <c r="X23" s="821"/>
      <c r="Y23" s="821"/>
      <c r="Z23" s="821"/>
      <c r="AA23" s="821"/>
      <c r="AB23" s="821"/>
      <c r="AC23" s="821"/>
      <c r="AD23" s="821"/>
      <c r="AE23" s="821"/>
      <c r="AF23" s="821"/>
      <c r="AG23" s="821"/>
      <c r="AH23" s="821"/>
      <c r="AI23" s="821"/>
      <c r="AJ23" s="821"/>
      <c r="AK23" s="821"/>
      <c r="AL23" s="821"/>
      <c r="AM23" s="768"/>
    </row>
    <row r="24" spans="1:39" s="82" customFormat="1">
      <c r="A24" s="761" t="s">
        <v>102</v>
      </c>
      <c r="B24" s="749"/>
      <c r="C24" s="749"/>
      <c r="D24" s="749"/>
      <c r="E24" s="749"/>
      <c r="F24" s="749"/>
      <c r="G24" s="749"/>
      <c r="H24" s="749"/>
      <c r="I24" s="749"/>
      <c r="J24" s="749"/>
      <c r="K24" s="749"/>
      <c r="L24" s="800" t="s">
        <v>2566</v>
      </c>
      <c r="M24" s="673"/>
      <c r="N24" s="674"/>
      <c r="O24" s="674"/>
      <c r="P24" s="674"/>
      <c r="Q24" s="674"/>
      <c r="R24" s="674"/>
      <c r="S24" s="674"/>
      <c r="T24" s="674"/>
      <c r="U24" s="674"/>
      <c r="V24" s="674"/>
      <c r="W24" s="674"/>
      <c r="X24" s="674"/>
      <c r="Y24" s="674"/>
      <c r="Z24" s="674"/>
      <c r="AA24" s="674"/>
      <c r="AB24" s="674"/>
      <c r="AC24" s="674"/>
      <c r="AD24" s="674"/>
      <c r="AE24" s="674"/>
      <c r="AF24" s="674"/>
      <c r="AG24" s="674"/>
      <c r="AH24" s="674"/>
      <c r="AI24" s="674"/>
      <c r="AJ24" s="674"/>
      <c r="AK24" s="674"/>
      <c r="AL24" s="674"/>
      <c r="AM24" s="801"/>
    </row>
    <row r="25" spans="1:39" s="82" customFormat="1" ht="22.8">
      <c r="A25" s="784">
        <v>2</v>
      </c>
      <c r="B25" s="749"/>
      <c r="C25" s="749"/>
      <c r="D25" s="749"/>
      <c r="E25" s="749"/>
      <c r="F25" s="749"/>
      <c r="G25" s="749"/>
      <c r="H25" s="749"/>
      <c r="I25" s="749"/>
      <c r="J25" s="749"/>
      <c r="K25" s="749"/>
      <c r="L25" s="817" t="s">
        <v>18</v>
      </c>
      <c r="M25" s="228" t="s">
        <v>411</v>
      </c>
      <c r="N25" s="818" t="s">
        <v>370</v>
      </c>
      <c r="O25" s="819">
        <v>0</v>
      </c>
      <c r="P25" s="819">
        <v>0</v>
      </c>
      <c r="Q25" s="819">
        <v>0</v>
      </c>
      <c r="R25" s="819">
        <v>0</v>
      </c>
      <c r="S25" s="819">
        <v>0</v>
      </c>
      <c r="T25" s="819">
        <v>0</v>
      </c>
      <c r="U25" s="819">
        <v>0</v>
      </c>
      <c r="V25" s="819">
        <v>0</v>
      </c>
      <c r="W25" s="819">
        <v>0</v>
      </c>
      <c r="X25" s="819">
        <v>0</v>
      </c>
      <c r="Y25" s="819">
        <v>0</v>
      </c>
      <c r="Z25" s="819">
        <v>0</v>
      </c>
      <c r="AA25" s="819">
        <v>0</v>
      </c>
      <c r="AB25" s="819">
        <v>0</v>
      </c>
      <c r="AC25" s="819">
        <v>0</v>
      </c>
      <c r="AD25" s="819">
        <v>0</v>
      </c>
      <c r="AE25" s="819">
        <v>0</v>
      </c>
      <c r="AF25" s="819">
        <v>0</v>
      </c>
      <c r="AG25" s="819">
        <v>0</v>
      </c>
      <c r="AH25" s="819">
        <v>0</v>
      </c>
      <c r="AI25" s="819">
        <v>0</v>
      </c>
      <c r="AJ25" s="819">
        <v>0</v>
      </c>
      <c r="AK25" s="819">
        <v>0</v>
      </c>
      <c r="AL25" s="819">
        <v>0</v>
      </c>
      <c r="AM25" s="768"/>
    </row>
    <row r="26" spans="1:39" s="82" customFormat="1">
      <c r="A26" s="784">
        <v>2</v>
      </c>
      <c r="B26" s="749"/>
      <c r="C26" s="749"/>
      <c r="D26" s="749"/>
      <c r="E26" s="749"/>
      <c r="F26" s="749"/>
      <c r="G26" s="749"/>
      <c r="H26" s="749"/>
      <c r="I26" s="749"/>
      <c r="J26" s="749"/>
      <c r="K26" s="749"/>
      <c r="L26" s="820" t="s">
        <v>165</v>
      </c>
      <c r="M26" s="231" t="s">
        <v>12</v>
      </c>
      <c r="N26" s="724" t="s">
        <v>370</v>
      </c>
      <c r="O26" s="821">
        <v>0</v>
      </c>
      <c r="P26" s="821">
        <v>0</v>
      </c>
      <c r="Q26" s="821">
        <v>0</v>
      </c>
      <c r="R26" s="821">
        <v>0</v>
      </c>
      <c r="S26" s="821">
        <v>0</v>
      </c>
      <c r="T26" s="821">
        <v>0</v>
      </c>
      <c r="U26" s="821">
        <v>0</v>
      </c>
      <c r="V26" s="821">
        <v>0</v>
      </c>
      <c r="W26" s="821">
        <v>0</v>
      </c>
      <c r="X26" s="821">
        <v>0</v>
      </c>
      <c r="Y26" s="821">
        <v>0</v>
      </c>
      <c r="Z26" s="821">
        <v>0</v>
      </c>
      <c r="AA26" s="821">
        <v>0</v>
      </c>
      <c r="AB26" s="821">
        <v>0</v>
      </c>
      <c r="AC26" s="821">
        <v>0</v>
      </c>
      <c r="AD26" s="821">
        <v>0</v>
      </c>
      <c r="AE26" s="821">
        <v>0</v>
      </c>
      <c r="AF26" s="821">
        <v>0</v>
      </c>
      <c r="AG26" s="821">
        <v>0</v>
      </c>
      <c r="AH26" s="821">
        <v>0</v>
      </c>
      <c r="AI26" s="821">
        <v>0</v>
      </c>
      <c r="AJ26" s="821">
        <v>0</v>
      </c>
      <c r="AK26" s="821">
        <v>0</v>
      </c>
      <c r="AL26" s="821">
        <v>0</v>
      </c>
      <c r="AM26" s="768"/>
    </row>
    <row r="27" spans="1:39" s="82" customFormat="1" ht="22.8">
      <c r="A27" s="784">
        <v>2</v>
      </c>
      <c r="B27" s="749"/>
      <c r="C27" s="749"/>
      <c r="D27" s="749"/>
      <c r="E27" s="749"/>
      <c r="F27" s="749"/>
      <c r="G27" s="749"/>
      <c r="H27" s="749"/>
      <c r="I27" s="749"/>
      <c r="J27" s="749"/>
      <c r="K27" s="749"/>
      <c r="L27" s="820" t="s">
        <v>412</v>
      </c>
      <c r="M27" s="822" t="s">
        <v>413</v>
      </c>
      <c r="N27" s="724" t="s">
        <v>370</v>
      </c>
      <c r="O27" s="821"/>
      <c r="P27" s="821"/>
      <c r="Q27" s="821"/>
      <c r="R27" s="821"/>
      <c r="S27" s="821"/>
      <c r="T27" s="821"/>
      <c r="U27" s="821"/>
      <c r="V27" s="821"/>
      <c r="W27" s="821"/>
      <c r="X27" s="821"/>
      <c r="Y27" s="821"/>
      <c r="Z27" s="821"/>
      <c r="AA27" s="821"/>
      <c r="AB27" s="821"/>
      <c r="AC27" s="821"/>
      <c r="AD27" s="821"/>
      <c r="AE27" s="821"/>
      <c r="AF27" s="821"/>
      <c r="AG27" s="821"/>
      <c r="AH27" s="821"/>
      <c r="AI27" s="821"/>
      <c r="AJ27" s="821"/>
      <c r="AK27" s="821"/>
      <c r="AL27" s="821"/>
      <c r="AM27" s="768"/>
    </row>
    <row r="28" spans="1:39" s="82" customFormat="1">
      <c r="A28" s="784">
        <v>2</v>
      </c>
      <c r="B28" s="749"/>
      <c r="C28" s="749"/>
      <c r="D28" s="749"/>
      <c r="E28" s="749"/>
      <c r="F28" s="749"/>
      <c r="G28" s="749"/>
      <c r="H28" s="749"/>
      <c r="I28" s="749"/>
      <c r="J28" s="749"/>
      <c r="K28" s="749"/>
      <c r="L28" s="820" t="s">
        <v>414</v>
      </c>
      <c r="M28" s="822" t="s">
        <v>415</v>
      </c>
      <c r="N28" s="724" t="s">
        <v>370</v>
      </c>
      <c r="O28" s="821"/>
      <c r="P28" s="821"/>
      <c r="Q28" s="821"/>
      <c r="R28" s="821"/>
      <c r="S28" s="821"/>
      <c r="T28" s="821"/>
      <c r="U28" s="821"/>
      <c r="V28" s="821"/>
      <c r="W28" s="821"/>
      <c r="X28" s="821"/>
      <c r="Y28" s="821"/>
      <c r="Z28" s="821"/>
      <c r="AA28" s="821"/>
      <c r="AB28" s="821"/>
      <c r="AC28" s="821"/>
      <c r="AD28" s="821"/>
      <c r="AE28" s="821"/>
      <c r="AF28" s="821"/>
      <c r="AG28" s="821"/>
      <c r="AH28" s="821"/>
      <c r="AI28" s="821"/>
      <c r="AJ28" s="821"/>
      <c r="AK28" s="821"/>
      <c r="AL28" s="821"/>
      <c r="AM28" s="768"/>
    </row>
    <row r="29" spans="1:39" s="82" customFormat="1">
      <c r="A29" s="784">
        <v>2</v>
      </c>
      <c r="B29" s="749"/>
      <c r="C29" s="749"/>
      <c r="D29" s="749"/>
      <c r="E29" s="749"/>
      <c r="F29" s="749"/>
      <c r="G29" s="749"/>
      <c r="H29" s="749"/>
      <c r="I29" s="749"/>
      <c r="J29" s="749"/>
      <c r="K29" s="749"/>
      <c r="L29" s="820" t="s">
        <v>166</v>
      </c>
      <c r="M29" s="823" t="s">
        <v>416</v>
      </c>
      <c r="N29" s="724" t="s">
        <v>370</v>
      </c>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21"/>
      <c r="AM29" s="768"/>
    </row>
    <row r="30" spans="1:39" s="82" customFormat="1">
      <c r="A30" s="784">
        <v>2</v>
      </c>
      <c r="B30" s="749"/>
      <c r="C30" s="749"/>
      <c r="D30" s="749"/>
      <c r="E30" s="749"/>
      <c r="F30" s="749"/>
      <c r="G30" s="749"/>
      <c r="H30" s="749"/>
      <c r="I30" s="749"/>
      <c r="J30" s="749"/>
      <c r="K30" s="749"/>
      <c r="L30" s="820" t="s">
        <v>378</v>
      </c>
      <c r="M30" s="824" t="s">
        <v>417</v>
      </c>
      <c r="N30" s="724" t="s">
        <v>370</v>
      </c>
      <c r="O30" s="821"/>
      <c r="P30" s="821"/>
      <c r="Q30" s="821"/>
      <c r="R30" s="821"/>
      <c r="S30" s="821"/>
      <c r="T30" s="821"/>
      <c r="U30" s="821"/>
      <c r="V30" s="821"/>
      <c r="W30" s="821"/>
      <c r="X30" s="821"/>
      <c r="Y30" s="821"/>
      <c r="Z30" s="821"/>
      <c r="AA30" s="821"/>
      <c r="AB30" s="821"/>
      <c r="AC30" s="821"/>
      <c r="AD30" s="821"/>
      <c r="AE30" s="821"/>
      <c r="AF30" s="821"/>
      <c r="AG30" s="821"/>
      <c r="AH30" s="821"/>
      <c r="AI30" s="821"/>
      <c r="AJ30" s="821"/>
      <c r="AK30" s="821"/>
      <c r="AL30" s="821"/>
      <c r="AM30" s="768"/>
    </row>
    <row r="31" spans="1:39" s="82" customFormat="1">
      <c r="A31" s="784">
        <v>2</v>
      </c>
      <c r="B31" s="749"/>
      <c r="C31" s="749"/>
      <c r="D31" s="749"/>
      <c r="E31" s="749"/>
      <c r="F31" s="749"/>
      <c r="G31" s="749"/>
      <c r="H31" s="749"/>
      <c r="I31" s="749"/>
      <c r="J31" s="749"/>
      <c r="K31" s="749"/>
      <c r="L31" s="820" t="s">
        <v>380</v>
      </c>
      <c r="M31" s="824" t="s">
        <v>418</v>
      </c>
      <c r="N31" s="724" t="s">
        <v>370</v>
      </c>
      <c r="O31" s="821"/>
      <c r="P31" s="821"/>
      <c r="Q31" s="821"/>
      <c r="R31" s="821"/>
      <c r="S31" s="821"/>
      <c r="T31" s="821"/>
      <c r="U31" s="821"/>
      <c r="V31" s="821"/>
      <c r="W31" s="821"/>
      <c r="X31" s="821"/>
      <c r="Y31" s="821"/>
      <c r="Z31" s="821"/>
      <c r="AA31" s="821"/>
      <c r="AB31" s="821"/>
      <c r="AC31" s="821"/>
      <c r="AD31" s="821"/>
      <c r="AE31" s="821"/>
      <c r="AF31" s="821"/>
      <c r="AG31" s="821"/>
      <c r="AH31" s="821"/>
      <c r="AI31" s="821"/>
      <c r="AJ31" s="821"/>
      <c r="AK31" s="821"/>
      <c r="AL31" s="821"/>
      <c r="AM31" s="768"/>
    </row>
    <row r="32" spans="1:39">
      <c r="A32" s="812"/>
      <c r="B32" s="812"/>
      <c r="C32" s="812"/>
      <c r="D32" s="812"/>
      <c r="E32" s="812"/>
      <c r="F32" s="812"/>
      <c r="G32" s="812"/>
      <c r="H32" s="812"/>
      <c r="I32" s="812"/>
      <c r="J32" s="812"/>
      <c r="K32" s="812"/>
      <c r="L32" s="812"/>
      <c r="M32" s="812"/>
      <c r="N32" s="812"/>
      <c r="O32" s="813"/>
      <c r="P32" s="812"/>
      <c r="Q32" s="812"/>
      <c r="R32" s="812"/>
      <c r="S32" s="812"/>
      <c r="T32" s="812"/>
      <c r="U32" s="812"/>
      <c r="V32" s="812"/>
      <c r="W32" s="812"/>
      <c r="X32" s="812"/>
      <c r="Y32" s="812"/>
      <c r="Z32" s="812"/>
      <c r="AA32" s="812"/>
      <c r="AB32" s="812"/>
      <c r="AC32" s="812"/>
      <c r="AD32" s="812"/>
      <c r="AE32" s="812"/>
      <c r="AF32" s="812"/>
      <c r="AG32" s="812"/>
      <c r="AH32" s="812"/>
      <c r="AI32" s="812"/>
      <c r="AJ32" s="812"/>
      <c r="AK32" s="812"/>
      <c r="AL32" s="812"/>
      <c r="AM32" s="812"/>
    </row>
    <row r="33" spans="1:39" s="88" customFormat="1" ht="15" customHeight="1">
      <c r="A33" s="756"/>
      <c r="B33" s="756"/>
      <c r="C33" s="756"/>
      <c r="D33" s="756"/>
      <c r="E33" s="756"/>
      <c r="F33" s="756"/>
      <c r="G33" s="756"/>
      <c r="H33" s="756"/>
      <c r="I33" s="756"/>
      <c r="J33" s="756"/>
      <c r="K33" s="756"/>
      <c r="L33" s="1115" t="s">
        <v>1402</v>
      </c>
      <c r="M33" s="1115"/>
      <c r="N33" s="1115"/>
      <c r="O33" s="1115"/>
      <c r="P33" s="1115"/>
      <c r="Q33" s="1115"/>
      <c r="R33" s="1115"/>
      <c r="S33" s="1116"/>
      <c r="T33" s="1116"/>
      <c r="U33" s="1116"/>
      <c r="V33" s="1116"/>
      <c r="W33" s="1116"/>
      <c r="X33" s="1116"/>
      <c r="Y33" s="1116"/>
      <c r="Z33" s="1116"/>
      <c r="AA33" s="1116"/>
      <c r="AB33" s="1116"/>
      <c r="AC33" s="1116"/>
      <c r="AD33" s="1116"/>
      <c r="AE33" s="1116"/>
      <c r="AF33" s="1116"/>
      <c r="AG33" s="1116"/>
      <c r="AH33" s="1116"/>
      <c r="AI33" s="1116"/>
      <c r="AJ33" s="1116"/>
      <c r="AK33" s="1116"/>
      <c r="AL33" s="1116"/>
      <c r="AM33" s="1116"/>
    </row>
    <row r="34" spans="1:39" s="88" customFormat="1" ht="32.4" customHeight="1">
      <c r="A34" s="756"/>
      <c r="B34" s="756"/>
      <c r="C34" s="756"/>
      <c r="D34" s="756"/>
      <c r="E34" s="756"/>
      <c r="F34" s="756"/>
      <c r="G34" s="756"/>
      <c r="H34" s="756"/>
      <c r="I34" s="756"/>
      <c r="J34" s="756"/>
      <c r="K34" s="648"/>
      <c r="L34" s="1120" t="s">
        <v>2522</v>
      </c>
      <c r="M34" s="1117"/>
      <c r="N34" s="1117"/>
      <c r="O34" s="1117"/>
      <c r="P34" s="1117"/>
      <c r="Q34" s="1117"/>
      <c r="R34" s="1117"/>
      <c r="S34" s="1118"/>
      <c r="T34" s="1118"/>
      <c r="U34" s="1118"/>
      <c r="V34" s="1118"/>
      <c r="W34" s="1118"/>
      <c r="X34" s="1118"/>
      <c r="Y34" s="1118"/>
      <c r="Z34" s="1118"/>
      <c r="AA34" s="1118"/>
      <c r="AB34" s="1118"/>
      <c r="AC34" s="1118"/>
      <c r="AD34" s="1118"/>
      <c r="AE34" s="1118"/>
      <c r="AF34" s="1118"/>
      <c r="AG34" s="1118"/>
      <c r="AH34" s="1118"/>
      <c r="AI34" s="1118"/>
      <c r="AJ34" s="1118"/>
      <c r="AK34" s="1118"/>
      <c r="AL34" s="1118"/>
      <c r="AM34" s="1118"/>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M60" sqref="M60"/>
    </sheetView>
  </sheetViews>
  <sheetFormatPr defaultColWidth="8.75" defaultRowHeight="10.199999999999999"/>
  <cols>
    <col min="1" max="10" width="2.25" style="98" hidden="1" customWidth="1"/>
    <col min="11" max="11" width="3.75" style="98" hidden="1" customWidth="1"/>
    <col min="12" max="12" width="7.125" style="98" customWidth="1"/>
    <col min="13" max="13" width="44.125" style="98" customWidth="1"/>
    <col min="14" max="14" width="12.75" style="98" customWidth="1"/>
    <col min="15" max="19" width="13.25" style="98" customWidth="1"/>
    <col min="20" max="28" width="13.25" style="98" hidden="1" customWidth="1"/>
    <col min="29" max="29" width="13.25" style="98" customWidth="1"/>
    <col min="30" max="38" width="13.25" style="98" hidden="1" customWidth="1"/>
    <col min="39" max="39" width="20.75" style="98" customWidth="1"/>
    <col min="40" max="214" width="8.75" style="98"/>
    <col min="215" max="215" width="3.125" style="98" customWidth="1"/>
    <col min="216" max="216" width="24.875" style="98" customWidth="1"/>
    <col min="217" max="217" width="11.75" style="98" bestFit="1" customWidth="1"/>
    <col min="218" max="218" width="14.125" style="98" customWidth="1"/>
    <col min="219" max="219" width="10.25" style="98" customWidth="1"/>
    <col min="220" max="220" width="9.875" style="98" customWidth="1"/>
    <col min="221" max="221" width="10.25" style="98" customWidth="1"/>
    <col min="222" max="222" width="9" style="98" customWidth="1"/>
    <col min="223" max="225" width="8.75" style="98" customWidth="1"/>
    <col min="226" max="226" width="8" style="98" customWidth="1"/>
    <col min="227" max="227" width="8.125" style="98" customWidth="1"/>
    <col min="228" max="228" width="9.25" style="98" customWidth="1"/>
    <col min="229" max="229" width="8.625" style="98" customWidth="1"/>
    <col min="230" max="230" width="8.75" style="98" customWidth="1"/>
    <col min="231" max="231" width="14.125" style="98" customWidth="1"/>
    <col min="232" max="232" width="12.875" style="98" customWidth="1"/>
    <col min="233" max="233" width="10.125" style="98" customWidth="1"/>
    <col min="234" max="234" width="14" style="98" customWidth="1"/>
    <col min="235" max="254" width="2.25" style="98" customWidth="1"/>
    <col min="255" max="470" width="8.75" style="98"/>
    <col min="471" max="471" width="3.125" style="98" customWidth="1"/>
    <col min="472" max="472" width="24.875" style="98" customWidth="1"/>
    <col min="473" max="473" width="11.75" style="98" bestFit="1" customWidth="1"/>
    <col min="474" max="474" width="14.125" style="98" customWidth="1"/>
    <col min="475" max="475" width="10.25" style="98" customWidth="1"/>
    <col min="476" max="476" width="9.875" style="98" customWidth="1"/>
    <col min="477" max="477" width="10.25" style="98" customWidth="1"/>
    <col min="478" max="478" width="9" style="98" customWidth="1"/>
    <col min="479" max="481" width="8.75" style="98" customWidth="1"/>
    <col min="482" max="482" width="8" style="98" customWidth="1"/>
    <col min="483" max="483" width="8.125" style="98" customWidth="1"/>
    <col min="484" max="484" width="9.25" style="98" customWidth="1"/>
    <col min="485" max="485" width="8.625" style="98" customWidth="1"/>
    <col min="486" max="486" width="8.75" style="98" customWidth="1"/>
    <col min="487" max="487" width="14.125" style="98" customWidth="1"/>
    <col min="488" max="488" width="12.875" style="98" customWidth="1"/>
    <col min="489" max="489" width="10.125" style="98" customWidth="1"/>
    <col min="490" max="490" width="14" style="98" customWidth="1"/>
    <col min="491" max="510" width="2.25" style="98" customWidth="1"/>
    <col min="511" max="726" width="8.75" style="98"/>
    <col min="727" max="727" width="3.125" style="98" customWidth="1"/>
    <col min="728" max="728" width="24.875" style="98" customWidth="1"/>
    <col min="729" max="729" width="11.75" style="98" bestFit="1" customWidth="1"/>
    <col min="730" max="730" width="14.125" style="98" customWidth="1"/>
    <col min="731" max="731" width="10.25" style="98" customWidth="1"/>
    <col min="732" max="732" width="9.875" style="98" customWidth="1"/>
    <col min="733" max="733" width="10.25" style="98" customWidth="1"/>
    <col min="734" max="734" width="9" style="98" customWidth="1"/>
    <col min="735" max="737" width="8.75" style="98" customWidth="1"/>
    <col min="738" max="738" width="8" style="98" customWidth="1"/>
    <col min="739" max="739" width="8.125" style="98" customWidth="1"/>
    <col min="740" max="740" width="9.25" style="98" customWidth="1"/>
    <col min="741" max="741" width="8.625" style="98" customWidth="1"/>
    <col min="742" max="742" width="8.75" style="98" customWidth="1"/>
    <col min="743" max="743" width="14.125" style="98" customWidth="1"/>
    <col min="744" max="744" width="12.875" style="98" customWidth="1"/>
    <col min="745" max="745" width="10.125" style="98" customWidth="1"/>
    <col min="746" max="746" width="14" style="98" customWidth="1"/>
    <col min="747" max="766" width="2.25" style="98" customWidth="1"/>
    <col min="767" max="982" width="8.75" style="98"/>
    <col min="983" max="983" width="3.125" style="98" customWidth="1"/>
    <col min="984" max="984" width="24.875" style="98" customWidth="1"/>
    <col min="985" max="985" width="11.75" style="98" bestFit="1" customWidth="1"/>
    <col min="986" max="986" width="14.125" style="98" customWidth="1"/>
    <col min="987" max="987" width="10.25" style="98" customWidth="1"/>
    <col min="988" max="988" width="9.875" style="98" customWidth="1"/>
    <col min="989" max="989" width="10.25" style="98" customWidth="1"/>
    <col min="990" max="990" width="9" style="98" customWidth="1"/>
    <col min="991" max="993" width="8.75" style="98" customWidth="1"/>
    <col min="994" max="994" width="8" style="98" customWidth="1"/>
    <col min="995" max="995" width="8.125" style="98" customWidth="1"/>
    <col min="996" max="996" width="9.25" style="98" customWidth="1"/>
    <col min="997" max="997" width="8.625" style="98" customWidth="1"/>
    <col min="998" max="998" width="8.75" style="98" customWidth="1"/>
    <col min="999" max="999" width="14.125" style="98" customWidth="1"/>
    <col min="1000" max="1000" width="12.875" style="98" customWidth="1"/>
    <col min="1001" max="1001" width="10.125" style="98" customWidth="1"/>
    <col min="1002" max="1002" width="14" style="98" customWidth="1"/>
    <col min="1003" max="1022" width="2.25" style="98" customWidth="1"/>
    <col min="1023" max="1238" width="8.75" style="98"/>
    <col min="1239" max="1239" width="3.125" style="98" customWidth="1"/>
    <col min="1240" max="1240" width="24.875" style="98" customWidth="1"/>
    <col min="1241" max="1241" width="11.75" style="98" bestFit="1" customWidth="1"/>
    <col min="1242" max="1242" width="14.125" style="98" customWidth="1"/>
    <col min="1243" max="1243" width="10.25" style="98" customWidth="1"/>
    <col min="1244" max="1244" width="9.875" style="98" customWidth="1"/>
    <col min="1245" max="1245" width="10.25" style="98" customWidth="1"/>
    <col min="1246" max="1246" width="9" style="98" customWidth="1"/>
    <col min="1247" max="1249" width="8.75" style="98" customWidth="1"/>
    <col min="1250" max="1250" width="8" style="98" customWidth="1"/>
    <col min="1251" max="1251" width="8.125" style="98" customWidth="1"/>
    <col min="1252" max="1252" width="9.25" style="98" customWidth="1"/>
    <col min="1253" max="1253" width="8.625" style="98" customWidth="1"/>
    <col min="1254" max="1254" width="8.75" style="98" customWidth="1"/>
    <col min="1255" max="1255" width="14.125" style="98" customWidth="1"/>
    <col min="1256" max="1256" width="12.875" style="98" customWidth="1"/>
    <col min="1257" max="1257" width="10.125" style="98" customWidth="1"/>
    <col min="1258" max="1258" width="14" style="98" customWidth="1"/>
    <col min="1259" max="1278" width="2.25" style="98" customWidth="1"/>
    <col min="1279" max="1494" width="8.75" style="98"/>
    <col min="1495" max="1495" width="3.125" style="98" customWidth="1"/>
    <col min="1496" max="1496" width="24.875" style="98" customWidth="1"/>
    <col min="1497" max="1497" width="11.75" style="98" bestFit="1" customWidth="1"/>
    <col min="1498" max="1498" width="14.125" style="98" customWidth="1"/>
    <col min="1499" max="1499" width="10.25" style="98" customWidth="1"/>
    <col min="1500" max="1500" width="9.875" style="98" customWidth="1"/>
    <col min="1501" max="1501" width="10.25" style="98" customWidth="1"/>
    <col min="1502" max="1502" width="9" style="98" customWidth="1"/>
    <col min="1503" max="1505" width="8.75" style="98" customWidth="1"/>
    <col min="1506" max="1506" width="8" style="98" customWidth="1"/>
    <col min="1507" max="1507" width="8.125" style="98" customWidth="1"/>
    <col min="1508" max="1508" width="9.25" style="98" customWidth="1"/>
    <col min="1509" max="1509" width="8.625" style="98" customWidth="1"/>
    <col min="1510" max="1510" width="8.75" style="98" customWidth="1"/>
    <col min="1511" max="1511" width="14.125" style="98" customWidth="1"/>
    <col min="1512" max="1512" width="12.875" style="98" customWidth="1"/>
    <col min="1513" max="1513" width="10.125" style="98" customWidth="1"/>
    <col min="1514" max="1514" width="14" style="98" customWidth="1"/>
    <col min="1515" max="1534" width="2.25" style="98" customWidth="1"/>
    <col min="1535" max="1750" width="8.75" style="98"/>
    <col min="1751" max="1751" width="3.125" style="98" customWidth="1"/>
    <col min="1752" max="1752" width="24.875" style="98" customWidth="1"/>
    <col min="1753" max="1753" width="11.75" style="98" bestFit="1" customWidth="1"/>
    <col min="1754" max="1754" width="14.125" style="98" customWidth="1"/>
    <col min="1755" max="1755" width="10.25" style="98" customWidth="1"/>
    <col min="1756" max="1756" width="9.875" style="98" customWidth="1"/>
    <col min="1757" max="1757" width="10.25" style="98" customWidth="1"/>
    <col min="1758" max="1758" width="9" style="98" customWidth="1"/>
    <col min="1759" max="1761" width="8.75" style="98" customWidth="1"/>
    <col min="1762" max="1762" width="8" style="98" customWidth="1"/>
    <col min="1763" max="1763" width="8.125" style="98" customWidth="1"/>
    <col min="1764" max="1764" width="9.25" style="98" customWidth="1"/>
    <col min="1765" max="1765" width="8.625" style="98" customWidth="1"/>
    <col min="1766" max="1766" width="8.75" style="98" customWidth="1"/>
    <col min="1767" max="1767" width="14.125" style="98" customWidth="1"/>
    <col min="1768" max="1768" width="12.875" style="98" customWidth="1"/>
    <col min="1769" max="1769" width="10.125" style="98" customWidth="1"/>
    <col min="1770" max="1770" width="14" style="98" customWidth="1"/>
    <col min="1771" max="1790" width="2.25" style="98" customWidth="1"/>
    <col min="1791" max="2006" width="8.75" style="98"/>
    <col min="2007" max="2007" width="3.125" style="98" customWidth="1"/>
    <col min="2008" max="2008" width="24.875" style="98" customWidth="1"/>
    <col min="2009" max="2009" width="11.75" style="98" bestFit="1" customWidth="1"/>
    <col min="2010" max="2010" width="14.125" style="98" customWidth="1"/>
    <col min="2011" max="2011" width="10.25" style="98" customWidth="1"/>
    <col min="2012" max="2012" width="9.875" style="98" customWidth="1"/>
    <col min="2013" max="2013" width="10.25" style="98" customWidth="1"/>
    <col min="2014" max="2014" width="9" style="98" customWidth="1"/>
    <col min="2015" max="2017" width="8.75" style="98" customWidth="1"/>
    <col min="2018" max="2018" width="8" style="98" customWidth="1"/>
    <col min="2019" max="2019" width="8.125" style="98" customWidth="1"/>
    <col min="2020" max="2020" width="9.25" style="98" customWidth="1"/>
    <col min="2021" max="2021" width="8.625" style="98" customWidth="1"/>
    <col min="2022" max="2022" width="8.75" style="98" customWidth="1"/>
    <col min="2023" max="2023" width="14.125" style="98" customWidth="1"/>
    <col min="2024" max="2024" width="12.875" style="98" customWidth="1"/>
    <col min="2025" max="2025" width="10.125" style="98" customWidth="1"/>
    <col min="2026" max="2026" width="14" style="98" customWidth="1"/>
    <col min="2027" max="2046" width="2.25" style="98" customWidth="1"/>
    <col min="2047" max="2262" width="8.75" style="98"/>
    <col min="2263" max="2263" width="3.125" style="98" customWidth="1"/>
    <col min="2264" max="2264" width="24.875" style="98" customWidth="1"/>
    <col min="2265" max="2265" width="11.75" style="98" bestFit="1" customWidth="1"/>
    <col min="2266" max="2266" width="14.125" style="98" customWidth="1"/>
    <col min="2267" max="2267" width="10.25" style="98" customWidth="1"/>
    <col min="2268" max="2268" width="9.875" style="98" customWidth="1"/>
    <col min="2269" max="2269" width="10.25" style="98" customWidth="1"/>
    <col min="2270" max="2270" width="9" style="98" customWidth="1"/>
    <col min="2271" max="2273" width="8.75" style="98" customWidth="1"/>
    <col min="2274" max="2274" width="8" style="98" customWidth="1"/>
    <col min="2275" max="2275" width="8.125" style="98" customWidth="1"/>
    <col min="2276" max="2276" width="9.25" style="98" customWidth="1"/>
    <col min="2277" max="2277" width="8.625" style="98" customWidth="1"/>
    <col min="2278" max="2278" width="8.75" style="98" customWidth="1"/>
    <col min="2279" max="2279" width="14.125" style="98" customWidth="1"/>
    <col min="2280" max="2280" width="12.875" style="98" customWidth="1"/>
    <col min="2281" max="2281" width="10.125" style="98" customWidth="1"/>
    <col min="2282" max="2282" width="14" style="98" customWidth="1"/>
    <col min="2283" max="2302" width="2.25" style="98" customWidth="1"/>
    <col min="2303" max="2518" width="8.75" style="98"/>
    <col min="2519" max="2519" width="3.125" style="98" customWidth="1"/>
    <col min="2520" max="2520" width="24.875" style="98" customWidth="1"/>
    <col min="2521" max="2521" width="11.75" style="98" bestFit="1" customWidth="1"/>
    <col min="2522" max="2522" width="14.125" style="98" customWidth="1"/>
    <col min="2523" max="2523" width="10.25" style="98" customWidth="1"/>
    <col min="2524" max="2524" width="9.875" style="98" customWidth="1"/>
    <col min="2525" max="2525" width="10.25" style="98" customWidth="1"/>
    <col min="2526" max="2526" width="9" style="98" customWidth="1"/>
    <col min="2527" max="2529" width="8.75" style="98" customWidth="1"/>
    <col min="2530" max="2530" width="8" style="98" customWidth="1"/>
    <col min="2531" max="2531" width="8.125" style="98" customWidth="1"/>
    <col min="2532" max="2532" width="9.25" style="98" customWidth="1"/>
    <col min="2533" max="2533" width="8.625" style="98" customWidth="1"/>
    <col min="2534" max="2534" width="8.75" style="98" customWidth="1"/>
    <col min="2535" max="2535" width="14.125" style="98" customWidth="1"/>
    <col min="2536" max="2536" width="12.875" style="98" customWidth="1"/>
    <col min="2537" max="2537" width="10.125" style="98" customWidth="1"/>
    <col min="2538" max="2538" width="14" style="98" customWidth="1"/>
    <col min="2539" max="2558" width="2.25" style="98" customWidth="1"/>
    <col min="2559" max="2774" width="8.75" style="98"/>
    <col min="2775" max="2775" width="3.125" style="98" customWidth="1"/>
    <col min="2776" max="2776" width="24.875" style="98" customWidth="1"/>
    <col min="2777" max="2777" width="11.75" style="98" bestFit="1" customWidth="1"/>
    <col min="2778" max="2778" width="14.125" style="98" customWidth="1"/>
    <col min="2779" max="2779" width="10.25" style="98" customWidth="1"/>
    <col min="2780" max="2780" width="9.875" style="98" customWidth="1"/>
    <col min="2781" max="2781" width="10.25" style="98" customWidth="1"/>
    <col min="2782" max="2782" width="9" style="98" customWidth="1"/>
    <col min="2783" max="2785" width="8.75" style="98" customWidth="1"/>
    <col min="2786" max="2786" width="8" style="98" customWidth="1"/>
    <col min="2787" max="2787" width="8.125" style="98" customWidth="1"/>
    <col min="2788" max="2788" width="9.25" style="98" customWidth="1"/>
    <col min="2789" max="2789" width="8.625" style="98" customWidth="1"/>
    <col min="2790" max="2790" width="8.75" style="98" customWidth="1"/>
    <col min="2791" max="2791" width="14.125" style="98" customWidth="1"/>
    <col min="2792" max="2792" width="12.875" style="98" customWidth="1"/>
    <col min="2793" max="2793" width="10.125" style="98" customWidth="1"/>
    <col min="2794" max="2794" width="14" style="98" customWidth="1"/>
    <col min="2795" max="2814" width="2.25" style="98" customWidth="1"/>
    <col min="2815" max="3030" width="8.75" style="98"/>
    <col min="3031" max="3031" width="3.125" style="98" customWidth="1"/>
    <col min="3032" max="3032" width="24.875" style="98" customWidth="1"/>
    <col min="3033" max="3033" width="11.75" style="98" bestFit="1" customWidth="1"/>
    <col min="3034" max="3034" width="14.125" style="98" customWidth="1"/>
    <col min="3035" max="3035" width="10.25" style="98" customWidth="1"/>
    <col min="3036" max="3036" width="9.875" style="98" customWidth="1"/>
    <col min="3037" max="3037" width="10.25" style="98" customWidth="1"/>
    <col min="3038" max="3038" width="9" style="98" customWidth="1"/>
    <col min="3039" max="3041" width="8.75" style="98" customWidth="1"/>
    <col min="3042" max="3042" width="8" style="98" customWidth="1"/>
    <col min="3043" max="3043" width="8.125" style="98" customWidth="1"/>
    <col min="3044" max="3044" width="9.25" style="98" customWidth="1"/>
    <col min="3045" max="3045" width="8.625" style="98" customWidth="1"/>
    <col min="3046" max="3046" width="8.75" style="98" customWidth="1"/>
    <col min="3047" max="3047" width="14.125" style="98" customWidth="1"/>
    <col min="3048" max="3048" width="12.875" style="98" customWidth="1"/>
    <col min="3049" max="3049" width="10.125" style="98" customWidth="1"/>
    <col min="3050" max="3050" width="14" style="98" customWidth="1"/>
    <col min="3051" max="3070" width="2.25" style="98" customWidth="1"/>
    <col min="3071" max="3286" width="8.75" style="98"/>
    <col min="3287" max="3287" width="3.125" style="98" customWidth="1"/>
    <col min="3288" max="3288" width="24.875" style="98" customWidth="1"/>
    <col min="3289" max="3289" width="11.75" style="98" bestFit="1" customWidth="1"/>
    <col min="3290" max="3290" width="14.125" style="98" customWidth="1"/>
    <col min="3291" max="3291" width="10.25" style="98" customWidth="1"/>
    <col min="3292" max="3292" width="9.875" style="98" customWidth="1"/>
    <col min="3293" max="3293" width="10.25" style="98" customWidth="1"/>
    <col min="3294" max="3294" width="9" style="98" customWidth="1"/>
    <col min="3295" max="3297" width="8.75" style="98" customWidth="1"/>
    <col min="3298" max="3298" width="8" style="98" customWidth="1"/>
    <col min="3299" max="3299" width="8.125" style="98" customWidth="1"/>
    <col min="3300" max="3300" width="9.25" style="98" customWidth="1"/>
    <col min="3301" max="3301" width="8.625" style="98" customWidth="1"/>
    <col min="3302" max="3302" width="8.75" style="98" customWidth="1"/>
    <col min="3303" max="3303" width="14.125" style="98" customWidth="1"/>
    <col min="3304" max="3304" width="12.875" style="98" customWidth="1"/>
    <col min="3305" max="3305" width="10.125" style="98" customWidth="1"/>
    <col min="3306" max="3306" width="14" style="98" customWidth="1"/>
    <col min="3307" max="3326" width="2.25" style="98" customWidth="1"/>
    <col min="3327" max="3542" width="8.75" style="98"/>
    <col min="3543" max="3543" width="3.125" style="98" customWidth="1"/>
    <col min="3544" max="3544" width="24.875" style="98" customWidth="1"/>
    <col min="3545" max="3545" width="11.75" style="98" bestFit="1" customWidth="1"/>
    <col min="3546" max="3546" width="14.125" style="98" customWidth="1"/>
    <col min="3547" max="3547" width="10.25" style="98" customWidth="1"/>
    <col min="3548" max="3548" width="9.875" style="98" customWidth="1"/>
    <col min="3549" max="3549" width="10.25" style="98" customWidth="1"/>
    <col min="3550" max="3550" width="9" style="98" customWidth="1"/>
    <col min="3551" max="3553" width="8.75" style="98" customWidth="1"/>
    <col min="3554" max="3554" width="8" style="98" customWidth="1"/>
    <col min="3555" max="3555" width="8.125" style="98" customWidth="1"/>
    <col min="3556" max="3556" width="9.25" style="98" customWidth="1"/>
    <col min="3557" max="3557" width="8.625" style="98" customWidth="1"/>
    <col min="3558" max="3558" width="8.75" style="98" customWidth="1"/>
    <col min="3559" max="3559" width="14.125" style="98" customWidth="1"/>
    <col min="3560" max="3560" width="12.875" style="98" customWidth="1"/>
    <col min="3561" max="3561" width="10.125" style="98" customWidth="1"/>
    <col min="3562" max="3562" width="14" style="98" customWidth="1"/>
    <col min="3563" max="3582" width="2.25" style="98" customWidth="1"/>
    <col min="3583" max="3798" width="8.75" style="98"/>
    <col min="3799" max="3799" width="3.125" style="98" customWidth="1"/>
    <col min="3800" max="3800" width="24.875" style="98" customWidth="1"/>
    <col min="3801" max="3801" width="11.75" style="98" bestFit="1" customWidth="1"/>
    <col min="3802" max="3802" width="14.125" style="98" customWidth="1"/>
    <col min="3803" max="3803" width="10.25" style="98" customWidth="1"/>
    <col min="3804" max="3804" width="9.875" style="98" customWidth="1"/>
    <col min="3805" max="3805" width="10.25" style="98" customWidth="1"/>
    <col min="3806" max="3806" width="9" style="98" customWidth="1"/>
    <col min="3807" max="3809" width="8.75" style="98" customWidth="1"/>
    <col min="3810" max="3810" width="8" style="98" customWidth="1"/>
    <col min="3811" max="3811" width="8.125" style="98" customWidth="1"/>
    <col min="3812" max="3812" width="9.25" style="98" customWidth="1"/>
    <col min="3813" max="3813" width="8.625" style="98" customWidth="1"/>
    <col min="3814" max="3814" width="8.75" style="98" customWidth="1"/>
    <col min="3815" max="3815" width="14.125" style="98" customWidth="1"/>
    <col min="3816" max="3816" width="12.875" style="98" customWidth="1"/>
    <col min="3817" max="3817" width="10.125" style="98" customWidth="1"/>
    <col min="3818" max="3818" width="14" style="98" customWidth="1"/>
    <col min="3819" max="3838" width="2.25" style="98" customWidth="1"/>
    <col min="3839" max="4054" width="8.75" style="98"/>
    <col min="4055" max="4055" width="3.125" style="98" customWidth="1"/>
    <col min="4056" max="4056" width="24.875" style="98" customWidth="1"/>
    <col min="4057" max="4057" width="11.75" style="98" bestFit="1" customWidth="1"/>
    <col min="4058" max="4058" width="14.125" style="98" customWidth="1"/>
    <col min="4059" max="4059" width="10.25" style="98" customWidth="1"/>
    <col min="4060" max="4060" width="9.875" style="98" customWidth="1"/>
    <col min="4061" max="4061" width="10.25" style="98" customWidth="1"/>
    <col min="4062" max="4062" width="9" style="98" customWidth="1"/>
    <col min="4063" max="4065" width="8.75" style="98" customWidth="1"/>
    <col min="4066" max="4066" width="8" style="98" customWidth="1"/>
    <col min="4067" max="4067" width="8.125" style="98" customWidth="1"/>
    <col min="4068" max="4068" width="9.25" style="98" customWidth="1"/>
    <col min="4069" max="4069" width="8.625" style="98" customWidth="1"/>
    <col min="4070" max="4070" width="8.75" style="98" customWidth="1"/>
    <col min="4071" max="4071" width="14.125" style="98" customWidth="1"/>
    <col min="4072" max="4072" width="12.875" style="98" customWidth="1"/>
    <col min="4073" max="4073" width="10.125" style="98" customWidth="1"/>
    <col min="4074" max="4074" width="14" style="98" customWidth="1"/>
    <col min="4075" max="4094" width="2.25" style="98" customWidth="1"/>
    <col min="4095" max="4310" width="8.75" style="98"/>
    <col min="4311" max="4311" width="3.125" style="98" customWidth="1"/>
    <col min="4312" max="4312" width="24.875" style="98" customWidth="1"/>
    <col min="4313" max="4313" width="11.75" style="98" bestFit="1" customWidth="1"/>
    <col min="4314" max="4314" width="14.125" style="98" customWidth="1"/>
    <col min="4315" max="4315" width="10.25" style="98" customWidth="1"/>
    <col min="4316" max="4316" width="9.875" style="98" customWidth="1"/>
    <col min="4317" max="4317" width="10.25" style="98" customWidth="1"/>
    <col min="4318" max="4318" width="9" style="98" customWidth="1"/>
    <col min="4319" max="4321" width="8.75" style="98" customWidth="1"/>
    <col min="4322" max="4322" width="8" style="98" customWidth="1"/>
    <col min="4323" max="4323" width="8.125" style="98" customWidth="1"/>
    <col min="4324" max="4324" width="9.25" style="98" customWidth="1"/>
    <col min="4325" max="4325" width="8.625" style="98" customWidth="1"/>
    <col min="4326" max="4326" width="8.75" style="98" customWidth="1"/>
    <col min="4327" max="4327" width="14.125" style="98" customWidth="1"/>
    <col min="4328" max="4328" width="12.875" style="98" customWidth="1"/>
    <col min="4329" max="4329" width="10.125" style="98" customWidth="1"/>
    <col min="4330" max="4330" width="14" style="98" customWidth="1"/>
    <col min="4331" max="4350" width="2.25" style="98" customWidth="1"/>
    <col min="4351" max="4566" width="8.75" style="98"/>
    <col min="4567" max="4567" width="3.125" style="98" customWidth="1"/>
    <col min="4568" max="4568" width="24.875" style="98" customWidth="1"/>
    <col min="4569" max="4569" width="11.75" style="98" bestFit="1" customWidth="1"/>
    <col min="4570" max="4570" width="14.125" style="98" customWidth="1"/>
    <col min="4571" max="4571" width="10.25" style="98" customWidth="1"/>
    <col min="4572" max="4572" width="9.875" style="98" customWidth="1"/>
    <col min="4573" max="4573" width="10.25" style="98" customWidth="1"/>
    <col min="4574" max="4574" width="9" style="98" customWidth="1"/>
    <col min="4575" max="4577" width="8.75" style="98" customWidth="1"/>
    <col min="4578" max="4578" width="8" style="98" customWidth="1"/>
    <col min="4579" max="4579" width="8.125" style="98" customWidth="1"/>
    <col min="4580" max="4580" width="9.25" style="98" customWidth="1"/>
    <col min="4581" max="4581" width="8.625" style="98" customWidth="1"/>
    <col min="4582" max="4582" width="8.75" style="98" customWidth="1"/>
    <col min="4583" max="4583" width="14.125" style="98" customWidth="1"/>
    <col min="4584" max="4584" width="12.875" style="98" customWidth="1"/>
    <col min="4585" max="4585" width="10.125" style="98" customWidth="1"/>
    <col min="4586" max="4586" width="14" style="98" customWidth="1"/>
    <col min="4587" max="4606" width="2.25" style="98" customWidth="1"/>
    <col min="4607" max="4822" width="8.75" style="98"/>
    <col min="4823" max="4823" width="3.125" style="98" customWidth="1"/>
    <col min="4824" max="4824" width="24.875" style="98" customWidth="1"/>
    <col min="4825" max="4825" width="11.75" style="98" bestFit="1" customWidth="1"/>
    <col min="4826" max="4826" width="14.125" style="98" customWidth="1"/>
    <col min="4827" max="4827" width="10.25" style="98" customWidth="1"/>
    <col min="4828" max="4828" width="9.875" style="98" customWidth="1"/>
    <col min="4829" max="4829" width="10.25" style="98" customWidth="1"/>
    <col min="4830" max="4830" width="9" style="98" customWidth="1"/>
    <col min="4831" max="4833" width="8.75" style="98" customWidth="1"/>
    <col min="4834" max="4834" width="8" style="98" customWidth="1"/>
    <col min="4835" max="4835" width="8.125" style="98" customWidth="1"/>
    <col min="4836" max="4836" width="9.25" style="98" customWidth="1"/>
    <col min="4837" max="4837" width="8.625" style="98" customWidth="1"/>
    <col min="4838" max="4838" width="8.75" style="98" customWidth="1"/>
    <col min="4839" max="4839" width="14.125" style="98" customWidth="1"/>
    <col min="4840" max="4840" width="12.875" style="98" customWidth="1"/>
    <col min="4841" max="4841" width="10.125" style="98" customWidth="1"/>
    <col min="4842" max="4842" width="14" style="98" customWidth="1"/>
    <col min="4843" max="4862" width="2.25" style="98" customWidth="1"/>
    <col min="4863" max="5078" width="8.75" style="98"/>
    <col min="5079" max="5079" width="3.125" style="98" customWidth="1"/>
    <col min="5080" max="5080" width="24.875" style="98" customWidth="1"/>
    <col min="5081" max="5081" width="11.75" style="98" bestFit="1" customWidth="1"/>
    <col min="5082" max="5082" width="14.125" style="98" customWidth="1"/>
    <col min="5083" max="5083" width="10.25" style="98" customWidth="1"/>
    <col min="5084" max="5084" width="9.875" style="98" customWidth="1"/>
    <col min="5085" max="5085" width="10.25" style="98" customWidth="1"/>
    <col min="5086" max="5086" width="9" style="98" customWidth="1"/>
    <col min="5087" max="5089" width="8.75" style="98" customWidth="1"/>
    <col min="5090" max="5090" width="8" style="98" customWidth="1"/>
    <col min="5091" max="5091" width="8.125" style="98" customWidth="1"/>
    <col min="5092" max="5092" width="9.25" style="98" customWidth="1"/>
    <col min="5093" max="5093" width="8.625" style="98" customWidth="1"/>
    <col min="5094" max="5094" width="8.75" style="98" customWidth="1"/>
    <col min="5095" max="5095" width="14.125" style="98" customWidth="1"/>
    <col min="5096" max="5096" width="12.875" style="98" customWidth="1"/>
    <col min="5097" max="5097" width="10.125" style="98" customWidth="1"/>
    <col min="5098" max="5098" width="14" style="98" customWidth="1"/>
    <col min="5099" max="5118" width="2.25" style="98" customWidth="1"/>
    <col min="5119" max="5334" width="8.75" style="98"/>
    <col min="5335" max="5335" width="3.125" style="98" customWidth="1"/>
    <col min="5336" max="5336" width="24.875" style="98" customWidth="1"/>
    <col min="5337" max="5337" width="11.75" style="98" bestFit="1" customWidth="1"/>
    <col min="5338" max="5338" width="14.125" style="98" customWidth="1"/>
    <col min="5339" max="5339" width="10.25" style="98" customWidth="1"/>
    <col min="5340" max="5340" width="9.875" style="98" customWidth="1"/>
    <col min="5341" max="5341" width="10.25" style="98" customWidth="1"/>
    <col min="5342" max="5342" width="9" style="98" customWidth="1"/>
    <col min="5343" max="5345" width="8.75" style="98" customWidth="1"/>
    <col min="5346" max="5346" width="8" style="98" customWidth="1"/>
    <col min="5347" max="5347" width="8.125" style="98" customWidth="1"/>
    <col min="5348" max="5348" width="9.25" style="98" customWidth="1"/>
    <col min="5349" max="5349" width="8.625" style="98" customWidth="1"/>
    <col min="5350" max="5350" width="8.75" style="98" customWidth="1"/>
    <col min="5351" max="5351" width="14.125" style="98" customWidth="1"/>
    <col min="5352" max="5352" width="12.875" style="98" customWidth="1"/>
    <col min="5353" max="5353" width="10.125" style="98" customWidth="1"/>
    <col min="5354" max="5354" width="14" style="98" customWidth="1"/>
    <col min="5355" max="5374" width="2.25" style="98" customWidth="1"/>
    <col min="5375" max="5590" width="8.75" style="98"/>
    <col min="5591" max="5591" width="3.125" style="98" customWidth="1"/>
    <col min="5592" max="5592" width="24.875" style="98" customWidth="1"/>
    <col min="5593" max="5593" width="11.75" style="98" bestFit="1" customWidth="1"/>
    <col min="5594" max="5594" width="14.125" style="98" customWidth="1"/>
    <col min="5595" max="5595" width="10.25" style="98" customWidth="1"/>
    <col min="5596" max="5596" width="9.875" style="98" customWidth="1"/>
    <col min="5597" max="5597" width="10.25" style="98" customWidth="1"/>
    <col min="5598" max="5598" width="9" style="98" customWidth="1"/>
    <col min="5599" max="5601" width="8.75" style="98" customWidth="1"/>
    <col min="5602" max="5602" width="8" style="98" customWidth="1"/>
    <col min="5603" max="5603" width="8.125" style="98" customWidth="1"/>
    <col min="5604" max="5604" width="9.25" style="98" customWidth="1"/>
    <col min="5605" max="5605" width="8.625" style="98" customWidth="1"/>
    <col min="5606" max="5606" width="8.75" style="98" customWidth="1"/>
    <col min="5607" max="5607" width="14.125" style="98" customWidth="1"/>
    <col min="5608" max="5608" width="12.875" style="98" customWidth="1"/>
    <col min="5609" max="5609" width="10.125" style="98" customWidth="1"/>
    <col min="5610" max="5610" width="14" style="98" customWidth="1"/>
    <col min="5611" max="5630" width="2.25" style="98" customWidth="1"/>
    <col min="5631" max="5846" width="8.75" style="98"/>
    <col min="5847" max="5847" width="3.125" style="98" customWidth="1"/>
    <col min="5848" max="5848" width="24.875" style="98" customWidth="1"/>
    <col min="5849" max="5849" width="11.75" style="98" bestFit="1" customWidth="1"/>
    <col min="5850" max="5850" width="14.125" style="98" customWidth="1"/>
    <col min="5851" max="5851" width="10.25" style="98" customWidth="1"/>
    <col min="5852" max="5852" width="9.875" style="98" customWidth="1"/>
    <col min="5853" max="5853" width="10.25" style="98" customWidth="1"/>
    <col min="5854" max="5854" width="9" style="98" customWidth="1"/>
    <col min="5855" max="5857" width="8.75" style="98" customWidth="1"/>
    <col min="5858" max="5858" width="8" style="98" customWidth="1"/>
    <col min="5859" max="5859" width="8.125" style="98" customWidth="1"/>
    <col min="5860" max="5860" width="9.25" style="98" customWidth="1"/>
    <col min="5861" max="5861" width="8.625" style="98" customWidth="1"/>
    <col min="5862" max="5862" width="8.75" style="98" customWidth="1"/>
    <col min="5863" max="5863" width="14.125" style="98" customWidth="1"/>
    <col min="5864" max="5864" width="12.875" style="98" customWidth="1"/>
    <col min="5865" max="5865" width="10.125" style="98" customWidth="1"/>
    <col min="5866" max="5866" width="14" style="98" customWidth="1"/>
    <col min="5867" max="5886" width="2.25" style="98" customWidth="1"/>
    <col min="5887" max="6102" width="8.75" style="98"/>
    <col min="6103" max="6103" width="3.125" style="98" customWidth="1"/>
    <col min="6104" max="6104" width="24.875" style="98" customWidth="1"/>
    <col min="6105" max="6105" width="11.75" style="98" bestFit="1" customWidth="1"/>
    <col min="6106" max="6106" width="14.125" style="98" customWidth="1"/>
    <col min="6107" max="6107" width="10.25" style="98" customWidth="1"/>
    <col min="6108" max="6108" width="9.875" style="98" customWidth="1"/>
    <col min="6109" max="6109" width="10.25" style="98" customWidth="1"/>
    <col min="6110" max="6110" width="9" style="98" customWidth="1"/>
    <col min="6111" max="6113" width="8.75" style="98" customWidth="1"/>
    <col min="6114" max="6114" width="8" style="98" customWidth="1"/>
    <col min="6115" max="6115" width="8.125" style="98" customWidth="1"/>
    <col min="6116" max="6116" width="9.25" style="98" customWidth="1"/>
    <col min="6117" max="6117" width="8.625" style="98" customWidth="1"/>
    <col min="6118" max="6118" width="8.75" style="98" customWidth="1"/>
    <col min="6119" max="6119" width="14.125" style="98" customWidth="1"/>
    <col min="6120" max="6120" width="12.875" style="98" customWidth="1"/>
    <col min="6121" max="6121" width="10.125" style="98" customWidth="1"/>
    <col min="6122" max="6122" width="14" style="98" customWidth="1"/>
    <col min="6123" max="6142" width="2.25" style="98" customWidth="1"/>
    <col min="6143" max="6358" width="8.75" style="98"/>
    <col min="6359" max="6359" width="3.125" style="98" customWidth="1"/>
    <col min="6360" max="6360" width="24.875" style="98" customWidth="1"/>
    <col min="6361" max="6361" width="11.75" style="98" bestFit="1" customWidth="1"/>
    <col min="6362" max="6362" width="14.125" style="98" customWidth="1"/>
    <col min="6363" max="6363" width="10.25" style="98" customWidth="1"/>
    <col min="6364" max="6364" width="9.875" style="98" customWidth="1"/>
    <col min="6365" max="6365" width="10.25" style="98" customWidth="1"/>
    <col min="6366" max="6366" width="9" style="98" customWidth="1"/>
    <col min="6367" max="6369" width="8.75" style="98" customWidth="1"/>
    <col min="6370" max="6370" width="8" style="98" customWidth="1"/>
    <col min="6371" max="6371" width="8.125" style="98" customWidth="1"/>
    <col min="6372" max="6372" width="9.25" style="98" customWidth="1"/>
    <col min="6373" max="6373" width="8.625" style="98" customWidth="1"/>
    <col min="6374" max="6374" width="8.75" style="98" customWidth="1"/>
    <col min="6375" max="6375" width="14.125" style="98" customWidth="1"/>
    <col min="6376" max="6376" width="12.875" style="98" customWidth="1"/>
    <col min="6377" max="6377" width="10.125" style="98" customWidth="1"/>
    <col min="6378" max="6378" width="14" style="98" customWidth="1"/>
    <col min="6379" max="6398" width="2.25" style="98" customWidth="1"/>
    <col min="6399" max="6614" width="8.75" style="98"/>
    <col min="6615" max="6615" width="3.125" style="98" customWidth="1"/>
    <col min="6616" max="6616" width="24.875" style="98" customWidth="1"/>
    <col min="6617" max="6617" width="11.75" style="98" bestFit="1" customWidth="1"/>
    <col min="6618" max="6618" width="14.125" style="98" customWidth="1"/>
    <col min="6619" max="6619" width="10.25" style="98" customWidth="1"/>
    <col min="6620" max="6620" width="9.875" style="98" customWidth="1"/>
    <col min="6621" max="6621" width="10.25" style="98" customWidth="1"/>
    <col min="6622" max="6622" width="9" style="98" customWidth="1"/>
    <col min="6623" max="6625" width="8.75" style="98" customWidth="1"/>
    <col min="6626" max="6626" width="8" style="98" customWidth="1"/>
    <col min="6627" max="6627" width="8.125" style="98" customWidth="1"/>
    <col min="6628" max="6628" width="9.25" style="98" customWidth="1"/>
    <col min="6629" max="6629" width="8.625" style="98" customWidth="1"/>
    <col min="6630" max="6630" width="8.75" style="98" customWidth="1"/>
    <col min="6631" max="6631" width="14.125" style="98" customWidth="1"/>
    <col min="6632" max="6632" width="12.875" style="98" customWidth="1"/>
    <col min="6633" max="6633" width="10.125" style="98" customWidth="1"/>
    <col min="6634" max="6634" width="14" style="98" customWidth="1"/>
    <col min="6635" max="6654" width="2.25" style="98" customWidth="1"/>
    <col min="6655" max="6870" width="8.75" style="98"/>
    <col min="6871" max="6871" width="3.125" style="98" customWidth="1"/>
    <col min="6872" max="6872" width="24.875" style="98" customWidth="1"/>
    <col min="6873" max="6873" width="11.75" style="98" bestFit="1" customWidth="1"/>
    <col min="6874" max="6874" width="14.125" style="98" customWidth="1"/>
    <col min="6875" max="6875" width="10.25" style="98" customWidth="1"/>
    <col min="6876" max="6876" width="9.875" style="98" customWidth="1"/>
    <col min="6877" max="6877" width="10.25" style="98" customWidth="1"/>
    <col min="6878" max="6878" width="9" style="98" customWidth="1"/>
    <col min="6879" max="6881" width="8.75" style="98" customWidth="1"/>
    <col min="6882" max="6882" width="8" style="98" customWidth="1"/>
    <col min="6883" max="6883" width="8.125" style="98" customWidth="1"/>
    <col min="6884" max="6884" width="9.25" style="98" customWidth="1"/>
    <col min="6885" max="6885" width="8.625" style="98" customWidth="1"/>
    <col min="6886" max="6886" width="8.75" style="98" customWidth="1"/>
    <col min="6887" max="6887" width="14.125" style="98" customWidth="1"/>
    <col min="6888" max="6888" width="12.875" style="98" customWidth="1"/>
    <col min="6889" max="6889" width="10.125" style="98" customWidth="1"/>
    <col min="6890" max="6890" width="14" style="98" customWidth="1"/>
    <col min="6891" max="6910" width="2.25" style="98" customWidth="1"/>
    <col min="6911" max="7126" width="8.75" style="98"/>
    <col min="7127" max="7127" width="3.125" style="98" customWidth="1"/>
    <col min="7128" max="7128" width="24.875" style="98" customWidth="1"/>
    <col min="7129" max="7129" width="11.75" style="98" bestFit="1" customWidth="1"/>
    <col min="7130" max="7130" width="14.125" style="98" customWidth="1"/>
    <col min="7131" max="7131" width="10.25" style="98" customWidth="1"/>
    <col min="7132" max="7132" width="9.875" style="98" customWidth="1"/>
    <col min="7133" max="7133" width="10.25" style="98" customWidth="1"/>
    <col min="7134" max="7134" width="9" style="98" customWidth="1"/>
    <col min="7135" max="7137" width="8.75" style="98" customWidth="1"/>
    <col min="7138" max="7138" width="8" style="98" customWidth="1"/>
    <col min="7139" max="7139" width="8.125" style="98" customWidth="1"/>
    <col min="7140" max="7140" width="9.25" style="98" customWidth="1"/>
    <col min="7141" max="7141" width="8.625" style="98" customWidth="1"/>
    <col min="7142" max="7142" width="8.75" style="98" customWidth="1"/>
    <col min="7143" max="7143" width="14.125" style="98" customWidth="1"/>
    <col min="7144" max="7144" width="12.875" style="98" customWidth="1"/>
    <col min="7145" max="7145" width="10.125" style="98" customWidth="1"/>
    <col min="7146" max="7146" width="14" style="98" customWidth="1"/>
    <col min="7147" max="7166" width="2.25" style="98" customWidth="1"/>
    <col min="7167" max="7382" width="8.75" style="98"/>
    <col min="7383" max="7383" width="3.125" style="98" customWidth="1"/>
    <col min="7384" max="7384" width="24.875" style="98" customWidth="1"/>
    <col min="7385" max="7385" width="11.75" style="98" bestFit="1" customWidth="1"/>
    <col min="7386" max="7386" width="14.125" style="98" customWidth="1"/>
    <col min="7387" max="7387" width="10.25" style="98" customWidth="1"/>
    <col min="7388" max="7388" width="9.875" style="98" customWidth="1"/>
    <col min="7389" max="7389" width="10.25" style="98" customWidth="1"/>
    <col min="7390" max="7390" width="9" style="98" customWidth="1"/>
    <col min="7391" max="7393" width="8.75" style="98" customWidth="1"/>
    <col min="7394" max="7394" width="8" style="98" customWidth="1"/>
    <col min="7395" max="7395" width="8.125" style="98" customWidth="1"/>
    <col min="7396" max="7396" width="9.25" style="98" customWidth="1"/>
    <col min="7397" max="7397" width="8.625" style="98" customWidth="1"/>
    <col min="7398" max="7398" width="8.75" style="98" customWidth="1"/>
    <col min="7399" max="7399" width="14.125" style="98" customWidth="1"/>
    <col min="7400" max="7400" width="12.875" style="98" customWidth="1"/>
    <col min="7401" max="7401" width="10.125" style="98" customWidth="1"/>
    <col min="7402" max="7402" width="14" style="98" customWidth="1"/>
    <col min="7403" max="7422" width="2.25" style="98" customWidth="1"/>
    <col min="7423" max="7638" width="8.75" style="98"/>
    <col min="7639" max="7639" width="3.125" style="98" customWidth="1"/>
    <col min="7640" max="7640" width="24.875" style="98" customWidth="1"/>
    <col min="7641" max="7641" width="11.75" style="98" bestFit="1" customWidth="1"/>
    <col min="7642" max="7642" width="14.125" style="98" customWidth="1"/>
    <col min="7643" max="7643" width="10.25" style="98" customWidth="1"/>
    <col min="7644" max="7644" width="9.875" style="98" customWidth="1"/>
    <col min="7645" max="7645" width="10.25" style="98" customWidth="1"/>
    <col min="7646" max="7646" width="9" style="98" customWidth="1"/>
    <col min="7647" max="7649" width="8.75" style="98" customWidth="1"/>
    <col min="7650" max="7650" width="8" style="98" customWidth="1"/>
    <col min="7651" max="7651" width="8.125" style="98" customWidth="1"/>
    <col min="7652" max="7652" width="9.25" style="98" customWidth="1"/>
    <col min="7653" max="7653" width="8.625" style="98" customWidth="1"/>
    <col min="7654" max="7654" width="8.75" style="98" customWidth="1"/>
    <col min="7655" max="7655" width="14.125" style="98" customWidth="1"/>
    <col min="7656" max="7656" width="12.875" style="98" customWidth="1"/>
    <col min="7657" max="7657" width="10.125" style="98" customWidth="1"/>
    <col min="7658" max="7658" width="14" style="98" customWidth="1"/>
    <col min="7659" max="7678" width="2.25" style="98" customWidth="1"/>
    <col min="7679" max="7894" width="8.75" style="98"/>
    <col min="7895" max="7895" width="3.125" style="98" customWidth="1"/>
    <col min="7896" max="7896" width="24.875" style="98" customWidth="1"/>
    <col min="7897" max="7897" width="11.75" style="98" bestFit="1" customWidth="1"/>
    <col min="7898" max="7898" width="14.125" style="98" customWidth="1"/>
    <col min="7899" max="7899" width="10.25" style="98" customWidth="1"/>
    <col min="7900" max="7900" width="9.875" style="98" customWidth="1"/>
    <col min="7901" max="7901" width="10.25" style="98" customWidth="1"/>
    <col min="7902" max="7902" width="9" style="98" customWidth="1"/>
    <col min="7903" max="7905" width="8.75" style="98" customWidth="1"/>
    <col min="7906" max="7906" width="8" style="98" customWidth="1"/>
    <col min="7907" max="7907" width="8.125" style="98" customWidth="1"/>
    <col min="7908" max="7908" width="9.25" style="98" customWidth="1"/>
    <col min="7909" max="7909" width="8.625" style="98" customWidth="1"/>
    <col min="7910" max="7910" width="8.75" style="98" customWidth="1"/>
    <col min="7911" max="7911" width="14.125" style="98" customWidth="1"/>
    <col min="7912" max="7912" width="12.875" style="98" customWidth="1"/>
    <col min="7913" max="7913" width="10.125" style="98" customWidth="1"/>
    <col min="7914" max="7914" width="14" style="98" customWidth="1"/>
    <col min="7915" max="7934" width="2.25" style="98" customWidth="1"/>
    <col min="7935" max="8150" width="8.75" style="98"/>
    <col min="8151" max="8151" width="3.125" style="98" customWidth="1"/>
    <col min="8152" max="8152" width="24.875" style="98" customWidth="1"/>
    <col min="8153" max="8153" width="11.75" style="98" bestFit="1" customWidth="1"/>
    <col min="8154" max="8154" width="14.125" style="98" customWidth="1"/>
    <col min="8155" max="8155" width="10.25" style="98" customWidth="1"/>
    <col min="8156" max="8156" width="9.875" style="98" customWidth="1"/>
    <col min="8157" max="8157" width="10.25" style="98" customWidth="1"/>
    <col min="8158" max="8158" width="9" style="98" customWidth="1"/>
    <col min="8159" max="8161" width="8.75" style="98" customWidth="1"/>
    <col min="8162" max="8162" width="8" style="98" customWidth="1"/>
    <col min="8163" max="8163" width="8.125" style="98" customWidth="1"/>
    <col min="8164" max="8164" width="9.25" style="98" customWidth="1"/>
    <col min="8165" max="8165" width="8.625" style="98" customWidth="1"/>
    <col min="8166" max="8166" width="8.75" style="98" customWidth="1"/>
    <col min="8167" max="8167" width="14.125" style="98" customWidth="1"/>
    <col min="8168" max="8168" width="12.875" style="98" customWidth="1"/>
    <col min="8169" max="8169" width="10.125" style="98" customWidth="1"/>
    <col min="8170" max="8170" width="14" style="98" customWidth="1"/>
    <col min="8171" max="8190" width="2.25" style="98" customWidth="1"/>
    <col min="8191" max="8406" width="8.75" style="98"/>
    <col min="8407" max="8407" width="3.125" style="98" customWidth="1"/>
    <col min="8408" max="8408" width="24.875" style="98" customWidth="1"/>
    <col min="8409" max="8409" width="11.75" style="98" bestFit="1" customWidth="1"/>
    <col min="8410" max="8410" width="14.125" style="98" customWidth="1"/>
    <col min="8411" max="8411" width="10.25" style="98" customWidth="1"/>
    <col min="8412" max="8412" width="9.875" style="98" customWidth="1"/>
    <col min="8413" max="8413" width="10.25" style="98" customWidth="1"/>
    <col min="8414" max="8414" width="9" style="98" customWidth="1"/>
    <col min="8415" max="8417" width="8.75" style="98" customWidth="1"/>
    <col min="8418" max="8418" width="8" style="98" customWidth="1"/>
    <col min="8419" max="8419" width="8.125" style="98" customWidth="1"/>
    <col min="8420" max="8420" width="9.25" style="98" customWidth="1"/>
    <col min="8421" max="8421" width="8.625" style="98" customWidth="1"/>
    <col min="8422" max="8422" width="8.75" style="98" customWidth="1"/>
    <col min="8423" max="8423" width="14.125" style="98" customWidth="1"/>
    <col min="8424" max="8424" width="12.875" style="98" customWidth="1"/>
    <col min="8425" max="8425" width="10.125" style="98" customWidth="1"/>
    <col min="8426" max="8426" width="14" style="98" customWidth="1"/>
    <col min="8427" max="8446" width="2.25" style="98" customWidth="1"/>
    <col min="8447" max="8662" width="8.75" style="98"/>
    <col min="8663" max="8663" width="3.125" style="98" customWidth="1"/>
    <col min="8664" max="8664" width="24.875" style="98" customWidth="1"/>
    <col min="8665" max="8665" width="11.75" style="98" bestFit="1" customWidth="1"/>
    <col min="8666" max="8666" width="14.125" style="98" customWidth="1"/>
    <col min="8667" max="8667" width="10.25" style="98" customWidth="1"/>
    <col min="8668" max="8668" width="9.875" style="98" customWidth="1"/>
    <col min="8669" max="8669" width="10.25" style="98" customWidth="1"/>
    <col min="8670" max="8670" width="9" style="98" customWidth="1"/>
    <col min="8671" max="8673" width="8.75" style="98" customWidth="1"/>
    <col min="8674" max="8674" width="8" style="98" customWidth="1"/>
    <col min="8675" max="8675" width="8.125" style="98" customWidth="1"/>
    <col min="8676" max="8676" width="9.25" style="98" customWidth="1"/>
    <col min="8677" max="8677" width="8.625" style="98" customWidth="1"/>
    <col min="8678" max="8678" width="8.75" style="98" customWidth="1"/>
    <col min="8679" max="8679" width="14.125" style="98" customWidth="1"/>
    <col min="8680" max="8680" width="12.875" style="98" customWidth="1"/>
    <col min="8681" max="8681" width="10.125" style="98" customWidth="1"/>
    <col min="8682" max="8682" width="14" style="98" customWidth="1"/>
    <col min="8683" max="8702" width="2.25" style="98" customWidth="1"/>
    <col min="8703" max="8918" width="8.75" style="98"/>
    <col min="8919" max="8919" width="3.125" style="98" customWidth="1"/>
    <col min="8920" max="8920" width="24.875" style="98" customWidth="1"/>
    <col min="8921" max="8921" width="11.75" style="98" bestFit="1" customWidth="1"/>
    <col min="8922" max="8922" width="14.125" style="98" customWidth="1"/>
    <col min="8923" max="8923" width="10.25" style="98" customWidth="1"/>
    <col min="8924" max="8924" width="9.875" style="98" customWidth="1"/>
    <col min="8925" max="8925" width="10.25" style="98" customWidth="1"/>
    <col min="8926" max="8926" width="9" style="98" customWidth="1"/>
    <col min="8927" max="8929" width="8.75" style="98" customWidth="1"/>
    <col min="8930" max="8930" width="8" style="98" customWidth="1"/>
    <col min="8931" max="8931" width="8.125" style="98" customWidth="1"/>
    <col min="8932" max="8932" width="9.25" style="98" customWidth="1"/>
    <col min="8933" max="8933" width="8.625" style="98" customWidth="1"/>
    <col min="8934" max="8934" width="8.75" style="98" customWidth="1"/>
    <col min="8935" max="8935" width="14.125" style="98" customWidth="1"/>
    <col min="8936" max="8936" width="12.875" style="98" customWidth="1"/>
    <col min="8937" max="8937" width="10.125" style="98" customWidth="1"/>
    <col min="8938" max="8938" width="14" style="98" customWidth="1"/>
    <col min="8939" max="8958" width="2.25" style="98" customWidth="1"/>
    <col min="8959" max="9174" width="8.75" style="98"/>
    <col min="9175" max="9175" width="3.125" style="98" customWidth="1"/>
    <col min="9176" max="9176" width="24.875" style="98" customWidth="1"/>
    <col min="9177" max="9177" width="11.75" style="98" bestFit="1" customWidth="1"/>
    <col min="9178" max="9178" width="14.125" style="98" customWidth="1"/>
    <col min="9179" max="9179" width="10.25" style="98" customWidth="1"/>
    <col min="9180" max="9180" width="9.875" style="98" customWidth="1"/>
    <col min="9181" max="9181" width="10.25" style="98" customWidth="1"/>
    <col min="9182" max="9182" width="9" style="98" customWidth="1"/>
    <col min="9183" max="9185" width="8.75" style="98" customWidth="1"/>
    <col min="9186" max="9186" width="8" style="98" customWidth="1"/>
    <col min="9187" max="9187" width="8.125" style="98" customWidth="1"/>
    <col min="9188" max="9188" width="9.25" style="98" customWidth="1"/>
    <col min="9189" max="9189" width="8.625" style="98" customWidth="1"/>
    <col min="9190" max="9190" width="8.75" style="98" customWidth="1"/>
    <col min="9191" max="9191" width="14.125" style="98" customWidth="1"/>
    <col min="9192" max="9192" width="12.875" style="98" customWidth="1"/>
    <col min="9193" max="9193" width="10.125" style="98" customWidth="1"/>
    <col min="9194" max="9194" width="14" style="98" customWidth="1"/>
    <col min="9195" max="9214" width="2.25" style="98" customWidth="1"/>
    <col min="9215" max="9430" width="8.75" style="98"/>
    <col min="9431" max="9431" width="3.125" style="98" customWidth="1"/>
    <col min="9432" max="9432" width="24.875" style="98" customWidth="1"/>
    <col min="9433" max="9433" width="11.75" style="98" bestFit="1" customWidth="1"/>
    <col min="9434" max="9434" width="14.125" style="98" customWidth="1"/>
    <col min="9435" max="9435" width="10.25" style="98" customWidth="1"/>
    <col min="9436" max="9436" width="9.875" style="98" customWidth="1"/>
    <col min="9437" max="9437" width="10.25" style="98" customWidth="1"/>
    <col min="9438" max="9438" width="9" style="98" customWidth="1"/>
    <col min="9439" max="9441" width="8.75" style="98" customWidth="1"/>
    <col min="9442" max="9442" width="8" style="98" customWidth="1"/>
    <col min="9443" max="9443" width="8.125" style="98" customWidth="1"/>
    <col min="9444" max="9444" width="9.25" style="98" customWidth="1"/>
    <col min="9445" max="9445" width="8.625" style="98" customWidth="1"/>
    <col min="9446" max="9446" width="8.75" style="98" customWidth="1"/>
    <col min="9447" max="9447" width="14.125" style="98" customWidth="1"/>
    <col min="9448" max="9448" width="12.875" style="98" customWidth="1"/>
    <col min="9449" max="9449" width="10.125" style="98" customWidth="1"/>
    <col min="9450" max="9450" width="14" style="98" customWidth="1"/>
    <col min="9451" max="9470" width="2.25" style="98" customWidth="1"/>
    <col min="9471" max="9686" width="8.75" style="98"/>
    <col min="9687" max="9687" width="3.125" style="98" customWidth="1"/>
    <col min="9688" max="9688" width="24.875" style="98" customWidth="1"/>
    <col min="9689" max="9689" width="11.75" style="98" bestFit="1" customWidth="1"/>
    <col min="9690" max="9690" width="14.125" style="98" customWidth="1"/>
    <col min="9691" max="9691" width="10.25" style="98" customWidth="1"/>
    <col min="9692" max="9692" width="9.875" style="98" customWidth="1"/>
    <col min="9693" max="9693" width="10.25" style="98" customWidth="1"/>
    <col min="9694" max="9694" width="9" style="98" customWidth="1"/>
    <col min="9695" max="9697" width="8.75" style="98" customWidth="1"/>
    <col min="9698" max="9698" width="8" style="98" customWidth="1"/>
    <col min="9699" max="9699" width="8.125" style="98" customWidth="1"/>
    <col min="9700" max="9700" width="9.25" style="98" customWidth="1"/>
    <col min="9701" max="9701" width="8.625" style="98" customWidth="1"/>
    <col min="9702" max="9702" width="8.75" style="98" customWidth="1"/>
    <col min="9703" max="9703" width="14.125" style="98" customWidth="1"/>
    <col min="9704" max="9704" width="12.875" style="98" customWidth="1"/>
    <col min="9705" max="9705" width="10.125" style="98" customWidth="1"/>
    <col min="9706" max="9706" width="14" style="98" customWidth="1"/>
    <col min="9707" max="9726" width="2.25" style="98" customWidth="1"/>
    <col min="9727" max="9942" width="8.75" style="98"/>
    <col min="9943" max="9943" width="3.125" style="98" customWidth="1"/>
    <col min="9944" max="9944" width="24.875" style="98" customWidth="1"/>
    <col min="9945" max="9945" width="11.75" style="98" bestFit="1" customWidth="1"/>
    <col min="9946" max="9946" width="14.125" style="98" customWidth="1"/>
    <col min="9947" max="9947" width="10.25" style="98" customWidth="1"/>
    <col min="9948" max="9948" width="9.875" style="98" customWidth="1"/>
    <col min="9949" max="9949" width="10.25" style="98" customWidth="1"/>
    <col min="9950" max="9950" width="9" style="98" customWidth="1"/>
    <col min="9951" max="9953" width="8.75" style="98" customWidth="1"/>
    <col min="9954" max="9954" width="8" style="98" customWidth="1"/>
    <col min="9955" max="9955" width="8.125" style="98" customWidth="1"/>
    <col min="9956" max="9956" width="9.25" style="98" customWidth="1"/>
    <col min="9957" max="9957" width="8.625" style="98" customWidth="1"/>
    <col min="9958" max="9958" width="8.75" style="98" customWidth="1"/>
    <col min="9959" max="9959" width="14.125" style="98" customWidth="1"/>
    <col min="9960" max="9960" width="12.875" style="98" customWidth="1"/>
    <col min="9961" max="9961" width="10.125" style="98" customWidth="1"/>
    <col min="9962" max="9962" width="14" style="98" customWidth="1"/>
    <col min="9963" max="9982" width="2.25" style="98" customWidth="1"/>
    <col min="9983" max="10198" width="8.75" style="98"/>
    <col min="10199" max="10199" width="3.125" style="98" customWidth="1"/>
    <col min="10200" max="10200" width="24.875" style="98" customWidth="1"/>
    <col min="10201" max="10201" width="11.75" style="98" bestFit="1" customWidth="1"/>
    <col min="10202" max="10202" width="14.125" style="98" customWidth="1"/>
    <col min="10203" max="10203" width="10.25" style="98" customWidth="1"/>
    <col min="10204" max="10204" width="9.875" style="98" customWidth="1"/>
    <col min="10205" max="10205" width="10.25" style="98" customWidth="1"/>
    <col min="10206" max="10206" width="9" style="98" customWidth="1"/>
    <col min="10207" max="10209" width="8.75" style="98" customWidth="1"/>
    <col min="10210" max="10210" width="8" style="98" customWidth="1"/>
    <col min="10211" max="10211" width="8.125" style="98" customWidth="1"/>
    <col min="10212" max="10212" width="9.25" style="98" customWidth="1"/>
    <col min="10213" max="10213" width="8.625" style="98" customWidth="1"/>
    <col min="10214" max="10214" width="8.75" style="98" customWidth="1"/>
    <col min="10215" max="10215" width="14.125" style="98" customWidth="1"/>
    <col min="10216" max="10216" width="12.875" style="98" customWidth="1"/>
    <col min="10217" max="10217" width="10.125" style="98" customWidth="1"/>
    <col min="10218" max="10218" width="14" style="98" customWidth="1"/>
    <col min="10219" max="10238" width="2.25" style="98" customWidth="1"/>
    <col min="10239" max="10454" width="8.75" style="98"/>
    <col min="10455" max="10455" width="3.125" style="98" customWidth="1"/>
    <col min="10456" max="10456" width="24.875" style="98" customWidth="1"/>
    <col min="10457" max="10457" width="11.75" style="98" bestFit="1" customWidth="1"/>
    <col min="10458" max="10458" width="14.125" style="98" customWidth="1"/>
    <col min="10459" max="10459" width="10.25" style="98" customWidth="1"/>
    <col min="10460" max="10460" width="9.875" style="98" customWidth="1"/>
    <col min="10461" max="10461" width="10.25" style="98" customWidth="1"/>
    <col min="10462" max="10462" width="9" style="98" customWidth="1"/>
    <col min="10463" max="10465" width="8.75" style="98" customWidth="1"/>
    <col min="10466" max="10466" width="8" style="98" customWidth="1"/>
    <col min="10467" max="10467" width="8.125" style="98" customWidth="1"/>
    <col min="10468" max="10468" width="9.25" style="98" customWidth="1"/>
    <col min="10469" max="10469" width="8.625" style="98" customWidth="1"/>
    <col min="10470" max="10470" width="8.75" style="98" customWidth="1"/>
    <col min="10471" max="10471" width="14.125" style="98" customWidth="1"/>
    <col min="10472" max="10472" width="12.875" style="98" customWidth="1"/>
    <col min="10473" max="10473" width="10.125" style="98" customWidth="1"/>
    <col min="10474" max="10474" width="14" style="98" customWidth="1"/>
    <col min="10475" max="10494" width="2.25" style="98" customWidth="1"/>
    <col min="10495" max="10710" width="8.75" style="98"/>
    <col min="10711" max="10711" width="3.125" style="98" customWidth="1"/>
    <col min="10712" max="10712" width="24.875" style="98" customWidth="1"/>
    <col min="10713" max="10713" width="11.75" style="98" bestFit="1" customWidth="1"/>
    <col min="10714" max="10714" width="14.125" style="98" customWidth="1"/>
    <col min="10715" max="10715" width="10.25" style="98" customWidth="1"/>
    <col min="10716" max="10716" width="9.875" style="98" customWidth="1"/>
    <col min="10717" max="10717" width="10.25" style="98" customWidth="1"/>
    <col min="10718" max="10718" width="9" style="98" customWidth="1"/>
    <col min="10719" max="10721" width="8.75" style="98" customWidth="1"/>
    <col min="10722" max="10722" width="8" style="98" customWidth="1"/>
    <col min="10723" max="10723" width="8.125" style="98" customWidth="1"/>
    <col min="10724" max="10724" width="9.25" style="98" customWidth="1"/>
    <col min="10725" max="10725" width="8.625" style="98" customWidth="1"/>
    <col min="10726" max="10726" width="8.75" style="98" customWidth="1"/>
    <col min="10727" max="10727" width="14.125" style="98" customWidth="1"/>
    <col min="10728" max="10728" width="12.875" style="98" customWidth="1"/>
    <col min="10729" max="10729" width="10.125" style="98" customWidth="1"/>
    <col min="10730" max="10730" width="14" style="98" customWidth="1"/>
    <col min="10731" max="10750" width="2.25" style="98" customWidth="1"/>
    <col min="10751" max="10966" width="8.75" style="98"/>
    <col min="10967" max="10967" width="3.125" style="98" customWidth="1"/>
    <col min="10968" max="10968" width="24.875" style="98" customWidth="1"/>
    <col min="10969" max="10969" width="11.75" style="98" bestFit="1" customWidth="1"/>
    <col min="10970" max="10970" width="14.125" style="98" customWidth="1"/>
    <col min="10971" max="10971" width="10.25" style="98" customWidth="1"/>
    <col min="10972" max="10972" width="9.875" style="98" customWidth="1"/>
    <col min="10973" max="10973" width="10.25" style="98" customWidth="1"/>
    <col min="10974" max="10974" width="9" style="98" customWidth="1"/>
    <col min="10975" max="10977" width="8.75" style="98" customWidth="1"/>
    <col min="10978" max="10978" width="8" style="98" customWidth="1"/>
    <col min="10979" max="10979" width="8.125" style="98" customWidth="1"/>
    <col min="10980" max="10980" width="9.25" style="98" customWidth="1"/>
    <col min="10981" max="10981" width="8.625" style="98" customWidth="1"/>
    <col min="10982" max="10982" width="8.75" style="98" customWidth="1"/>
    <col min="10983" max="10983" width="14.125" style="98" customWidth="1"/>
    <col min="10984" max="10984" width="12.875" style="98" customWidth="1"/>
    <col min="10985" max="10985" width="10.125" style="98" customWidth="1"/>
    <col min="10986" max="10986" width="14" style="98" customWidth="1"/>
    <col min="10987" max="11006" width="2.25" style="98" customWidth="1"/>
    <col min="11007" max="11222" width="8.75" style="98"/>
    <col min="11223" max="11223" width="3.125" style="98" customWidth="1"/>
    <col min="11224" max="11224" width="24.875" style="98" customWidth="1"/>
    <col min="11225" max="11225" width="11.75" style="98" bestFit="1" customWidth="1"/>
    <col min="11226" max="11226" width="14.125" style="98" customWidth="1"/>
    <col min="11227" max="11227" width="10.25" style="98" customWidth="1"/>
    <col min="11228" max="11228" width="9.875" style="98" customWidth="1"/>
    <col min="11229" max="11229" width="10.25" style="98" customWidth="1"/>
    <col min="11230" max="11230" width="9" style="98" customWidth="1"/>
    <col min="11231" max="11233" width="8.75" style="98" customWidth="1"/>
    <col min="11234" max="11234" width="8" style="98" customWidth="1"/>
    <col min="11235" max="11235" width="8.125" style="98" customWidth="1"/>
    <col min="11236" max="11236" width="9.25" style="98" customWidth="1"/>
    <col min="11237" max="11237" width="8.625" style="98" customWidth="1"/>
    <col min="11238" max="11238" width="8.75" style="98" customWidth="1"/>
    <col min="11239" max="11239" width="14.125" style="98" customWidth="1"/>
    <col min="11240" max="11240" width="12.875" style="98" customWidth="1"/>
    <col min="11241" max="11241" width="10.125" style="98" customWidth="1"/>
    <col min="11242" max="11242" width="14" style="98" customWidth="1"/>
    <col min="11243" max="11262" width="2.25" style="98" customWidth="1"/>
    <col min="11263" max="11478" width="8.75" style="98"/>
    <col min="11479" max="11479" width="3.125" style="98" customWidth="1"/>
    <col min="11480" max="11480" width="24.875" style="98" customWidth="1"/>
    <col min="11481" max="11481" width="11.75" style="98" bestFit="1" customWidth="1"/>
    <col min="11482" max="11482" width="14.125" style="98" customWidth="1"/>
    <col min="11483" max="11483" width="10.25" style="98" customWidth="1"/>
    <col min="11484" max="11484" width="9.875" style="98" customWidth="1"/>
    <col min="11485" max="11485" width="10.25" style="98" customWidth="1"/>
    <col min="11486" max="11486" width="9" style="98" customWidth="1"/>
    <col min="11487" max="11489" width="8.75" style="98" customWidth="1"/>
    <col min="11490" max="11490" width="8" style="98" customWidth="1"/>
    <col min="11491" max="11491" width="8.125" style="98" customWidth="1"/>
    <col min="11492" max="11492" width="9.25" style="98" customWidth="1"/>
    <col min="11493" max="11493" width="8.625" style="98" customWidth="1"/>
    <col min="11494" max="11494" width="8.75" style="98" customWidth="1"/>
    <col min="11495" max="11495" width="14.125" style="98" customWidth="1"/>
    <col min="11496" max="11496" width="12.875" style="98" customWidth="1"/>
    <col min="11497" max="11497" width="10.125" style="98" customWidth="1"/>
    <col min="11498" max="11498" width="14" style="98" customWidth="1"/>
    <col min="11499" max="11518" width="2.25" style="98" customWidth="1"/>
    <col min="11519" max="11734" width="8.75" style="98"/>
    <col min="11735" max="11735" width="3.125" style="98" customWidth="1"/>
    <col min="11736" max="11736" width="24.875" style="98" customWidth="1"/>
    <col min="11737" max="11737" width="11.75" style="98" bestFit="1" customWidth="1"/>
    <col min="11738" max="11738" width="14.125" style="98" customWidth="1"/>
    <col min="11739" max="11739" width="10.25" style="98" customWidth="1"/>
    <col min="11740" max="11740" width="9.875" style="98" customWidth="1"/>
    <col min="11741" max="11741" width="10.25" style="98" customWidth="1"/>
    <col min="11742" max="11742" width="9" style="98" customWidth="1"/>
    <col min="11743" max="11745" width="8.75" style="98" customWidth="1"/>
    <col min="11746" max="11746" width="8" style="98" customWidth="1"/>
    <col min="11747" max="11747" width="8.125" style="98" customWidth="1"/>
    <col min="11748" max="11748" width="9.25" style="98" customWidth="1"/>
    <col min="11749" max="11749" width="8.625" style="98" customWidth="1"/>
    <col min="11750" max="11750" width="8.75" style="98" customWidth="1"/>
    <col min="11751" max="11751" width="14.125" style="98" customWidth="1"/>
    <col min="11752" max="11752" width="12.875" style="98" customWidth="1"/>
    <col min="11753" max="11753" width="10.125" style="98" customWidth="1"/>
    <col min="11754" max="11754" width="14" style="98" customWidth="1"/>
    <col min="11755" max="11774" width="2.25" style="98" customWidth="1"/>
    <col min="11775" max="11990" width="8.75" style="98"/>
    <col min="11991" max="11991" width="3.125" style="98" customWidth="1"/>
    <col min="11992" max="11992" width="24.875" style="98" customWidth="1"/>
    <col min="11993" max="11993" width="11.75" style="98" bestFit="1" customWidth="1"/>
    <col min="11994" max="11994" width="14.125" style="98" customWidth="1"/>
    <col min="11995" max="11995" width="10.25" style="98" customWidth="1"/>
    <col min="11996" max="11996" width="9.875" style="98" customWidth="1"/>
    <col min="11997" max="11997" width="10.25" style="98" customWidth="1"/>
    <col min="11998" max="11998" width="9" style="98" customWidth="1"/>
    <col min="11999" max="12001" width="8.75" style="98" customWidth="1"/>
    <col min="12002" max="12002" width="8" style="98" customWidth="1"/>
    <col min="12003" max="12003" width="8.125" style="98" customWidth="1"/>
    <col min="12004" max="12004" width="9.25" style="98" customWidth="1"/>
    <col min="12005" max="12005" width="8.625" style="98" customWidth="1"/>
    <col min="12006" max="12006" width="8.75" style="98" customWidth="1"/>
    <col min="12007" max="12007" width="14.125" style="98" customWidth="1"/>
    <col min="12008" max="12008" width="12.875" style="98" customWidth="1"/>
    <col min="12009" max="12009" width="10.125" style="98" customWidth="1"/>
    <col min="12010" max="12010" width="14" style="98" customWidth="1"/>
    <col min="12011" max="12030" width="2.25" style="98" customWidth="1"/>
    <col min="12031" max="12246" width="8.75" style="98"/>
    <col min="12247" max="12247" width="3.125" style="98" customWidth="1"/>
    <col min="12248" max="12248" width="24.875" style="98" customWidth="1"/>
    <col min="12249" max="12249" width="11.75" style="98" bestFit="1" customWidth="1"/>
    <col min="12250" max="12250" width="14.125" style="98" customWidth="1"/>
    <col min="12251" max="12251" width="10.25" style="98" customWidth="1"/>
    <col min="12252" max="12252" width="9.875" style="98" customWidth="1"/>
    <col min="12253" max="12253" width="10.25" style="98" customWidth="1"/>
    <col min="12254" max="12254" width="9" style="98" customWidth="1"/>
    <col min="12255" max="12257" width="8.75" style="98" customWidth="1"/>
    <col min="12258" max="12258" width="8" style="98" customWidth="1"/>
    <col min="12259" max="12259" width="8.125" style="98" customWidth="1"/>
    <col min="12260" max="12260" width="9.25" style="98" customWidth="1"/>
    <col min="12261" max="12261" width="8.625" style="98" customWidth="1"/>
    <col min="12262" max="12262" width="8.75" style="98" customWidth="1"/>
    <col min="12263" max="12263" width="14.125" style="98" customWidth="1"/>
    <col min="12264" max="12264" width="12.875" style="98" customWidth="1"/>
    <col min="12265" max="12265" width="10.125" style="98" customWidth="1"/>
    <col min="12266" max="12266" width="14" style="98" customWidth="1"/>
    <col min="12267" max="12286" width="2.25" style="98" customWidth="1"/>
    <col min="12287" max="12502" width="8.75" style="98"/>
    <col min="12503" max="12503" width="3.125" style="98" customWidth="1"/>
    <col min="12504" max="12504" width="24.875" style="98" customWidth="1"/>
    <col min="12505" max="12505" width="11.75" style="98" bestFit="1" customWidth="1"/>
    <col min="12506" max="12506" width="14.125" style="98" customWidth="1"/>
    <col min="12507" max="12507" width="10.25" style="98" customWidth="1"/>
    <col min="12508" max="12508" width="9.875" style="98" customWidth="1"/>
    <col min="12509" max="12509" width="10.25" style="98" customWidth="1"/>
    <col min="12510" max="12510" width="9" style="98" customWidth="1"/>
    <col min="12511" max="12513" width="8.75" style="98" customWidth="1"/>
    <col min="12514" max="12514" width="8" style="98" customWidth="1"/>
    <col min="12515" max="12515" width="8.125" style="98" customWidth="1"/>
    <col min="12516" max="12516" width="9.25" style="98" customWidth="1"/>
    <col min="12517" max="12517" width="8.625" style="98" customWidth="1"/>
    <col min="12518" max="12518" width="8.75" style="98" customWidth="1"/>
    <col min="12519" max="12519" width="14.125" style="98" customWidth="1"/>
    <col min="12520" max="12520" width="12.875" style="98" customWidth="1"/>
    <col min="12521" max="12521" width="10.125" style="98" customWidth="1"/>
    <col min="12522" max="12522" width="14" style="98" customWidth="1"/>
    <col min="12523" max="12542" width="2.25" style="98" customWidth="1"/>
    <col min="12543" max="12758" width="8.75" style="98"/>
    <col min="12759" max="12759" width="3.125" style="98" customWidth="1"/>
    <col min="12760" max="12760" width="24.875" style="98" customWidth="1"/>
    <col min="12761" max="12761" width="11.75" style="98" bestFit="1" customWidth="1"/>
    <col min="12762" max="12762" width="14.125" style="98" customWidth="1"/>
    <col min="12763" max="12763" width="10.25" style="98" customWidth="1"/>
    <col min="12764" max="12764" width="9.875" style="98" customWidth="1"/>
    <col min="12765" max="12765" width="10.25" style="98" customWidth="1"/>
    <col min="12766" max="12766" width="9" style="98" customWidth="1"/>
    <col min="12767" max="12769" width="8.75" style="98" customWidth="1"/>
    <col min="12770" max="12770" width="8" style="98" customWidth="1"/>
    <col min="12771" max="12771" width="8.125" style="98" customWidth="1"/>
    <col min="12772" max="12772" width="9.25" style="98" customWidth="1"/>
    <col min="12773" max="12773" width="8.625" style="98" customWidth="1"/>
    <col min="12774" max="12774" width="8.75" style="98" customWidth="1"/>
    <col min="12775" max="12775" width="14.125" style="98" customWidth="1"/>
    <col min="12776" max="12776" width="12.875" style="98" customWidth="1"/>
    <col min="12777" max="12777" width="10.125" style="98" customWidth="1"/>
    <col min="12778" max="12778" width="14" style="98" customWidth="1"/>
    <col min="12779" max="12798" width="2.25" style="98" customWidth="1"/>
    <col min="12799" max="13014" width="8.75" style="98"/>
    <col min="13015" max="13015" width="3.125" style="98" customWidth="1"/>
    <col min="13016" max="13016" width="24.875" style="98" customWidth="1"/>
    <col min="13017" max="13017" width="11.75" style="98" bestFit="1" customWidth="1"/>
    <col min="13018" max="13018" width="14.125" style="98" customWidth="1"/>
    <col min="13019" max="13019" width="10.25" style="98" customWidth="1"/>
    <col min="13020" max="13020" width="9.875" style="98" customWidth="1"/>
    <col min="13021" max="13021" width="10.25" style="98" customWidth="1"/>
    <col min="13022" max="13022" width="9" style="98" customWidth="1"/>
    <col min="13023" max="13025" width="8.75" style="98" customWidth="1"/>
    <col min="13026" max="13026" width="8" style="98" customWidth="1"/>
    <col min="13027" max="13027" width="8.125" style="98" customWidth="1"/>
    <col min="13028" max="13028" width="9.25" style="98" customWidth="1"/>
    <col min="13029" max="13029" width="8.625" style="98" customWidth="1"/>
    <col min="13030" max="13030" width="8.75" style="98" customWidth="1"/>
    <col min="13031" max="13031" width="14.125" style="98" customWidth="1"/>
    <col min="13032" max="13032" width="12.875" style="98" customWidth="1"/>
    <col min="13033" max="13033" width="10.125" style="98" customWidth="1"/>
    <col min="13034" max="13034" width="14" style="98" customWidth="1"/>
    <col min="13035" max="13054" width="2.25" style="98" customWidth="1"/>
    <col min="13055" max="13270" width="8.75" style="98"/>
    <col min="13271" max="13271" width="3.125" style="98" customWidth="1"/>
    <col min="13272" max="13272" width="24.875" style="98" customWidth="1"/>
    <col min="13273" max="13273" width="11.75" style="98" bestFit="1" customWidth="1"/>
    <col min="13274" max="13274" width="14.125" style="98" customWidth="1"/>
    <col min="13275" max="13275" width="10.25" style="98" customWidth="1"/>
    <col min="13276" max="13276" width="9.875" style="98" customWidth="1"/>
    <col min="13277" max="13277" width="10.25" style="98" customWidth="1"/>
    <col min="13278" max="13278" width="9" style="98" customWidth="1"/>
    <col min="13279" max="13281" width="8.75" style="98" customWidth="1"/>
    <col min="13282" max="13282" width="8" style="98" customWidth="1"/>
    <col min="13283" max="13283" width="8.125" style="98" customWidth="1"/>
    <col min="13284" max="13284" width="9.25" style="98" customWidth="1"/>
    <col min="13285" max="13285" width="8.625" style="98" customWidth="1"/>
    <col min="13286" max="13286" width="8.75" style="98" customWidth="1"/>
    <col min="13287" max="13287" width="14.125" style="98" customWidth="1"/>
    <col min="13288" max="13288" width="12.875" style="98" customWidth="1"/>
    <col min="13289" max="13289" width="10.125" style="98" customWidth="1"/>
    <col min="13290" max="13290" width="14" style="98" customWidth="1"/>
    <col min="13291" max="13310" width="2.25" style="98" customWidth="1"/>
    <col min="13311" max="13526" width="8.75" style="98"/>
    <col min="13527" max="13527" width="3.125" style="98" customWidth="1"/>
    <col min="13528" max="13528" width="24.875" style="98" customWidth="1"/>
    <col min="13529" max="13529" width="11.75" style="98" bestFit="1" customWidth="1"/>
    <col min="13530" max="13530" width="14.125" style="98" customWidth="1"/>
    <col min="13531" max="13531" width="10.25" style="98" customWidth="1"/>
    <col min="13532" max="13532" width="9.875" style="98" customWidth="1"/>
    <col min="13533" max="13533" width="10.25" style="98" customWidth="1"/>
    <col min="13534" max="13534" width="9" style="98" customWidth="1"/>
    <col min="13535" max="13537" width="8.75" style="98" customWidth="1"/>
    <col min="13538" max="13538" width="8" style="98" customWidth="1"/>
    <col min="13539" max="13539" width="8.125" style="98" customWidth="1"/>
    <col min="13540" max="13540" width="9.25" style="98" customWidth="1"/>
    <col min="13541" max="13541" width="8.625" style="98" customWidth="1"/>
    <col min="13542" max="13542" width="8.75" style="98" customWidth="1"/>
    <col min="13543" max="13543" width="14.125" style="98" customWidth="1"/>
    <col min="13544" max="13544" width="12.875" style="98" customWidth="1"/>
    <col min="13545" max="13545" width="10.125" style="98" customWidth="1"/>
    <col min="13546" max="13546" width="14" style="98" customWidth="1"/>
    <col min="13547" max="13566" width="2.25" style="98" customWidth="1"/>
    <col min="13567" max="13782" width="8.75" style="98"/>
    <col min="13783" max="13783" width="3.125" style="98" customWidth="1"/>
    <col min="13784" max="13784" width="24.875" style="98" customWidth="1"/>
    <col min="13785" max="13785" width="11.75" style="98" bestFit="1" customWidth="1"/>
    <col min="13786" max="13786" width="14.125" style="98" customWidth="1"/>
    <col min="13787" max="13787" width="10.25" style="98" customWidth="1"/>
    <col min="13788" max="13788" width="9.875" style="98" customWidth="1"/>
    <col min="13789" max="13789" width="10.25" style="98" customWidth="1"/>
    <col min="13790" max="13790" width="9" style="98" customWidth="1"/>
    <col min="13791" max="13793" width="8.75" style="98" customWidth="1"/>
    <col min="13794" max="13794" width="8" style="98" customWidth="1"/>
    <col min="13795" max="13795" width="8.125" style="98" customWidth="1"/>
    <col min="13796" max="13796" width="9.25" style="98" customWidth="1"/>
    <col min="13797" max="13797" width="8.625" style="98" customWidth="1"/>
    <col min="13798" max="13798" width="8.75" style="98" customWidth="1"/>
    <col min="13799" max="13799" width="14.125" style="98" customWidth="1"/>
    <col min="13800" max="13800" width="12.875" style="98" customWidth="1"/>
    <col min="13801" max="13801" width="10.125" style="98" customWidth="1"/>
    <col min="13802" max="13802" width="14" style="98" customWidth="1"/>
    <col min="13803" max="13822" width="2.25" style="98" customWidth="1"/>
    <col min="13823" max="14038" width="8.75" style="98"/>
    <col min="14039" max="14039" width="3.125" style="98" customWidth="1"/>
    <col min="14040" max="14040" width="24.875" style="98" customWidth="1"/>
    <col min="14041" max="14041" width="11.75" style="98" bestFit="1" customWidth="1"/>
    <col min="14042" max="14042" width="14.125" style="98" customWidth="1"/>
    <col min="14043" max="14043" width="10.25" style="98" customWidth="1"/>
    <col min="14044" max="14044" width="9.875" style="98" customWidth="1"/>
    <col min="14045" max="14045" width="10.25" style="98" customWidth="1"/>
    <col min="14046" max="14046" width="9" style="98" customWidth="1"/>
    <col min="14047" max="14049" width="8.75" style="98" customWidth="1"/>
    <col min="14050" max="14050" width="8" style="98" customWidth="1"/>
    <col min="14051" max="14051" width="8.125" style="98" customWidth="1"/>
    <col min="14052" max="14052" width="9.25" style="98" customWidth="1"/>
    <col min="14053" max="14053" width="8.625" style="98" customWidth="1"/>
    <col min="14054" max="14054" width="8.75" style="98" customWidth="1"/>
    <col min="14055" max="14055" width="14.125" style="98" customWidth="1"/>
    <col min="14056" max="14056" width="12.875" style="98" customWidth="1"/>
    <col min="14057" max="14057" width="10.125" style="98" customWidth="1"/>
    <col min="14058" max="14058" width="14" style="98" customWidth="1"/>
    <col min="14059" max="14078" width="2.25" style="98" customWidth="1"/>
    <col min="14079" max="14294" width="8.75" style="98"/>
    <col min="14295" max="14295" width="3.125" style="98" customWidth="1"/>
    <col min="14296" max="14296" width="24.875" style="98" customWidth="1"/>
    <col min="14297" max="14297" width="11.75" style="98" bestFit="1" customWidth="1"/>
    <col min="14298" max="14298" width="14.125" style="98" customWidth="1"/>
    <col min="14299" max="14299" width="10.25" style="98" customWidth="1"/>
    <col min="14300" max="14300" width="9.875" style="98" customWidth="1"/>
    <col min="14301" max="14301" width="10.25" style="98" customWidth="1"/>
    <col min="14302" max="14302" width="9" style="98" customWidth="1"/>
    <col min="14303" max="14305" width="8.75" style="98" customWidth="1"/>
    <col min="14306" max="14306" width="8" style="98" customWidth="1"/>
    <col min="14307" max="14307" width="8.125" style="98" customWidth="1"/>
    <col min="14308" max="14308" width="9.25" style="98" customWidth="1"/>
    <col min="14309" max="14309" width="8.625" style="98" customWidth="1"/>
    <col min="14310" max="14310" width="8.75" style="98" customWidth="1"/>
    <col min="14311" max="14311" width="14.125" style="98" customWidth="1"/>
    <col min="14312" max="14312" width="12.875" style="98" customWidth="1"/>
    <col min="14313" max="14313" width="10.125" style="98" customWidth="1"/>
    <col min="14314" max="14314" width="14" style="98" customWidth="1"/>
    <col min="14315" max="14334" width="2.25" style="98" customWidth="1"/>
    <col min="14335" max="14550" width="8.75" style="98"/>
    <col min="14551" max="14551" width="3.125" style="98" customWidth="1"/>
    <col min="14552" max="14552" width="24.875" style="98" customWidth="1"/>
    <col min="14553" max="14553" width="11.75" style="98" bestFit="1" customWidth="1"/>
    <col min="14554" max="14554" width="14.125" style="98" customWidth="1"/>
    <col min="14555" max="14555" width="10.25" style="98" customWidth="1"/>
    <col min="14556" max="14556" width="9.875" style="98" customWidth="1"/>
    <col min="14557" max="14557" width="10.25" style="98" customWidth="1"/>
    <col min="14558" max="14558" width="9" style="98" customWidth="1"/>
    <col min="14559" max="14561" width="8.75" style="98" customWidth="1"/>
    <col min="14562" max="14562" width="8" style="98" customWidth="1"/>
    <col min="14563" max="14563" width="8.125" style="98" customWidth="1"/>
    <col min="14564" max="14564" width="9.25" style="98" customWidth="1"/>
    <col min="14565" max="14565" width="8.625" style="98" customWidth="1"/>
    <col min="14566" max="14566" width="8.75" style="98" customWidth="1"/>
    <col min="14567" max="14567" width="14.125" style="98" customWidth="1"/>
    <col min="14568" max="14568" width="12.875" style="98" customWidth="1"/>
    <col min="14569" max="14569" width="10.125" style="98" customWidth="1"/>
    <col min="14570" max="14570" width="14" style="98" customWidth="1"/>
    <col min="14571" max="14590" width="2.25" style="98" customWidth="1"/>
    <col min="14591" max="14806" width="8.75" style="98"/>
    <col min="14807" max="14807" width="3.125" style="98" customWidth="1"/>
    <col min="14808" max="14808" width="24.875" style="98" customWidth="1"/>
    <col min="14809" max="14809" width="11.75" style="98" bestFit="1" customWidth="1"/>
    <col min="14810" max="14810" width="14.125" style="98" customWidth="1"/>
    <col min="14811" max="14811" width="10.25" style="98" customWidth="1"/>
    <col min="14812" max="14812" width="9.875" style="98" customWidth="1"/>
    <col min="14813" max="14813" width="10.25" style="98" customWidth="1"/>
    <col min="14814" max="14814" width="9" style="98" customWidth="1"/>
    <col min="14815" max="14817" width="8.75" style="98" customWidth="1"/>
    <col min="14818" max="14818" width="8" style="98" customWidth="1"/>
    <col min="14819" max="14819" width="8.125" style="98" customWidth="1"/>
    <col min="14820" max="14820" width="9.25" style="98" customWidth="1"/>
    <col min="14821" max="14821" width="8.625" style="98" customWidth="1"/>
    <col min="14822" max="14822" width="8.75" style="98" customWidth="1"/>
    <col min="14823" max="14823" width="14.125" style="98" customWidth="1"/>
    <col min="14824" max="14824" width="12.875" style="98" customWidth="1"/>
    <col min="14825" max="14825" width="10.125" style="98" customWidth="1"/>
    <col min="14826" max="14826" width="14" style="98" customWidth="1"/>
    <col min="14827" max="14846" width="2.25" style="98" customWidth="1"/>
    <col min="14847" max="15062" width="8.75" style="98"/>
    <col min="15063" max="15063" width="3.125" style="98" customWidth="1"/>
    <col min="15064" max="15064" width="24.875" style="98" customWidth="1"/>
    <col min="15065" max="15065" width="11.75" style="98" bestFit="1" customWidth="1"/>
    <col min="15066" max="15066" width="14.125" style="98" customWidth="1"/>
    <col min="15067" max="15067" width="10.25" style="98" customWidth="1"/>
    <col min="15068" max="15068" width="9.875" style="98" customWidth="1"/>
    <col min="15069" max="15069" width="10.25" style="98" customWidth="1"/>
    <col min="15070" max="15070" width="9" style="98" customWidth="1"/>
    <col min="15071" max="15073" width="8.75" style="98" customWidth="1"/>
    <col min="15074" max="15074" width="8" style="98" customWidth="1"/>
    <col min="15075" max="15075" width="8.125" style="98" customWidth="1"/>
    <col min="15076" max="15076" width="9.25" style="98" customWidth="1"/>
    <col min="15077" max="15077" width="8.625" style="98" customWidth="1"/>
    <col min="15078" max="15078" width="8.75" style="98" customWidth="1"/>
    <col min="15079" max="15079" width="14.125" style="98" customWidth="1"/>
    <col min="15080" max="15080" width="12.875" style="98" customWidth="1"/>
    <col min="15081" max="15081" width="10.125" style="98" customWidth="1"/>
    <col min="15082" max="15082" width="14" style="98" customWidth="1"/>
    <col min="15083" max="15102" width="2.25" style="98" customWidth="1"/>
    <col min="15103" max="15318" width="8.75" style="98"/>
    <col min="15319" max="15319" width="3.125" style="98" customWidth="1"/>
    <col min="15320" max="15320" width="24.875" style="98" customWidth="1"/>
    <col min="15321" max="15321" width="11.75" style="98" bestFit="1" customWidth="1"/>
    <col min="15322" max="15322" width="14.125" style="98" customWidth="1"/>
    <col min="15323" max="15323" width="10.25" style="98" customWidth="1"/>
    <col min="15324" max="15324" width="9.875" style="98" customWidth="1"/>
    <col min="15325" max="15325" width="10.25" style="98" customWidth="1"/>
    <col min="15326" max="15326" width="9" style="98" customWidth="1"/>
    <col min="15327" max="15329" width="8.75" style="98" customWidth="1"/>
    <col min="15330" max="15330" width="8" style="98" customWidth="1"/>
    <col min="15331" max="15331" width="8.125" style="98" customWidth="1"/>
    <col min="15332" max="15332" width="9.25" style="98" customWidth="1"/>
    <col min="15333" max="15333" width="8.625" style="98" customWidth="1"/>
    <col min="15334" max="15334" width="8.75" style="98" customWidth="1"/>
    <col min="15335" max="15335" width="14.125" style="98" customWidth="1"/>
    <col min="15336" max="15336" width="12.875" style="98" customWidth="1"/>
    <col min="15337" max="15337" width="10.125" style="98" customWidth="1"/>
    <col min="15338" max="15338" width="14" style="98" customWidth="1"/>
    <col min="15339" max="15358" width="2.25" style="98" customWidth="1"/>
    <col min="15359" max="15574" width="8.75" style="98"/>
    <col min="15575" max="15575" width="3.125" style="98" customWidth="1"/>
    <col min="15576" max="15576" width="24.875" style="98" customWidth="1"/>
    <col min="15577" max="15577" width="11.75" style="98" bestFit="1" customWidth="1"/>
    <col min="15578" max="15578" width="14.125" style="98" customWidth="1"/>
    <col min="15579" max="15579" width="10.25" style="98" customWidth="1"/>
    <col min="15580" max="15580" width="9.875" style="98" customWidth="1"/>
    <col min="15581" max="15581" width="10.25" style="98" customWidth="1"/>
    <col min="15582" max="15582" width="9" style="98" customWidth="1"/>
    <col min="15583" max="15585" width="8.75" style="98" customWidth="1"/>
    <col min="15586" max="15586" width="8" style="98" customWidth="1"/>
    <col min="15587" max="15587" width="8.125" style="98" customWidth="1"/>
    <col min="15588" max="15588" width="9.25" style="98" customWidth="1"/>
    <col min="15589" max="15589" width="8.625" style="98" customWidth="1"/>
    <col min="15590" max="15590" width="8.75" style="98" customWidth="1"/>
    <col min="15591" max="15591" width="14.125" style="98" customWidth="1"/>
    <col min="15592" max="15592" width="12.875" style="98" customWidth="1"/>
    <col min="15593" max="15593" width="10.125" style="98" customWidth="1"/>
    <col min="15594" max="15594" width="14" style="98" customWidth="1"/>
    <col min="15595" max="15614" width="2.25" style="98" customWidth="1"/>
    <col min="15615" max="15830" width="8.75" style="98"/>
    <col min="15831" max="15831" width="3.125" style="98" customWidth="1"/>
    <col min="15832" max="15832" width="24.875" style="98" customWidth="1"/>
    <col min="15833" max="15833" width="11.75" style="98" bestFit="1" customWidth="1"/>
    <col min="15834" max="15834" width="14.125" style="98" customWidth="1"/>
    <col min="15835" max="15835" width="10.25" style="98" customWidth="1"/>
    <col min="15836" max="15836" width="9.875" style="98" customWidth="1"/>
    <col min="15837" max="15837" width="10.25" style="98" customWidth="1"/>
    <col min="15838" max="15838" width="9" style="98" customWidth="1"/>
    <col min="15839" max="15841" width="8.75" style="98" customWidth="1"/>
    <col min="15842" max="15842" width="8" style="98" customWidth="1"/>
    <col min="15843" max="15843" width="8.125" style="98" customWidth="1"/>
    <col min="15844" max="15844" width="9.25" style="98" customWidth="1"/>
    <col min="15845" max="15845" width="8.625" style="98" customWidth="1"/>
    <col min="15846" max="15846" width="8.75" style="98" customWidth="1"/>
    <col min="15847" max="15847" width="14.125" style="98" customWidth="1"/>
    <col min="15848" max="15848" width="12.875" style="98" customWidth="1"/>
    <col min="15849" max="15849" width="10.125" style="98" customWidth="1"/>
    <col min="15850" max="15850" width="14" style="98" customWidth="1"/>
    <col min="15851" max="15870" width="2.25" style="98" customWidth="1"/>
    <col min="15871" max="16086" width="8.75" style="98"/>
    <col min="16087" max="16087" width="3.125" style="98" customWidth="1"/>
    <col min="16088" max="16088" width="24.875" style="98" customWidth="1"/>
    <col min="16089" max="16089" width="11.75" style="98" bestFit="1" customWidth="1"/>
    <col min="16090" max="16090" width="14.125" style="98" customWidth="1"/>
    <col min="16091" max="16091" width="10.25" style="98" customWidth="1"/>
    <col min="16092" max="16092" width="9.875" style="98" customWidth="1"/>
    <col min="16093" max="16093" width="10.25" style="98" customWidth="1"/>
    <col min="16094" max="16094" width="9" style="98" customWidth="1"/>
    <col min="16095" max="16097" width="8.75" style="98" customWidth="1"/>
    <col min="16098" max="16098" width="8" style="98" customWidth="1"/>
    <col min="16099" max="16099" width="8.125" style="98" customWidth="1"/>
    <col min="16100" max="16100" width="9.25" style="98" customWidth="1"/>
    <col min="16101" max="16101" width="8.625" style="98" customWidth="1"/>
    <col min="16102" max="16102" width="8.75" style="98" customWidth="1"/>
    <col min="16103" max="16103" width="14.125" style="98" customWidth="1"/>
    <col min="16104" max="16104" width="12.875" style="98" customWidth="1"/>
    <col min="16105" max="16105" width="10.125" style="98" customWidth="1"/>
    <col min="16106" max="16106" width="14" style="98" customWidth="1"/>
    <col min="16107" max="16126" width="2.25" style="98" customWidth="1"/>
    <col min="16127" max="16384" width="8.75" style="98"/>
  </cols>
  <sheetData>
    <row r="1" spans="1:39" ht="11.4" hidden="1">
      <c r="A1" s="825"/>
      <c r="B1" s="825"/>
      <c r="C1" s="825"/>
      <c r="D1" s="825"/>
      <c r="E1" s="825"/>
      <c r="F1" s="825"/>
      <c r="G1" s="825"/>
      <c r="H1" s="825"/>
      <c r="I1" s="825"/>
      <c r="J1" s="825"/>
      <c r="K1" s="825"/>
      <c r="L1" s="825"/>
      <c r="M1" s="825"/>
      <c r="N1" s="825"/>
      <c r="O1" s="825"/>
      <c r="P1" s="825"/>
      <c r="Q1" s="825"/>
      <c r="R1" s="825"/>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25"/>
    </row>
    <row r="2" spans="1:39" ht="11.4" hidden="1">
      <c r="A2" s="825"/>
      <c r="B2" s="825"/>
      <c r="C2" s="825"/>
      <c r="D2" s="825"/>
      <c r="E2" s="825"/>
      <c r="F2" s="825"/>
      <c r="G2" s="825"/>
      <c r="H2" s="825"/>
      <c r="I2" s="825"/>
      <c r="J2" s="825"/>
      <c r="K2" s="825"/>
      <c r="L2" s="825"/>
      <c r="M2" s="825"/>
      <c r="N2" s="825"/>
      <c r="O2" s="825"/>
      <c r="P2" s="825"/>
      <c r="Q2" s="825"/>
      <c r="R2" s="825"/>
      <c r="S2" s="756"/>
      <c r="T2" s="756"/>
      <c r="U2" s="756"/>
      <c r="V2" s="756"/>
      <c r="W2" s="756"/>
      <c r="X2" s="756"/>
      <c r="Y2" s="756"/>
      <c r="Z2" s="756"/>
      <c r="AA2" s="756"/>
      <c r="AB2" s="756"/>
      <c r="AC2" s="756"/>
      <c r="AD2" s="756"/>
      <c r="AE2" s="756"/>
      <c r="AF2" s="756"/>
      <c r="AG2" s="756"/>
      <c r="AH2" s="756"/>
      <c r="AI2" s="756"/>
      <c r="AJ2" s="756"/>
      <c r="AK2" s="756"/>
      <c r="AL2" s="756"/>
      <c r="AM2" s="825"/>
    </row>
    <row r="3" spans="1:39" ht="11.4" hidden="1">
      <c r="A3" s="825"/>
      <c r="B3" s="825"/>
      <c r="C3" s="825"/>
      <c r="D3" s="825"/>
      <c r="E3" s="825"/>
      <c r="F3" s="825"/>
      <c r="G3" s="825"/>
      <c r="H3" s="825"/>
      <c r="I3" s="825"/>
      <c r="J3" s="825"/>
      <c r="K3" s="825"/>
      <c r="L3" s="825"/>
      <c r="M3" s="825"/>
      <c r="N3" s="825"/>
      <c r="O3" s="825"/>
      <c r="P3" s="825"/>
      <c r="Q3" s="825"/>
      <c r="R3" s="825"/>
      <c r="S3" s="756"/>
      <c r="T3" s="756"/>
      <c r="U3" s="756"/>
      <c r="V3" s="756"/>
      <c r="W3" s="756"/>
      <c r="X3" s="756"/>
      <c r="Y3" s="756"/>
      <c r="Z3" s="756"/>
      <c r="AA3" s="756"/>
      <c r="AB3" s="756"/>
      <c r="AC3" s="756"/>
      <c r="AD3" s="756"/>
      <c r="AE3" s="756"/>
      <c r="AF3" s="756"/>
      <c r="AG3" s="756"/>
      <c r="AH3" s="756"/>
      <c r="AI3" s="756"/>
      <c r="AJ3" s="756"/>
      <c r="AK3" s="756"/>
      <c r="AL3" s="756"/>
      <c r="AM3" s="825"/>
    </row>
    <row r="4" spans="1:39" ht="11.4" hidden="1">
      <c r="A4" s="825"/>
      <c r="B4" s="825"/>
      <c r="C4" s="825"/>
      <c r="D4" s="825"/>
      <c r="E4" s="825"/>
      <c r="F4" s="825"/>
      <c r="G4" s="825"/>
      <c r="H4" s="825"/>
      <c r="I4" s="825"/>
      <c r="J4" s="825"/>
      <c r="K4" s="825"/>
      <c r="L4" s="825"/>
      <c r="M4" s="825"/>
      <c r="N4" s="825"/>
      <c r="O4" s="825"/>
      <c r="P4" s="825"/>
      <c r="Q4" s="825"/>
      <c r="R4" s="825"/>
      <c r="S4" s="756"/>
      <c r="T4" s="756"/>
      <c r="U4" s="756"/>
      <c r="V4" s="756"/>
      <c r="W4" s="756"/>
      <c r="X4" s="756"/>
      <c r="Y4" s="756"/>
      <c r="Z4" s="756"/>
      <c r="AA4" s="756"/>
      <c r="AB4" s="756"/>
      <c r="AC4" s="756"/>
      <c r="AD4" s="756"/>
      <c r="AE4" s="756"/>
      <c r="AF4" s="756"/>
      <c r="AG4" s="756"/>
      <c r="AH4" s="756"/>
      <c r="AI4" s="756"/>
      <c r="AJ4" s="756"/>
      <c r="AK4" s="756"/>
      <c r="AL4" s="756"/>
      <c r="AM4" s="825"/>
    </row>
    <row r="5" spans="1:39" ht="11.4" hidden="1">
      <c r="A5" s="825"/>
      <c r="B5" s="825"/>
      <c r="C5" s="825"/>
      <c r="D5" s="825"/>
      <c r="E5" s="825"/>
      <c r="F5" s="825"/>
      <c r="G5" s="825"/>
      <c r="H5" s="825"/>
      <c r="I5" s="825"/>
      <c r="J5" s="825"/>
      <c r="K5" s="825"/>
      <c r="L5" s="825"/>
      <c r="M5" s="825"/>
      <c r="N5" s="825"/>
      <c r="O5" s="825"/>
      <c r="P5" s="825"/>
      <c r="Q5" s="825"/>
      <c r="R5" s="825"/>
      <c r="S5" s="756"/>
      <c r="T5" s="756"/>
      <c r="U5" s="756"/>
      <c r="V5" s="756"/>
      <c r="W5" s="756"/>
      <c r="X5" s="756"/>
      <c r="Y5" s="756"/>
      <c r="Z5" s="756"/>
      <c r="AA5" s="756"/>
      <c r="AB5" s="756"/>
      <c r="AC5" s="756"/>
      <c r="AD5" s="756"/>
      <c r="AE5" s="756"/>
      <c r="AF5" s="756"/>
      <c r="AG5" s="756"/>
      <c r="AH5" s="756"/>
      <c r="AI5" s="756"/>
      <c r="AJ5" s="756"/>
      <c r="AK5" s="756"/>
      <c r="AL5" s="756"/>
      <c r="AM5" s="825"/>
    </row>
    <row r="6" spans="1:39" ht="11.4" hidden="1">
      <c r="A6" s="825"/>
      <c r="B6" s="825"/>
      <c r="C6" s="825"/>
      <c r="D6" s="825"/>
      <c r="E6" s="825"/>
      <c r="F6" s="825"/>
      <c r="G6" s="825"/>
      <c r="H6" s="825"/>
      <c r="I6" s="825"/>
      <c r="J6" s="825"/>
      <c r="K6" s="825"/>
      <c r="L6" s="825"/>
      <c r="M6" s="825"/>
      <c r="N6" s="825"/>
      <c r="O6" s="825"/>
      <c r="P6" s="825"/>
      <c r="Q6" s="825"/>
      <c r="R6" s="825"/>
      <c r="S6" s="756"/>
      <c r="T6" s="756"/>
      <c r="U6" s="756"/>
      <c r="V6" s="756"/>
      <c r="W6" s="756"/>
      <c r="X6" s="756"/>
      <c r="Y6" s="756"/>
      <c r="Z6" s="756"/>
      <c r="AA6" s="756"/>
      <c r="AB6" s="756"/>
      <c r="AC6" s="756"/>
      <c r="AD6" s="756"/>
      <c r="AE6" s="756"/>
      <c r="AF6" s="756"/>
      <c r="AG6" s="756"/>
      <c r="AH6" s="756"/>
      <c r="AI6" s="756"/>
      <c r="AJ6" s="756"/>
      <c r="AK6" s="756"/>
      <c r="AL6" s="756"/>
      <c r="AM6" s="825"/>
    </row>
    <row r="7" spans="1:39" ht="11.4" hidden="1">
      <c r="A7" s="825"/>
      <c r="B7" s="825"/>
      <c r="C7" s="825"/>
      <c r="D7" s="825"/>
      <c r="E7" s="825"/>
      <c r="F7" s="825"/>
      <c r="G7" s="825"/>
      <c r="H7" s="825"/>
      <c r="I7" s="825"/>
      <c r="J7" s="825"/>
      <c r="K7" s="825"/>
      <c r="L7" s="825"/>
      <c r="M7" s="825"/>
      <c r="N7" s="825"/>
      <c r="O7" s="825"/>
      <c r="P7" s="825"/>
      <c r="Q7" s="825"/>
      <c r="R7" s="825"/>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25"/>
    </row>
    <row r="8" spans="1:39" hidden="1">
      <c r="A8" s="825"/>
      <c r="B8" s="825"/>
      <c r="C8" s="825"/>
      <c r="D8" s="825"/>
      <c r="E8" s="825"/>
      <c r="F8" s="825"/>
      <c r="G8" s="825"/>
      <c r="H8" s="825"/>
      <c r="I8" s="825"/>
      <c r="J8" s="825"/>
      <c r="K8" s="825"/>
      <c r="L8" s="825"/>
      <c r="M8" s="825"/>
      <c r="N8" s="825"/>
      <c r="O8" s="825"/>
      <c r="P8" s="825"/>
      <c r="Q8" s="825"/>
      <c r="R8" s="825"/>
      <c r="S8" s="825"/>
      <c r="T8" s="825"/>
      <c r="U8" s="825"/>
      <c r="V8" s="825"/>
      <c r="W8" s="825"/>
      <c r="X8" s="825"/>
      <c r="Y8" s="825"/>
      <c r="Z8" s="825"/>
      <c r="AA8" s="825"/>
      <c r="AB8" s="825"/>
      <c r="AC8" s="825"/>
      <c r="AD8" s="825"/>
      <c r="AE8" s="825"/>
      <c r="AF8" s="825"/>
      <c r="AG8" s="825"/>
      <c r="AH8" s="825"/>
      <c r="AI8" s="825"/>
      <c r="AJ8" s="825"/>
      <c r="AK8" s="825"/>
      <c r="AL8" s="825"/>
      <c r="AM8" s="825"/>
    </row>
    <row r="9" spans="1:39" hidden="1">
      <c r="A9" s="825"/>
      <c r="B9" s="825"/>
      <c r="C9" s="825"/>
      <c r="D9" s="825"/>
      <c r="E9" s="825"/>
      <c r="F9" s="825"/>
      <c r="G9" s="825"/>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row>
    <row r="10" spans="1:39" hidden="1">
      <c r="A10" s="825"/>
      <c r="B10" s="825"/>
      <c r="C10" s="825"/>
      <c r="D10" s="825"/>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row>
    <row r="11" spans="1:39" ht="15" hidden="1" customHeight="1">
      <c r="A11" s="825"/>
      <c r="B11" s="825"/>
      <c r="C11" s="825"/>
      <c r="D11" s="825"/>
      <c r="E11" s="825"/>
      <c r="F11" s="825"/>
      <c r="G11" s="825"/>
      <c r="H11" s="825"/>
      <c r="I11" s="825"/>
      <c r="J11" s="825"/>
      <c r="K11" s="825"/>
      <c r="L11" s="825"/>
      <c r="M11" s="798"/>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5"/>
      <c r="AM11" s="825"/>
    </row>
    <row r="12" spans="1:39" ht="20.100000000000001" customHeight="1">
      <c r="A12" s="825"/>
      <c r="B12" s="825"/>
      <c r="C12" s="825"/>
      <c r="D12" s="825"/>
      <c r="E12" s="825"/>
      <c r="F12" s="825"/>
      <c r="G12" s="825"/>
      <c r="H12" s="825"/>
      <c r="I12" s="825"/>
      <c r="J12" s="825"/>
      <c r="K12" s="825"/>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825"/>
      <c r="B13" s="825"/>
      <c r="C13" s="825"/>
      <c r="D13" s="825"/>
      <c r="E13" s="825"/>
      <c r="F13" s="825"/>
      <c r="G13" s="825"/>
      <c r="H13" s="825"/>
      <c r="I13" s="825"/>
      <c r="J13" s="825"/>
      <c r="K13" s="825"/>
      <c r="L13" s="826"/>
      <c r="M13" s="827"/>
      <c r="N13" s="827"/>
      <c r="O13" s="827"/>
      <c r="P13" s="827"/>
      <c r="Q13" s="827"/>
      <c r="R13" s="827"/>
      <c r="S13" s="827"/>
      <c r="T13" s="827"/>
      <c r="U13" s="827"/>
      <c r="V13" s="827"/>
      <c r="W13" s="827"/>
      <c r="X13" s="827"/>
      <c r="Y13" s="827"/>
      <c r="Z13" s="827"/>
      <c r="AA13" s="827"/>
      <c r="AB13" s="827"/>
      <c r="AC13" s="827"/>
      <c r="AD13" s="828"/>
      <c r="AE13" s="828"/>
      <c r="AF13" s="828"/>
      <c r="AG13" s="828"/>
      <c r="AH13" s="828"/>
      <c r="AI13" s="828"/>
      <c r="AJ13" s="828"/>
      <c r="AK13" s="828"/>
      <c r="AL13" s="828"/>
      <c r="AM13" s="825"/>
    </row>
    <row r="14" spans="1:39" ht="15" customHeight="1">
      <c r="A14" s="825"/>
      <c r="B14" s="825"/>
      <c r="C14" s="825"/>
      <c r="D14" s="825"/>
      <c r="E14" s="825"/>
      <c r="F14" s="825"/>
      <c r="G14" s="825"/>
      <c r="H14" s="825"/>
      <c r="I14" s="825"/>
      <c r="J14" s="825"/>
      <c r="K14" s="825"/>
      <c r="L14" s="1123" t="s">
        <v>374</v>
      </c>
      <c r="M14" s="1124" t="s">
        <v>230</v>
      </c>
      <c r="N14" s="1123" t="s">
        <v>143</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06" t="s">
        <v>323</v>
      </c>
    </row>
    <row r="15" spans="1:39" ht="50.1" customHeight="1">
      <c r="A15" s="825"/>
      <c r="B15" s="825"/>
      <c r="C15" s="825"/>
      <c r="D15" s="825"/>
      <c r="E15" s="825"/>
      <c r="F15" s="825"/>
      <c r="G15" s="825"/>
      <c r="H15" s="825"/>
      <c r="I15" s="825"/>
      <c r="J15" s="825"/>
      <c r="K15" s="825"/>
      <c r="L15" s="1127"/>
      <c r="M15" s="1127"/>
      <c r="N15" s="1127"/>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27"/>
    </row>
    <row r="16" spans="1:39" ht="11.4">
      <c r="A16" s="761" t="s">
        <v>18</v>
      </c>
      <c r="B16" s="825" t="s">
        <v>1235</v>
      </c>
      <c r="C16" s="825"/>
      <c r="D16" s="825"/>
      <c r="E16" s="825"/>
      <c r="F16" s="825"/>
      <c r="G16" s="825"/>
      <c r="H16" s="825"/>
      <c r="I16" s="825"/>
      <c r="J16" s="825"/>
      <c r="K16" s="825"/>
      <c r="L16" s="800" t="s">
        <v>2543</v>
      </c>
      <c r="M16" s="673"/>
      <c r="N16" s="673"/>
      <c r="O16" s="829">
        <v>0</v>
      </c>
      <c r="P16" s="829">
        <v>0</v>
      </c>
      <c r="Q16" s="829">
        <v>0</v>
      </c>
      <c r="R16" s="829">
        <v>0</v>
      </c>
      <c r="S16" s="829">
        <v>0</v>
      </c>
      <c r="T16" s="829">
        <v>0</v>
      </c>
      <c r="U16" s="829">
        <v>0</v>
      </c>
      <c r="V16" s="829">
        <v>0</v>
      </c>
      <c r="W16" s="829">
        <v>0</v>
      </c>
      <c r="X16" s="829">
        <v>0</v>
      </c>
      <c r="Y16" s="829">
        <v>0</v>
      </c>
      <c r="Z16" s="829">
        <v>0</v>
      </c>
      <c r="AA16" s="829">
        <v>0</v>
      </c>
      <c r="AB16" s="829">
        <v>0</v>
      </c>
      <c r="AC16" s="829">
        <v>0</v>
      </c>
      <c r="AD16" s="829">
        <v>0</v>
      </c>
      <c r="AE16" s="829">
        <v>0</v>
      </c>
      <c r="AF16" s="829">
        <v>0</v>
      </c>
      <c r="AG16" s="829">
        <v>0</v>
      </c>
      <c r="AH16" s="829">
        <v>0</v>
      </c>
      <c r="AI16" s="829">
        <v>0</v>
      </c>
      <c r="AJ16" s="829">
        <v>0</v>
      </c>
      <c r="AK16" s="829">
        <v>0</v>
      </c>
      <c r="AL16" s="829">
        <v>0</v>
      </c>
      <c r="AM16" s="830"/>
    </row>
    <row r="17" spans="1:39" ht="11.4">
      <c r="A17" s="784">
        <v>1</v>
      </c>
      <c r="B17" s="825"/>
      <c r="C17" s="825"/>
      <c r="D17" s="825"/>
      <c r="E17" s="825"/>
      <c r="F17" s="825"/>
      <c r="G17" s="825"/>
      <c r="H17" s="825"/>
      <c r="I17" s="825"/>
      <c r="J17" s="825"/>
      <c r="K17" s="825"/>
      <c r="L17" s="803">
        <v>1</v>
      </c>
      <c r="M17" s="831" t="s">
        <v>420</v>
      </c>
      <c r="N17" s="224" t="s">
        <v>370</v>
      </c>
      <c r="O17" s="804">
        <v>0</v>
      </c>
      <c r="P17" s="804">
        <v>0</v>
      </c>
      <c r="Q17" s="804">
        <v>0</v>
      </c>
      <c r="R17" s="804">
        <v>0</v>
      </c>
      <c r="S17" s="804">
        <v>0</v>
      </c>
      <c r="T17" s="804">
        <v>0</v>
      </c>
      <c r="U17" s="804">
        <v>0</v>
      </c>
      <c r="V17" s="804">
        <v>0</v>
      </c>
      <c r="W17" s="804">
        <v>0</v>
      </c>
      <c r="X17" s="804">
        <v>0</v>
      </c>
      <c r="Y17" s="804">
        <v>0</v>
      </c>
      <c r="Z17" s="804">
        <v>0</v>
      </c>
      <c r="AA17" s="804">
        <v>0</v>
      </c>
      <c r="AB17" s="804">
        <v>0</v>
      </c>
      <c r="AC17" s="804">
        <v>0</v>
      </c>
      <c r="AD17" s="804">
        <v>0</v>
      </c>
      <c r="AE17" s="804">
        <v>0</v>
      </c>
      <c r="AF17" s="804">
        <v>0</v>
      </c>
      <c r="AG17" s="804">
        <v>0</v>
      </c>
      <c r="AH17" s="804">
        <v>0</v>
      </c>
      <c r="AI17" s="804">
        <v>0</v>
      </c>
      <c r="AJ17" s="804">
        <v>0</v>
      </c>
      <c r="AK17" s="804">
        <v>0</v>
      </c>
      <c r="AL17" s="804">
        <v>0</v>
      </c>
      <c r="AM17" s="768"/>
    </row>
    <row r="18" spans="1:39" ht="0.15" customHeight="1">
      <c r="A18" s="784">
        <v>1</v>
      </c>
      <c r="B18" s="825"/>
      <c r="C18" s="825"/>
      <c r="D18" s="825"/>
      <c r="E18" s="825"/>
      <c r="F18" s="825"/>
      <c r="G18" s="825"/>
      <c r="H18" s="825"/>
      <c r="I18" s="825"/>
      <c r="J18" s="832" t="s">
        <v>1073</v>
      </c>
      <c r="K18" s="825"/>
      <c r="L18" s="803"/>
      <c r="M18" s="831"/>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22.8">
      <c r="A19" s="784">
        <v>1</v>
      </c>
      <c r="B19" s="825"/>
      <c r="C19" s="825"/>
      <c r="D19" s="825"/>
      <c r="E19" s="825"/>
      <c r="F19" s="825"/>
      <c r="G19" s="825"/>
      <c r="H19" s="825"/>
      <c r="I19" s="825"/>
      <c r="J19" s="825"/>
      <c r="K19" s="825"/>
      <c r="L19" s="803">
        <v>2</v>
      </c>
      <c r="M19" s="831" t="s">
        <v>422</v>
      </c>
      <c r="N19" s="224" t="s">
        <v>370</v>
      </c>
      <c r="O19" s="804">
        <v>0</v>
      </c>
      <c r="P19" s="804">
        <v>0</v>
      </c>
      <c r="Q19" s="804">
        <v>0</v>
      </c>
      <c r="R19" s="804">
        <v>0</v>
      </c>
      <c r="S19" s="804">
        <v>0</v>
      </c>
      <c r="T19" s="804">
        <v>0</v>
      </c>
      <c r="U19" s="804">
        <v>0</v>
      </c>
      <c r="V19" s="804">
        <v>0</v>
      </c>
      <c r="W19" s="804">
        <v>0</v>
      </c>
      <c r="X19" s="804">
        <v>0</v>
      </c>
      <c r="Y19" s="804">
        <v>0</v>
      </c>
      <c r="Z19" s="804">
        <v>0</v>
      </c>
      <c r="AA19" s="804">
        <v>0</v>
      </c>
      <c r="AB19" s="804">
        <v>0</v>
      </c>
      <c r="AC19" s="804">
        <v>0</v>
      </c>
      <c r="AD19" s="804">
        <v>0</v>
      </c>
      <c r="AE19" s="804">
        <v>0</v>
      </c>
      <c r="AF19" s="804">
        <v>0</v>
      </c>
      <c r="AG19" s="804">
        <v>0</v>
      </c>
      <c r="AH19" s="804">
        <v>0</v>
      </c>
      <c r="AI19" s="804">
        <v>0</v>
      </c>
      <c r="AJ19" s="804">
        <v>0</v>
      </c>
      <c r="AK19" s="804">
        <v>0</v>
      </c>
      <c r="AL19" s="804">
        <v>0</v>
      </c>
      <c r="AM19" s="768"/>
    </row>
    <row r="20" spans="1:39" ht="0.15" customHeight="1">
      <c r="A20" s="784">
        <v>1</v>
      </c>
      <c r="B20" s="825"/>
      <c r="C20" s="825"/>
      <c r="D20" s="825"/>
      <c r="E20" s="825"/>
      <c r="F20" s="825"/>
      <c r="G20" s="825"/>
      <c r="H20" s="825"/>
      <c r="I20" s="825"/>
      <c r="J20" s="832" t="s">
        <v>1074</v>
      </c>
      <c r="K20" s="825"/>
      <c r="L20" s="803"/>
      <c r="M20" s="831"/>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4">
      <c r="A21" s="784">
        <v>1</v>
      </c>
      <c r="B21" s="825"/>
      <c r="C21" s="825"/>
      <c r="D21" s="825"/>
      <c r="E21" s="825"/>
      <c r="F21" s="825"/>
      <c r="G21" s="825"/>
      <c r="H21" s="825"/>
      <c r="I21" s="825"/>
      <c r="J21" s="825"/>
      <c r="K21" s="825"/>
      <c r="L21" s="803">
        <v>3</v>
      </c>
      <c r="M21" s="831" t="s">
        <v>424</v>
      </c>
      <c r="N21" s="224" t="s">
        <v>370</v>
      </c>
      <c r="O21" s="804">
        <v>0</v>
      </c>
      <c r="P21" s="804">
        <v>0</v>
      </c>
      <c r="Q21" s="804">
        <v>0</v>
      </c>
      <c r="R21" s="804">
        <v>0</v>
      </c>
      <c r="S21" s="804">
        <v>0</v>
      </c>
      <c r="T21" s="804">
        <v>0</v>
      </c>
      <c r="U21" s="804">
        <v>0</v>
      </c>
      <c r="V21" s="804">
        <v>0</v>
      </c>
      <c r="W21" s="804">
        <v>0</v>
      </c>
      <c r="X21" s="804">
        <v>0</v>
      </c>
      <c r="Y21" s="804">
        <v>0</v>
      </c>
      <c r="Z21" s="804">
        <v>0</v>
      </c>
      <c r="AA21" s="804">
        <v>0</v>
      </c>
      <c r="AB21" s="804">
        <v>0</v>
      </c>
      <c r="AC21" s="804">
        <v>0</v>
      </c>
      <c r="AD21" s="804">
        <v>0</v>
      </c>
      <c r="AE21" s="804">
        <v>0</v>
      </c>
      <c r="AF21" s="804">
        <v>0</v>
      </c>
      <c r="AG21" s="804">
        <v>0</v>
      </c>
      <c r="AH21" s="804">
        <v>0</v>
      </c>
      <c r="AI21" s="804">
        <v>0</v>
      </c>
      <c r="AJ21" s="804">
        <v>0</v>
      </c>
      <c r="AK21" s="804">
        <v>0</v>
      </c>
      <c r="AL21" s="804">
        <v>0</v>
      </c>
      <c r="AM21" s="768"/>
    </row>
    <row r="22" spans="1:39" ht="0.15" customHeight="1">
      <c r="A22" s="784">
        <v>1</v>
      </c>
      <c r="B22" s="825"/>
      <c r="C22" s="825"/>
      <c r="D22" s="825"/>
      <c r="E22" s="825"/>
      <c r="F22" s="825"/>
      <c r="G22" s="825"/>
      <c r="H22" s="825"/>
      <c r="I22" s="825"/>
      <c r="J22" s="832" t="s">
        <v>1075</v>
      </c>
      <c r="K22" s="825"/>
      <c r="L22" s="803"/>
      <c r="M22" s="831"/>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4">
      <c r="A23" s="784">
        <v>1</v>
      </c>
      <c r="B23" s="825"/>
      <c r="C23" s="825"/>
      <c r="D23" s="825"/>
      <c r="E23" s="825"/>
      <c r="F23" s="825"/>
      <c r="G23" s="825"/>
      <c r="H23" s="825"/>
      <c r="I23" s="825"/>
      <c r="J23" s="825"/>
      <c r="K23" s="825"/>
      <c r="L23" s="803">
        <v>4</v>
      </c>
      <c r="M23" s="831" t="s">
        <v>425</v>
      </c>
      <c r="N23" s="224" t="s">
        <v>370</v>
      </c>
      <c r="O23" s="804">
        <v>0</v>
      </c>
      <c r="P23" s="804">
        <v>0</v>
      </c>
      <c r="Q23" s="804">
        <v>0</v>
      </c>
      <c r="R23" s="804">
        <v>0</v>
      </c>
      <c r="S23" s="804">
        <v>0</v>
      </c>
      <c r="T23" s="804">
        <v>0</v>
      </c>
      <c r="U23" s="804">
        <v>0</v>
      </c>
      <c r="V23" s="804">
        <v>0</v>
      </c>
      <c r="W23" s="804">
        <v>0</v>
      </c>
      <c r="X23" s="804">
        <v>0</v>
      </c>
      <c r="Y23" s="804">
        <v>0</v>
      </c>
      <c r="Z23" s="804">
        <v>0</v>
      </c>
      <c r="AA23" s="804">
        <v>0</v>
      </c>
      <c r="AB23" s="804">
        <v>0</v>
      </c>
      <c r="AC23" s="804">
        <v>0</v>
      </c>
      <c r="AD23" s="804">
        <v>0</v>
      </c>
      <c r="AE23" s="804">
        <v>0</v>
      </c>
      <c r="AF23" s="804">
        <v>0</v>
      </c>
      <c r="AG23" s="804">
        <v>0</v>
      </c>
      <c r="AH23" s="804">
        <v>0</v>
      </c>
      <c r="AI23" s="804">
        <v>0</v>
      </c>
      <c r="AJ23" s="804">
        <v>0</v>
      </c>
      <c r="AK23" s="804">
        <v>0</v>
      </c>
      <c r="AL23" s="804">
        <v>0</v>
      </c>
      <c r="AM23" s="768"/>
    </row>
    <row r="24" spans="1:39" ht="0.15" customHeight="1">
      <c r="A24" s="784">
        <v>1</v>
      </c>
      <c r="B24" s="825"/>
      <c r="C24" s="825"/>
      <c r="D24" s="825"/>
      <c r="E24" s="825"/>
      <c r="F24" s="825"/>
      <c r="G24" s="825"/>
      <c r="H24" s="825"/>
      <c r="I24" s="825"/>
      <c r="J24" s="832" t="s">
        <v>1076</v>
      </c>
      <c r="K24" s="825"/>
      <c r="L24" s="803"/>
      <c r="M24" s="831"/>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4">
      <c r="A25" s="784">
        <v>1</v>
      </c>
      <c r="B25" s="825"/>
      <c r="C25" s="825"/>
      <c r="D25" s="825"/>
      <c r="E25" s="825"/>
      <c r="F25" s="825"/>
      <c r="G25" s="825"/>
      <c r="H25" s="825"/>
      <c r="I25" s="825"/>
      <c r="J25" s="825"/>
      <c r="K25" s="825"/>
      <c r="L25" s="803">
        <v>5</v>
      </c>
      <c r="M25" s="831" t="s">
        <v>1328</v>
      </c>
      <c r="N25" s="224" t="s">
        <v>370</v>
      </c>
      <c r="O25" s="804">
        <v>0</v>
      </c>
      <c r="P25" s="804">
        <v>0</v>
      </c>
      <c r="Q25" s="804">
        <v>0</v>
      </c>
      <c r="R25" s="804">
        <v>0</v>
      </c>
      <c r="S25" s="804">
        <v>0</v>
      </c>
      <c r="T25" s="804">
        <v>0</v>
      </c>
      <c r="U25" s="804">
        <v>0</v>
      </c>
      <c r="V25" s="804">
        <v>0</v>
      </c>
      <c r="W25" s="804">
        <v>0</v>
      </c>
      <c r="X25" s="804">
        <v>0</v>
      </c>
      <c r="Y25" s="804">
        <v>0</v>
      </c>
      <c r="Z25" s="804">
        <v>0</v>
      </c>
      <c r="AA25" s="804">
        <v>0</v>
      </c>
      <c r="AB25" s="804">
        <v>0</v>
      </c>
      <c r="AC25" s="804">
        <v>0</v>
      </c>
      <c r="AD25" s="804">
        <v>0</v>
      </c>
      <c r="AE25" s="804">
        <v>0</v>
      </c>
      <c r="AF25" s="804">
        <v>0</v>
      </c>
      <c r="AG25" s="804">
        <v>0</v>
      </c>
      <c r="AH25" s="804">
        <v>0</v>
      </c>
      <c r="AI25" s="804">
        <v>0</v>
      </c>
      <c r="AJ25" s="804">
        <v>0</v>
      </c>
      <c r="AK25" s="804">
        <v>0</v>
      </c>
      <c r="AL25" s="804">
        <v>0</v>
      </c>
      <c r="AM25" s="768"/>
    </row>
    <row r="26" spans="1:39" ht="0.15" customHeight="1">
      <c r="A26" s="784">
        <v>1</v>
      </c>
      <c r="B26" s="825"/>
      <c r="C26" s="825"/>
      <c r="D26" s="825"/>
      <c r="E26" s="825"/>
      <c r="F26" s="825"/>
      <c r="G26" s="825"/>
      <c r="H26" s="825"/>
      <c r="I26" s="825"/>
      <c r="J26" s="832" t="s">
        <v>1349</v>
      </c>
      <c r="K26" s="825"/>
      <c r="L26" s="803"/>
      <c r="M26" s="831"/>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4">
      <c r="A27" s="784">
        <v>1</v>
      </c>
      <c r="B27" s="826"/>
      <c r="C27" s="826"/>
      <c r="D27" s="826"/>
      <c r="E27" s="826"/>
      <c r="F27" s="826"/>
      <c r="G27" s="826"/>
      <c r="H27" s="826"/>
      <c r="I27" s="826"/>
      <c r="J27" s="826"/>
      <c r="K27" s="826"/>
      <c r="L27" s="803">
        <v>6</v>
      </c>
      <c r="M27" s="831" t="s">
        <v>426</v>
      </c>
      <c r="N27" s="224" t="s">
        <v>370</v>
      </c>
      <c r="O27" s="833"/>
      <c r="P27" s="833"/>
      <c r="Q27" s="833"/>
      <c r="R27" s="833"/>
      <c r="S27" s="833"/>
      <c r="T27" s="833"/>
      <c r="U27" s="833"/>
      <c r="V27" s="833"/>
      <c r="W27" s="833"/>
      <c r="X27" s="833"/>
      <c r="Y27" s="833"/>
      <c r="Z27" s="833"/>
      <c r="AA27" s="833"/>
      <c r="AB27" s="833"/>
      <c r="AC27" s="833"/>
      <c r="AD27" s="833"/>
      <c r="AE27" s="833"/>
      <c r="AF27" s="833"/>
      <c r="AG27" s="833"/>
      <c r="AH27" s="833"/>
      <c r="AI27" s="833"/>
      <c r="AJ27" s="833"/>
      <c r="AK27" s="833"/>
      <c r="AL27" s="833"/>
      <c r="AM27" s="768"/>
    </row>
    <row r="28" spans="1:39" s="99" customFormat="1" ht="11.4">
      <c r="A28" s="784">
        <v>1</v>
      </c>
      <c r="B28" s="826"/>
      <c r="C28" s="826"/>
      <c r="D28" s="826"/>
      <c r="E28" s="826"/>
      <c r="F28" s="826"/>
      <c r="G28" s="826"/>
      <c r="H28" s="826"/>
      <c r="I28" s="826"/>
      <c r="J28" s="826"/>
      <c r="K28" s="826"/>
      <c r="L28" s="803">
        <v>7</v>
      </c>
      <c r="M28" s="831" t="s">
        <v>427</v>
      </c>
      <c r="N28" s="224" t="s">
        <v>370</v>
      </c>
      <c r="O28" s="833"/>
      <c r="P28" s="833"/>
      <c r="Q28" s="833"/>
      <c r="R28" s="833"/>
      <c r="S28" s="833"/>
      <c r="T28" s="833"/>
      <c r="U28" s="833"/>
      <c r="V28" s="833"/>
      <c r="W28" s="833"/>
      <c r="X28" s="833"/>
      <c r="Y28" s="833"/>
      <c r="Z28" s="833"/>
      <c r="AA28" s="833"/>
      <c r="AB28" s="833"/>
      <c r="AC28" s="833"/>
      <c r="AD28" s="833"/>
      <c r="AE28" s="833"/>
      <c r="AF28" s="833"/>
      <c r="AG28" s="833"/>
      <c r="AH28" s="833"/>
      <c r="AI28" s="833"/>
      <c r="AJ28" s="833"/>
      <c r="AK28" s="833"/>
      <c r="AL28" s="833"/>
      <c r="AM28" s="768"/>
    </row>
    <row r="29" spans="1:39" s="99" customFormat="1" ht="11.4">
      <c r="A29" s="784">
        <v>1</v>
      </c>
      <c r="B29" s="826"/>
      <c r="C29" s="826"/>
      <c r="D29" s="826"/>
      <c r="E29" s="826"/>
      <c r="F29" s="826"/>
      <c r="G29" s="826"/>
      <c r="H29" s="826"/>
      <c r="I29" s="826"/>
      <c r="J29" s="826"/>
      <c r="K29" s="826"/>
      <c r="L29" s="803">
        <v>8</v>
      </c>
      <c r="M29" s="831" t="s">
        <v>428</v>
      </c>
      <c r="N29" s="224" t="s">
        <v>370</v>
      </c>
      <c r="O29" s="833"/>
      <c r="P29" s="833"/>
      <c r="Q29" s="833"/>
      <c r="R29" s="833"/>
      <c r="S29" s="833"/>
      <c r="T29" s="833"/>
      <c r="U29" s="833"/>
      <c r="V29" s="833"/>
      <c r="W29" s="833"/>
      <c r="X29" s="833"/>
      <c r="Y29" s="833"/>
      <c r="Z29" s="833"/>
      <c r="AA29" s="833"/>
      <c r="AB29" s="833"/>
      <c r="AC29" s="833"/>
      <c r="AD29" s="833"/>
      <c r="AE29" s="833"/>
      <c r="AF29" s="833"/>
      <c r="AG29" s="833"/>
      <c r="AH29" s="833"/>
      <c r="AI29" s="833"/>
      <c r="AJ29" s="833"/>
      <c r="AK29" s="833"/>
      <c r="AL29" s="833"/>
      <c r="AM29" s="768"/>
    </row>
    <row r="30" spans="1:39" ht="11.4">
      <c r="A30" s="761" t="s">
        <v>102</v>
      </c>
      <c r="B30" s="825" t="s">
        <v>1235</v>
      </c>
      <c r="C30" s="825"/>
      <c r="D30" s="825"/>
      <c r="E30" s="825"/>
      <c r="F30" s="825"/>
      <c r="G30" s="825"/>
      <c r="H30" s="825"/>
      <c r="I30" s="825"/>
      <c r="J30" s="825"/>
      <c r="K30" s="825"/>
      <c r="L30" s="800" t="s">
        <v>2566</v>
      </c>
      <c r="M30" s="673"/>
      <c r="N30" s="673"/>
      <c r="O30" s="829">
        <v>0</v>
      </c>
      <c r="P30" s="829">
        <v>0</v>
      </c>
      <c r="Q30" s="829">
        <v>0</v>
      </c>
      <c r="R30" s="829">
        <v>0</v>
      </c>
      <c r="S30" s="829">
        <v>0</v>
      </c>
      <c r="T30" s="829">
        <v>0</v>
      </c>
      <c r="U30" s="829">
        <v>0</v>
      </c>
      <c r="V30" s="829">
        <v>0</v>
      </c>
      <c r="W30" s="829">
        <v>0</v>
      </c>
      <c r="X30" s="829">
        <v>0</v>
      </c>
      <c r="Y30" s="829">
        <v>0</v>
      </c>
      <c r="Z30" s="829">
        <v>0</v>
      </c>
      <c r="AA30" s="829">
        <v>0</v>
      </c>
      <c r="AB30" s="829">
        <v>0</v>
      </c>
      <c r="AC30" s="829">
        <v>0</v>
      </c>
      <c r="AD30" s="829">
        <v>0</v>
      </c>
      <c r="AE30" s="829">
        <v>0</v>
      </c>
      <c r="AF30" s="829">
        <v>0</v>
      </c>
      <c r="AG30" s="829">
        <v>0</v>
      </c>
      <c r="AH30" s="829">
        <v>0</v>
      </c>
      <c r="AI30" s="829">
        <v>0</v>
      </c>
      <c r="AJ30" s="829">
        <v>0</v>
      </c>
      <c r="AK30" s="829">
        <v>0</v>
      </c>
      <c r="AL30" s="829">
        <v>0</v>
      </c>
      <c r="AM30" s="830"/>
    </row>
    <row r="31" spans="1:39" ht="11.4">
      <c r="A31" s="784">
        <v>2</v>
      </c>
      <c r="B31" s="825"/>
      <c r="C31" s="825"/>
      <c r="D31" s="825"/>
      <c r="E31" s="825"/>
      <c r="F31" s="825"/>
      <c r="G31" s="825"/>
      <c r="H31" s="825"/>
      <c r="I31" s="825"/>
      <c r="J31" s="825"/>
      <c r="K31" s="825"/>
      <c r="L31" s="803">
        <v>1</v>
      </c>
      <c r="M31" s="831" t="s">
        <v>420</v>
      </c>
      <c r="N31" s="224" t="s">
        <v>370</v>
      </c>
      <c r="O31" s="804">
        <v>0</v>
      </c>
      <c r="P31" s="804">
        <v>0</v>
      </c>
      <c r="Q31" s="804">
        <v>0</v>
      </c>
      <c r="R31" s="804">
        <v>0</v>
      </c>
      <c r="S31" s="804">
        <v>0</v>
      </c>
      <c r="T31" s="804">
        <v>0</v>
      </c>
      <c r="U31" s="804">
        <v>0</v>
      </c>
      <c r="V31" s="804">
        <v>0</v>
      </c>
      <c r="W31" s="804">
        <v>0</v>
      </c>
      <c r="X31" s="804">
        <v>0</v>
      </c>
      <c r="Y31" s="804">
        <v>0</v>
      </c>
      <c r="Z31" s="804">
        <v>0</v>
      </c>
      <c r="AA31" s="804">
        <v>0</v>
      </c>
      <c r="AB31" s="804">
        <v>0</v>
      </c>
      <c r="AC31" s="804">
        <v>0</v>
      </c>
      <c r="AD31" s="804">
        <v>0</v>
      </c>
      <c r="AE31" s="804">
        <v>0</v>
      </c>
      <c r="AF31" s="804">
        <v>0</v>
      </c>
      <c r="AG31" s="804">
        <v>0</v>
      </c>
      <c r="AH31" s="804">
        <v>0</v>
      </c>
      <c r="AI31" s="804">
        <v>0</v>
      </c>
      <c r="AJ31" s="804">
        <v>0</v>
      </c>
      <c r="AK31" s="804">
        <v>0</v>
      </c>
      <c r="AL31" s="804">
        <v>0</v>
      </c>
      <c r="AM31" s="768"/>
    </row>
    <row r="32" spans="1:39" ht="0.15" customHeight="1">
      <c r="A32" s="784">
        <v>2</v>
      </c>
      <c r="B32" s="825"/>
      <c r="C32" s="825"/>
      <c r="D32" s="825"/>
      <c r="E32" s="825"/>
      <c r="F32" s="825"/>
      <c r="G32" s="825"/>
      <c r="H32" s="825"/>
      <c r="I32" s="825"/>
      <c r="J32" s="832" t="s">
        <v>1073</v>
      </c>
      <c r="K32" s="825"/>
      <c r="L32" s="803"/>
      <c r="M32" s="831"/>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43"/>
    </row>
    <row r="33" spans="1:39" ht="22.8">
      <c r="A33" s="784">
        <v>2</v>
      </c>
      <c r="B33" s="825"/>
      <c r="C33" s="825"/>
      <c r="D33" s="825"/>
      <c r="E33" s="825"/>
      <c r="F33" s="825"/>
      <c r="G33" s="825"/>
      <c r="H33" s="825"/>
      <c r="I33" s="825"/>
      <c r="J33" s="825"/>
      <c r="K33" s="825"/>
      <c r="L33" s="803">
        <v>2</v>
      </c>
      <c r="M33" s="831" t="s">
        <v>422</v>
      </c>
      <c r="N33" s="224" t="s">
        <v>370</v>
      </c>
      <c r="O33" s="804">
        <v>0</v>
      </c>
      <c r="P33" s="804">
        <v>0</v>
      </c>
      <c r="Q33" s="804">
        <v>0</v>
      </c>
      <c r="R33" s="804">
        <v>0</v>
      </c>
      <c r="S33" s="804">
        <v>0</v>
      </c>
      <c r="T33" s="804">
        <v>0</v>
      </c>
      <c r="U33" s="804">
        <v>0</v>
      </c>
      <c r="V33" s="804">
        <v>0</v>
      </c>
      <c r="W33" s="804">
        <v>0</v>
      </c>
      <c r="X33" s="804">
        <v>0</v>
      </c>
      <c r="Y33" s="804">
        <v>0</v>
      </c>
      <c r="Z33" s="804">
        <v>0</v>
      </c>
      <c r="AA33" s="804">
        <v>0</v>
      </c>
      <c r="AB33" s="804">
        <v>0</v>
      </c>
      <c r="AC33" s="804">
        <v>0</v>
      </c>
      <c r="AD33" s="804">
        <v>0</v>
      </c>
      <c r="AE33" s="804">
        <v>0</v>
      </c>
      <c r="AF33" s="804">
        <v>0</v>
      </c>
      <c r="AG33" s="804">
        <v>0</v>
      </c>
      <c r="AH33" s="804">
        <v>0</v>
      </c>
      <c r="AI33" s="804">
        <v>0</v>
      </c>
      <c r="AJ33" s="804">
        <v>0</v>
      </c>
      <c r="AK33" s="804">
        <v>0</v>
      </c>
      <c r="AL33" s="804">
        <v>0</v>
      </c>
      <c r="AM33" s="768"/>
    </row>
    <row r="34" spans="1:39" ht="0.15" customHeight="1">
      <c r="A34" s="784">
        <v>2</v>
      </c>
      <c r="B34" s="825"/>
      <c r="C34" s="825"/>
      <c r="D34" s="825"/>
      <c r="E34" s="825"/>
      <c r="F34" s="825"/>
      <c r="G34" s="825"/>
      <c r="H34" s="825"/>
      <c r="I34" s="825"/>
      <c r="J34" s="832" t="s">
        <v>1074</v>
      </c>
      <c r="K34" s="825"/>
      <c r="L34" s="803"/>
      <c r="M34" s="831"/>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43"/>
    </row>
    <row r="35" spans="1:39" ht="11.4">
      <c r="A35" s="784">
        <v>2</v>
      </c>
      <c r="B35" s="825"/>
      <c r="C35" s="825"/>
      <c r="D35" s="825"/>
      <c r="E35" s="825"/>
      <c r="F35" s="825"/>
      <c r="G35" s="825"/>
      <c r="H35" s="825"/>
      <c r="I35" s="825"/>
      <c r="J35" s="825"/>
      <c r="K35" s="825"/>
      <c r="L35" s="803">
        <v>3</v>
      </c>
      <c r="M35" s="831" t="s">
        <v>424</v>
      </c>
      <c r="N35" s="224" t="s">
        <v>370</v>
      </c>
      <c r="O35" s="804">
        <v>0</v>
      </c>
      <c r="P35" s="804">
        <v>0</v>
      </c>
      <c r="Q35" s="804">
        <v>0</v>
      </c>
      <c r="R35" s="804">
        <v>0</v>
      </c>
      <c r="S35" s="804">
        <v>0</v>
      </c>
      <c r="T35" s="804">
        <v>0</v>
      </c>
      <c r="U35" s="804">
        <v>0</v>
      </c>
      <c r="V35" s="804">
        <v>0</v>
      </c>
      <c r="W35" s="804">
        <v>0</v>
      </c>
      <c r="X35" s="804">
        <v>0</v>
      </c>
      <c r="Y35" s="804">
        <v>0</v>
      </c>
      <c r="Z35" s="804">
        <v>0</v>
      </c>
      <c r="AA35" s="804">
        <v>0</v>
      </c>
      <c r="AB35" s="804">
        <v>0</v>
      </c>
      <c r="AC35" s="804">
        <v>0</v>
      </c>
      <c r="AD35" s="804">
        <v>0</v>
      </c>
      <c r="AE35" s="804">
        <v>0</v>
      </c>
      <c r="AF35" s="804">
        <v>0</v>
      </c>
      <c r="AG35" s="804">
        <v>0</v>
      </c>
      <c r="AH35" s="804">
        <v>0</v>
      </c>
      <c r="AI35" s="804">
        <v>0</v>
      </c>
      <c r="AJ35" s="804">
        <v>0</v>
      </c>
      <c r="AK35" s="804">
        <v>0</v>
      </c>
      <c r="AL35" s="804">
        <v>0</v>
      </c>
      <c r="AM35" s="768"/>
    </row>
    <row r="36" spans="1:39" ht="0.15" customHeight="1">
      <c r="A36" s="784">
        <v>2</v>
      </c>
      <c r="B36" s="825"/>
      <c r="C36" s="825"/>
      <c r="D36" s="825"/>
      <c r="E36" s="825"/>
      <c r="F36" s="825"/>
      <c r="G36" s="825"/>
      <c r="H36" s="825"/>
      <c r="I36" s="825"/>
      <c r="J36" s="832" t="s">
        <v>1075</v>
      </c>
      <c r="K36" s="825"/>
      <c r="L36" s="803"/>
      <c r="M36" s="831"/>
      <c r="N36" s="224"/>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43"/>
    </row>
    <row r="37" spans="1:39" ht="11.4">
      <c r="A37" s="784">
        <v>2</v>
      </c>
      <c r="B37" s="825"/>
      <c r="C37" s="825"/>
      <c r="D37" s="825"/>
      <c r="E37" s="825"/>
      <c r="F37" s="825"/>
      <c r="G37" s="825"/>
      <c r="H37" s="825"/>
      <c r="I37" s="825"/>
      <c r="J37" s="825"/>
      <c r="K37" s="825"/>
      <c r="L37" s="803">
        <v>4</v>
      </c>
      <c r="M37" s="831" t="s">
        <v>425</v>
      </c>
      <c r="N37" s="224" t="s">
        <v>370</v>
      </c>
      <c r="O37" s="804">
        <v>0</v>
      </c>
      <c r="P37" s="804">
        <v>0</v>
      </c>
      <c r="Q37" s="804">
        <v>0</v>
      </c>
      <c r="R37" s="804">
        <v>0</v>
      </c>
      <c r="S37" s="804">
        <v>0</v>
      </c>
      <c r="T37" s="804">
        <v>0</v>
      </c>
      <c r="U37" s="804">
        <v>0</v>
      </c>
      <c r="V37" s="804">
        <v>0</v>
      </c>
      <c r="W37" s="804">
        <v>0</v>
      </c>
      <c r="X37" s="804">
        <v>0</v>
      </c>
      <c r="Y37" s="804">
        <v>0</v>
      </c>
      <c r="Z37" s="804">
        <v>0</v>
      </c>
      <c r="AA37" s="804">
        <v>0</v>
      </c>
      <c r="AB37" s="804">
        <v>0</v>
      </c>
      <c r="AC37" s="804">
        <v>0</v>
      </c>
      <c r="AD37" s="804">
        <v>0</v>
      </c>
      <c r="AE37" s="804">
        <v>0</v>
      </c>
      <c r="AF37" s="804">
        <v>0</v>
      </c>
      <c r="AG37" s="804">
        <v>0</v>
      </c>
      <c r="AH37" s="804">
        <v>0</v>
      </c>
      <c r="AI37" s="804">
        <v>0</v>
      </c>
      <c r="AJ37" s="804">
        <v>0</v>
      </c>
      <c r="AK37" s="804">
        <v>0</v>
      </c>
      <c r="AL37" s="804">
        <v>0</v>
      </c>
      <c r="AM37" s="768"/>
    </row>
    <row r="38" spans="1:39" ht="0.15" customHeight="1">
      <c r="A38" s="784">
        <v>2</v>
      </c>
      <c r="B38" s="825"/>
      <c r="C38" s="825"/>
      <c r="D38" s="825"/>
      <c r="E38" s="825"/>
      <c r="F38" s="825"/>
      <c r="G38" s="825"/>
      <c r="H38" s="825"/>
      <c r="I38" s="825"/>
      <c r="J38" s="832" t="s">
        <v>1076</v>
      </c>
      <c r="K38" s="825"/>
      <c r="L38" s="803"/>
      <c r="M38" s="831"/>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4">
      <c r="A39" s="784">
        <v>2</v>
      </c>
      <c r="B39" s="825"/>
      <c r="C39" s="825"/>
      <c r="D39" s="825"/>
      <c r="E39" s="825"/>
      <c r="F39" s="825"/>
      <c r="G39" s="825"/>
      <c r="H39" s="825"/>
      <c r="I39" s="825"/>
      <c r="J39" s="825"/>
      <c r="K39" s="825"/>
      <c r="L39" s="803">
        <v>5</v>
      </c>
      <c r="M39" s="831" t="s">
        <v>1328</v>
      </c>
      <c r="N39" s="224" t="s">
        <v>370</v>
      </c>
      <c r="O39" s="804">
        <v>0</v>
      </c>
      <c r="P39" s="804">
        <v>0</v>
      </c>
      <c r="Q39" s="804">
        <v>0</v>
      </c>
      <c r="R39" s="804">
        <v>0</v>
      </c>
      <c r="S39" s="804">
        <v>0</v>
      </c>
      <c r="T39" s="804">
        <v>0</v>
      </c>
      <c r="U39" s="804">
        <v>0</v>
      </c>
      <c r="V39" s="804">
        <v>0</v>
      </c>
      <c r="W39" s="804">
        <v>0</v>
      </c>
      <c r="X39" s="804">
        <v>0</v>
      </c>
      <c r="Y39" s="804">
        <v>0</v>
      </c>
      <c r="Z39" s="804">
        <v>0</v>
      </c>
      <c r="AA39" s="804">
        <v>0</v>
      </c>
      <c r="AB39" s="804">
        <v>0</v>
      </c>
      <c r="AC39" s="804">
        <v>0</v>
      </c>
      <c r="AD39" s="804">
        <v>0</v>
      </c>
      <c r="AE39" s="804">
        <v>0</v>
      </c>
      <c r="AF39" s="804">
        <v>0</v>
      </c>
      <c r="AG39" s="804">
        <v>0</v>
      </c>
      <c r="AH39" s="804">
        <v>0</v>
      </c>
      <c r="AI39" s="804">
        <v>0</v>
      </c>
      <c r="AJ39" s="804">
        <v>0</v>
      </c>
      <c r="AK39" s="804">
        <v>0</v>
      </c>
      <c r="AL39" s="804">
        <v>0</v>
      </c>
      <c r="AM39" s="768"/>
    </row>
    <row r="40" spans="1:39" ht="0.15" customHeight="1">
      <c r="A40" s="784">
        <v>2</v>
      </c>
      <c r="B40" s="825"/>
      <c r="C40" s="825"/>
      <c r="D40" s="825"/>
      <c r="E40" s="825"/>
      <c r="F40" s="825"/>
      <c r="G40" s="825"/>
      <c r="H40" s="825"/>
      <c r="I40" s="825"/>
      <c r="J40" s="832" t="s">
        <v>1349</v>
      </c>
      <c r="K40" s="825"/>
      <c r="L40" s="803"/>
      <c r="M40" s="831"/>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s="99" customFormat="1" ht="11.4">
      <c r="A41" s="784">
        <v>2</v>
      </c>
      <c r="B41" s="826"/>
      <c r="C41" s="826"/>
      <c r="D41" s="826"/>
      <c r="E41" s="826"/>
      <c r="F41" s="826"/>
      <c r="G41" s="826"/>
      <c r="H41" s="826"/>
      <c r="I41" s="826"/>
      <c r="J41" s="826"/>
      <c r="K41" s="826"/>
      <c r="L41" s="803">
        <v>6</v>
      </c>
      <c r="M41" s="831" t="s">
        <v>426</v>
      </c>
      <c r="N41" s="224" t="s">
        <v>370</v>
      </c>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768"/>
    </row>
    <row r="42" spans="1:39" s="99" customFormat="1" ht="11.4">
      <c r="A42" s="784">
        <v>2</v>
      </c>
      <c r="B42" s="826"/>
      <c r="C42" s="826"/>
      <c r="D42" s="826"/>
      <c r="E42" s="826"/>
      <c r="F42" s="826"/>
      <c r="G42" s="826"/>
      <c r="H42" s="826"/>
      <c r="I42" s="826"/>
      <c r="J42" s="826"/>
      <c r="K42" s="826"/>
      <c r="L42" s="803">
        <v>7</v>
      </c>
      <c r="M42" s="831" t="s">
        <v>427</v>
      </c>
      <c r="N42" s="224" t="s">
        <v>370</v>
      </c>
      <c r="O42" s="833"/>
      <c r="P42" s="833"/>
      <c r="Q42" s="833"/>
      <c r="R42" s="833"/>
      <c r="S42" s="833"/>
      <c r="T42" s="833"/>
      <c r="U42" s="833"/>
      <c r="V42" s="833"/>
      <c r="W42" s="833"/>
      <c r="X42" s="833"/>
      <c r="Y42" s="833"/>
      <c r="Z42" s="833"/>
      <c r="AA42" s="833"/>
      <c r="AB42" s="833"/>
      <c r="AC42" s="833"/>
      <c r="AD42" s="833"/>
      <c r="AE42" s="833"/>
      <c r="AF42" s="833"/>
      <c r="AG42" s="833"/>
      <c r="AH42" s="833"/>
      <c r="AI42" s="833"/>
      <c r="AJ42" s="833"/>
      <c r="AK42" s="833"/>
      <c r="AL42" s="833"/>
      <c r="AM42" s="768"/>
    </row>
    <row r="43" spans="1:39" s="99" customFormat="1" ht="11.4">
      <c r="A43" s="784">
        <v>2</v>
      </c>
      <c r="B43" s="826"/>
      <c r="C43" s="826"/>
      <c r="D43" s="826"/>
      <c r="E43" s="826"/>
      <c r="F43" s="826"/>
      <c r="G43" s="826"/>
      <c r="H43" s="826"/>
      <c r="I43" s="826"/>
      <c r="J43" s="826"/>
      <c r="K43" s="826"/>
      <c r="L43" s="803">
        <v>8</v>
      </c>
      <c r="M43" s="831" t="s">
        <v>428</v>
      </c>
      <c r="N43" s="224" t="s">
        <v>370</v>
      </c>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768"/>
    </row>
    <row r="44" spans="1:39" ht="11.4">
      <c r="A44" s="825"/>
      <c r="B44" s="825"/>
      <c r="C44" s="825"/>
      <c r="D44" s="825"/>
      <c r="E44" s="825"/>
      <c r="F44" s="825"/>
      <c r="G44" s="825"/>
      <c r="H44" s="825"/>
      <c r="I44" s="825"/>
      <c r="J44" s="825"/>
      <c r="K44" s="825"/>
      <c r="L44" s="797"/>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row>
    <row r="45" spans="1:39" s="88" customFormat="1" ht="15" customHeight="1">
      <c r="A45" s="756"/>
      <c r="B45" s="756"/>
      <c r="C45" s="756"/>
      <c r="D45" s="756"/>
      <c r="E45" s="756"/>
      <c r="F45" s="756"/>
      <c r="G45" s="756"/>
      <c r="H45" s="756"/>
      <c r="I45" s="756"/>
      <c r="J45" s="756"/>
      <c r="K45" s="756"/>
      <c r="L45" s="1115" t="s">
        <v>1402</v>
      </c>
      <c r="M45" s="1115"/>
      <c r="N45" s="1115"/>
      <c r="O45" s="1115"/>
      <c r="P45" s="1115"/>
      <c r="Q45" s="1115"/>
      <c r="R45" s="1115"/>
      <c r="S45" s="1116"/>
      <c r="T45" s="1116"/>
      <c r="U45" s="1116"/>
      <c r="V45" s="1116"/>
      <c r="W45" s="1116"/>
      <c r="X45" s="1116"/>
      <c r="Y45" s="1116"/>
      <c r="Z45" s="1116"/>
      <c r="AA45" s="1116"/>
      <c r="AB45" s="1116"/>
      <c r="AC45" s="1116"/>
      <c r="AD45" s="1116"/>
      <c r="AE45" s="1116"/>
      <c r="AF45" s="1116"/>
      <c r="AG45" s="1116"/>
      <c r="AH45" s="1116"/>
      <c r="AI45" s="1116"/>
      <c r="AJ45" s="1116"/>
      <c r="AK45" s="1116"/>
      <c r="AL45" s="1116"/>
      <c r="AM45" s="1116"/>
    </row>
    <row r="46" spans="1:39" s="88" customFormat="1" ht="33.6" customHeight="1">
      <c r="A46" s="756"/>
      <c r="B46" s="756"/>
      <c r="C46" s="756"/>
      <c r="D46" s="756"/>
      <c r="E46" s="756"/>
      <c r="F46" s="756"/>
      <c r="G46" s="756"/>
      <c r="H46" s="756"/>
      <c r="I46" s="756"/>
      <c r="J46" s="756"/>
      <c r="K46" s="648"/>
      <c r="L46" s="1120" t="s">
        <v>2523</v>
      </c>
      <c r="M46" s="1117"/>
      <c r="N46" s="1117"/>
      <c r="O46" s="1117"/>
      <c r="P46" s="1117"/>
      <c r="Q46" s="1117"/>
      <c r="R46" s="1117"/>
      <c r="S46" s="1118"/>
      <c r="T46" s="1118"/>
      <c r="U46" s="1118"/>
      <c r="V46" s="1118"/>
      <c r="W46" s="1118"/>
      <c r="X46" s="1118"/>
      <c r="Y46" s="1118"/>
      <c r="Z46" s="1118"/>
      <c r="AA46" s="1118"/>
      <c r="AB46" s="1118"/>
      <c r="AC46" s="1118"/>
      <c r="AD46" s="1118"/>
      <c r="AE46" s="1118"/>
      <c r="AF46" s="1118"/>
      <c r="AG46" s="1118"/>
      <c r="AH46" s="1118"/>
      <c r="AI46" s="1118"/>
      <c r="AJ46" s="1118"/>
      <c r="AK46" s="1118"/>
      <c r="AL46" s="1118"/>
      <c r="AM46" s="1118"/>
    </row>
    <row r="47" spans="1:39">
      <c r="A47" s="825"/>
      <c r="B47" s="825"/>
      <c r="C47" s="825"/>
      <c r="D47" s="825"/>
      <c r="E47" s="825"/>
      <c r="F47" s="825"/>
      <c r="G47" s="825"/>
      <c r="H47" s="825"/>
      <c r="I47" s="825"/>
      <c r="J47" s="825"/>
      <c r="K47" s="825"/>
      <c r="L47" s="825"/>
      <c r="M47" s="825"/>
      <c r="N47" s="825"/>
      <c r="O47" s="825"/>
      <c r="P47" s="825"/>
      <c r="Q47" s="825"/>
      <c r="R47" s="825"/>
      <c r="S47" s="825"/>
      <c r="T47" s="825"/>
      <c r="U47" s="825"/>
      <c r="V47" s="825"/>
      <c r="W47" s="825"/>
      <c r="X47" s="825"/>
      <c r="Y47" s="825"/>
      <c r="Z47" s="825"/>
      <c r="AA47" s="825"/>
      <c r="AB47" s="825"/>
      <c r="AC47" s="825"/>
      <c r="AD47" s="825"/>
      <c r="AE47" s="825"/>
      <c r="AF47" s="825"/>
      <c r="AG47" s="825"/>
      <c r="AH47" s="825"/>
      <c r="AI47" s="825"/>
      <c r="AJ47" s="825"/>
      <c r="AK47" s="825"/>
      <c r="AL47" s="825"/>
      <c r="AM47" s="825"/>
    </row>
    <row r="48" spans="1:39">
      <c r="A48" s="825"/>
      <c r="B48" s="825"/>
      <c r="C48" s="825"/>
      <c r="D48" s="825"/>
      <c r="E48" s="825"/>
      <c r="F48" s="825"/>
      <c r="G48" s="825"/>
      <c r="H48" s="825"/>
      <c r="I48" s="825"/>
      <c r="J48" s="825"/>
      <c r="K48" s="825"/>
      <c r="L48" s="825"/>
      <c r="M48" s="825"/>
      <c r="N48" s="825"/>
      <c r="O48" s="825"/>
      <c r="P48" s="825"/>
      <c r="Q48" s="825"/>
      <c r="R48" s="825"/>
      <c r="S48" s="825"/>
      <c r="T48" s="825"/>
      <c r="U48" s="825"/>
      <c r="V48" s="825"/>
      <c r="W48" s="825"/>
      <c r="X48" s="825"/>
      <c r="Y48" s="825"/>
      <c r="Z48" s="825"/>
      <c r="AA48" s="825"/>
      <c r="AB48" s="825"/>
      <c r="AC48" s="825"/>
      <c r="AD48" s="825"/>
      <c r="AE48" s="825"/>
      <c r="AF48" s="825"/>
      <c r="AG48" s="825"/>
      <c r="AH48" s="825"/>
      <c r="AI48" s="825"/>
      <c r="AJ48" s="825"/>
      <c r="AK48" s="825"/>
      <c r="AL48" s="825"/>
      <c r="AM48" s="825"/>
    </row>
    <row r="49" spans="1:39">
      <c r="A49" s="825"/>
      <c r="B49" s="825"/>
      <c r="C49" s="825"/>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c r="AF49" s="825"/>
      <c r="AG49" s="825"/>
      <c r="AH49" s="825"/>
      <c r="AI49" s="825"/>
      <c r="AJ49" s="825"/>
      <c r="AK49" s="825"/>
      <c r="AL49" s="825"/>
      <c r="AM49" s="825"/>
    </row>
    <row r="50" spans="1:39">
      <c r="A50" s="825"/>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c r="AK50" s="825"/>
      <c r="AL50" s="825"/>
      <c r="AM50" s="825"/>
    </row>
    <row r="51" spans="1:39">
      <c r="A51" s="825"/>
      <c r="B51" s="825"/>
      <c r="C51" s="825"/>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25"/>
      <c r="AF51" s="825"/>
      <c r="AG51" s="825"/>
      <c r="AH51" s="825"/>
      <c r="AI51" s="825"/>
      <c r="AJ51" s="825"/>
      <c r="AK51" s="825"/>
      <c r="AL51" s="825"/>
      <c r="AM51" s="825"/>
    </row>
    <row r="52" spans="1:39">
      <c r="A52" s="825"/>
      <c r="B52" s="825"/>
      <c r="C52" s="825"/>
      <c r="D52" s="825"/>
      <c r="E52" s="825"/>
      <c r="F52" s="825"/>
      <c r="G52" s="825"/>
      <c r="H52" s="825"/>
      <c r="I52" s="825"/>
      <c r="J52" s="825"/>
      <c r="K52" s="825"/>
      <c r="L52" s="825"/>
      <c r="M52" s="834"/>
      <c r="N52" s="825"/>
      <c r="O52" s="825"/>
      <c r="P52" s="825"/>
      <c r="Q52" s="825"/>
      <c r="R52" s="825"/>
      <c r="S52" s="825"/>
      <c r="T52" s="825"/>
      <c r="U52" s="825"/>
      <c r="V52" s="825"/>
      <c r="W52" s="825"/>
      <c r="X52" s="825"/>
      <c r="Y52" s="825"/>
      <c r="Z52" s="825"/>
      <c r="AA52" s="825"/>
      <c r="AB52" s="825"/>
      <c r="AC52" s="825"/>
      <c r="AD52" s="825"/>
      <c r="AE52" s="825"/>
      <c r="AF52" s="825"/>
      <c r="AG52" s="825"/>
      <c r="AH52" s="825"/>
      <c r="AI52" s="825"/>
      <c r="AJ52" s="825"/>
      <c r="AK52" s="825"/>
      <c r="AL52" s="825"/>
      <c r="AM52" s="825"/>
    </row>
    <row r="53" spans="1:39">
      <c r="A53" s="825"/>
      <c r="B53" s="825"/>
      <c r="C53" s="825"/>
      <c r="D53" s="825"/>
      <c r="E53" s="825"/>
      <c r="F53" s="825"/>
      <c r="G53" s="825"/>
      <c r="H53" s="825"/>
      <c r="I53" s="825"/>
      <c r="J53" s="825"/>
      <c r="K53" s="825"/>
      <c r="L53" s="825"/>
      <c r="M53" s="835"/>
      <c r="N53" s="825"/>
      <c r="O53" s="825"/>
      <c r="P53" s="825"/>
      <c r="Q53" s="825"/>
      <c r="R53" s="825"/>
      <c r="S53" s="825"/>
      <c r="T53" s="825"/>
      <c r="U53" s="825"/>
      <c r="V53" s="825"/>
      <c r="W53" s="825"/>
      <c r="X53" s="825"/>
      <c r="Y53" s="825"/>
      <c r="Z53" s="825"/>
      <c r="AA53" s="825"/>
      <c r="AB53" s="825"/>
      <c r="AC53" s="825"/>
      <c r="AD53" s="825"/>
      <c r="AE53" s="825"/>
      <c r="AF53" s="825"/>
      <c r="AG53" s="825"/>
      <c r="AH53" s="825"/>
      <c r="AI53" s="825"/>
      <c r="AJ53" s="825"/>
      <c r="AK53" s="825"/>
      <c r="AL53" s="825"/>
      <c r="AM53" s="825"/>
    </row>
    <row r="54" spans="1:39">
      <c r="A54" s="825"/>
      <c r="B54" s="825"/>
      <c r="C54" s="825"/>
      <c r="D54" s="825"/>
      <c r="E54" s="825"/>
      <c r="F54" s="825"/>
      <c r="G54" s="825"/>
      <c r="H54" s="825"/>
      <c r="I54" s="825"/>
      <c r="J54" s="825"/>
      <c r="K54" s="825"/>
      <c r="L54" s="825"/>
      <c r="M54" s="835"/>
      <c r="N54" s="825"/>
      <c r="O54" s="825"/>
      <c r="P54" s="825"/>
      <c r="Q54" s="825"/>
      <c r="R54" s="825"/>
      <c r="S54" s="825"/>
      <c r="T54" s="825"/>
      <c r="U54" s="825"/>
      <c r="V54" s="825"/>
      <c r="W54" s="825"/>
      <c r="X54" s="825"/>
      <c r="Y54" s="825"/>
      <c r="Z54" s="825"/>
      <c r="AA54" s="825"/>
      <c r="AB54" s="825"/>
      <c r="AC54" s="825"/>
      <c r="AD54" s="825"/>
      <c r="AE54" s="825"/>
      <c r="AF54" s="825"/>
      <c r="AG54" s="825"/>
      <c r="AH54" s="825"/>
      <c r="AI54" s="825"/>
      <c r="AJ54" s="825"/>
      <c r="AK54" s="825"/>
      <c r="AL54" s="825"/>
      <c r="AM54" s="825"/>
    </row>
    <row r="55" spans="1:39">
      <c r="A55" s="825"/>
      <c r="B55" s="825"/>
      <c r="C55" s="825"/>
      <c r="D55" s="825"/>
      <c r="E55" s="825"/>
      <c r="F55" s="825"/>
      <c r="G55" s="825"/>
      <c r="H55" s="825"/>
      <c r="I55" s="825"/>
      <c r="J55" s="825"/>
      <c r="K55" s="825"/>
      <c r="L55" s="825"/>
      <c r="M55" s="835"/>
      <c r="N55" s="825"/>
      <c r="O55" s="825"/>
      <c r="P55" s="825"/>
      <c r="Q55" s="825"/>
      <c r="R55" s="825"/>
      <c r="S55" s="825"/>
      <c r="T55" s="825"/>
      <c r="U55" s="825"/>
      <c r="V55" s="825"/>
      <c r="W55" s="825"/>
      <c r="X55" s="825"/>
      <c r="Y55" s="825"/>
      <c r="Z55" s="825"/>
      <c r="AA55" s="825"/>
      <c r="AB55" s="825"/>
      <c r="AC55" s="825"/>
      <c r="AD55" s="825"/>
      <c r="AE55" s="825"/>
      <c r="AF55" s="825"/>
      <c r="AG55" s="825"/>
      <c r="AH55" s="825"/>
      <c r="AI55" s="825"/>
      <c r="AJ55" s="825"/>
      <c r="AK55" s="825"/>
      <c r="AL55" s="825"/>
      <c r="AM55" s="825"/>
    </row>
    <row r="56" spans="1:39">
      <c r="A56" s="825"/>
      <c r="B56" s="825"/>
      <c r="C56" s="825"/>
      <c r="D56" s="825"/>
      <c r="E56" s="825"/>
      <c r="F56" s="825"/>
      <c r="G56" s="825"/>
      <c r="H56" s="825"/>
      <c r="I56" s="825"/>
      <c r="J56" s="825"/>
      <c r="K56" s="825"/>
      <c r="L56" s="825"/>
      <c r="M56" s="835"/>
      <c r="N56" s="825"/>
      <c r="O56" s="825"/>
      <c r="P56" s="825"/>
      <c r="Q56" s="825"/>
      <c r="R56" s="825"/>
      <c r="S56" s="825"/>
      <c r="T56" s="825"/>
      <c r="U56" s="825"/>
      <c r="V56" s="825"/>
      <c r="W56" s="825"/>
      <c r="X56" s="825"/>
      <c r="Y56" s="825"/>
      <c r="Z56" s="825"/>
      <c r="AA56" s="825"/>
      <c r="AB56" s="825"/>
      <c r="AC56" s="825"/>
      <c r="AD56" s="825"/>
      <c r="AE56" s="825"/>
      <c r="AF56" s="825"/>
      <c r="AG56" s="825"/>
      <c r="AH56" s="825"/>
      <c r="AI56" s="825"/>
      <c r="AJ56" s="825"/>
      <c r="AK56" s="825"/>
      <c r="AL56" s="825"/>
      <c r="AM56" s="825"/>
    </row>
    <row r="57" spans="1:39">
      <c r="A57" s="825"/>
      <c r="B57" s="825"/>
      <c r="C57" s="825"/>
      <c r="D57" s="825"/>
      <c r="E57" s="825"/>
      <c r="F57" s="825"/>
      <c r="G57" s="825"/>
      <c r="H57" s="825"/>
      <c r="I57" s="825"/>
      <c r="J57" s="825"/>
      <c r="K57" s="825"/>
      <c r="L57" s="825"/>
      <c r="M57" s="835"/>
      <c r="N57" s="825"/>
      <c r="O57" s="825"/>
      <c r="P57" s="825"/>
      <c r="Q57" s="825"/>
      <c r="R57" s="825"/>
      <c r="S57" s="825"/>
      <c r="T57" s="825"/>
      <c r="U57" s="825"/>
      <c r="V57" s="825"/>
      <c r="W57" s="825"/>
      <c r="X57" s="825"/>
      <c r="Y57" s="825"/>
      <c r="Z57" s="825"/>
      <c r="AA57" s="825"/>
      <c r="AB57" s="825"/>
      <c r="AC57" s="825"/>
      <c r="AD57" s="825"/>
      <c r="AE57" s="825"/>
      <c r="AF57" s="825"/>
      <c r="AG57" s="825"/>
      <c r="AH57" s="825"/>
      <c r="AI57" s="825"/>
      <c r="AJ57" s="825"/>
      <c r="AK57" s="825"/>
      <c r="AL57" s="825"/>
      <c r="AM57" s="825"/>
    </row>
    <row r="58" spans="1:39">
      <c r="A58" s="825"/>
      <c r="B58" s="825"/>
      <c r="C58" s="825"/>
      <c r="D58" s="825"/>
      <c r="E58" s="825"/>
      <c r="F58" s="825"/>
      <c r="G58" s="825"/>
      <c r="H58" s="825"/>
      <c r="I58" s="825"/>
      <c r="J58" s="825"/>
      <c r="K58" s="825"/>
      <c r="L58" s="825"/>
      <c r="M58" s="835"/>
      <c r="N58" s="825"/>
      <c r="O58" s="825"/>
      <c r="P58" s="825"/>
      <c r="Q58" s="825"/>
      <c r="R58" s="825"/>
      <c r="S58" s="825"/>
      <c r="T58" s="825"/>
      <c r="U58" s="825"/>
      <c r="V58" s="825"/>
      <c r="W58" s="825"/>
      <c r="X58" s="825"/>
      <c r="Y58" s="825"/>
      <c r="Z58" s="825"/>
      <c r="AA58" s="825"/>
      <c r="AB58" s="825"/>
      <c r="AC58" s="825"/>
      <c r="AD58" s="825"/>
      <c r="AE58" s="825"/>
      <c r="AF58" s="825"/>
      <c r="AG58" s="825"/>
      <c r="AH58" s="825"/>
      <c r="AI58" s="825"/>
      <c r="AJ58" s="825"/>
      <c r="AK58" s="825"/>
      <c r="AL58" s="825"/>
      <c r="AM58" s="825"/>
    </row>
    <row r="59" spans="1:39">
      <c r="A59" s="825"/>
      <c r="B59" s="825"/>
      <c r="C59" s="825"/>
      <c r="D59" s="825"/>
      <c r="E59" s="825"/>
      <c r="F59" s="825"/>
      <c r="G59" s="825"/>
      <c r="H59" s="825"/>
      <c r="I59" s="825"/>
      <c r="J59" s="825"/>
      <c r="K59" s="825"/>
      <c r="L59" s="825"/>
      <c r="M59" s="835"/>
      <c r="N59" s="825"/>
      <c r="O59" s="825"/>
      <c r="P59" s="825"/>
      <c r="Q59" s="825"/>
      <c r="R59" s="825"/>
      <c r="S59" s="825"/>
      <c r="T59" s="825"/>
      <c r="U59" s="825"/>
      <c r="V59" s="825"/>
      <c r="W59" s="825"/>
      <c r="X59" s="825"/>
      <c r="Y59" s="825"/>
      <c r="Z59" s="825"/>
      <c r="AA59" s="825"/>
      <c r="AB59" s="825"/>
      <c r="AC59" s="825"/>
      <c r="AD59" s="825"/>
      <c r="AE59" s="825"/>
      <c r="AF59" s="825"/>
      <c r="AG59" s="825"/>
      <c r="AH59" s="825"/>
      <c r="AI59" s="825"/>
      <c r="AJ59" s="825"/>
      <c r="AK59" s="825"/>
      <c r="AL59" s="825"/>
      <c r="AM59" s="825"/>
    </row>
    <row r="60" spans="1:39">
      <c r="A60" s="825"/>
      <c r="B60" s="825"/>
      <c r="C60" s="825"/>
      <c r="D60" s="825"/>
      <c r="E60" s="825"/>
      <c r="F60" s="825"/>
      <c r="G60" s="825"/>
      <c r="H60" s="825"/>
      <c r="I60" s="825"/>
      <c r="J60" s="825"/>
      <c r="K60" s="825"/>
      <c r="L60" s="825"/>
      <c r="M60" s="835"/>
      <c r="N60" s="825"/>
      <c r="O60" s="825"/>
      <c r="P60" s="825"/>
      <c r="Q60" s="825"/>
      <c r="R60" s="825"/>
      <c r="S60" s="825"/>
      <c r="T60" s="825"/>
      <c r="U60" s="825"/>
      <c r="V60" s="825"/>
      <c r="W60" s="825"/>
      <c r="X60" s="825"/>
      <c r="Y60" s="825"/>
      <c r="Z60" s="825"/>
      <c r="AA60" s="825"/>
      <c r="AB60" s="825"/>
      <c r="AC60" s="825"/>
      <c r="AD60" s="825"/>
      <c r="AE60" s="825"/>
      <c r="AF60" s="825"/>
      <c r="AG60" s="825"/>
      <c r="AH60" s="825"/>
      <c r="AI60" s="825"/>
      <c r="AJ60" s="825"/>
      <c r="AK60" s="825"/>
      <c r="AL60" s="825"/>
      <c r="AM60" s="825"/>
    </row>
    <row r="61" spans="1:39">
      <c r="A61" s="825"/>
      <c r="B61" s="825"/>
      <c r="C61" s="825"/>
      <c r="D61" s="825"/>
      <c r="E61" s="825"/>
      <c r="F61" s="825"/>
      <c r="G61" s="825"/>
      <c r="H61" s="825"/>
      <c r="I61" s="825"/>
      <c r="J61" s="825"/>
      <c r="K61" s="825"/>
      <c r="L61" s="825"/>
      <c r="M61" s="835"/>
      <c r="N61" s="825"/>
      <c r="O61" s="825"/>
      <c r="P61" s="825"/>
      <c r="Q61" s="825"/>
      <c r="R61" s="825"/>
      <c r="S61" s="825"/>
      <c r="T61" s="825"/>
      <c r="U61" s="825"/>
      <c r="V61" s="825"/>
      <c r="W61" s="825"/>
      <c r="X61" s="825"/>
      <c r="Y61" s="825"/>
      <c r="Z61" s="825"/>
      <c r="AA61" s="825"/>
      <c r="AB61" s="825"/>
      <c r="AC61" s="825"/>
      <c r="AD61" s="825"/>
      <c r="AE61" s="825"/>
      <c r="AF61" s="825"/>
      <c r="AG61" s="825"/>
      <c r="AH61" s="825"/>
      <c r="AI61" s="825"/>
      <c r="AJ61" s="825"/>
      <c r="AK61" s="825"/>
      <c r="AL61" s="825"/>
      <c r="AM61" s="825"/>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44094488188981" header="0.31496062992125984" footer="0.31496062992125984"/>
  <pageSetup paperSize="9" scale="69"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21" sqref="R21"/>
    </sheetView>
  </sheetViews>
  <sheetFormatPr defaultColWidth="9.125" defaultRowHeight="11.4"/>
  <cols>
    <col min="1" max="10" width="3.875" style="96" hidden="1" customWidth="1"/>
    <col min="11" max="11" width="3.75" style="96" hidden="1" customWidth="1"/>
    <col min="12" max="12" width="6.75" style="96" customWidth="1"/>
    <col min="13" max="13" width="35.75" style="96" customWidth="1"/>
    <col min="14" max="14" width="12.75" style="96" customWidth="1"/>
    <col min="15" max="19" width="13.25" style="96" customWidth="1"/>
    <col min="20" max="28" width="13.25" style="96" hidden="1" customWidth="1"/>
    <col min="29" max="29" width="13.25" style="96" customWidth="1"/>
    <col min="30" max="38" width="13.25" style="96" hidden="1" customWidth="1"/>
    <col min="39" max="39" width="20.75" style="96" customWidth="1"/>
    <col min="40" max="16384" width="9.125" style="96"/>
  </cols>
  <sheetData>
    <row r="1" spans="1:39" hidden="1">
      <c r="A1" s="812"/>
      <c r="B1" s="812"/>
      <c r="C1" s="812"/>
      <c r="D1" s="812"/>
      <c r="E1" s="812"/>
      <c r="F1" s="812"/>
      <c r="G1" s="812"/>
      <c r="H1" s="812"/>
      <c r="I1" s="812"/>
      <c r="J1" s="812"/>
      <c r="K1" s="812"/>
      <c r="L1" s="812"/>
      <c r="M1" s="812"/>
      <c r="N1" s="812"/>
      <c r="O1" s="812"/>
      <c r="P1" s="812"/>
      <c r="Q1" s="812"/>
      <c r="R1" s="812"/>
      <c r="S1" s="756">
        <v>2024</v>
      </c>
      <c r="T1" s="756">
        <v>2025</v>
      </c>
      <c r="U1" s="756">
        <v>2026</v>
      </c>
      <c r="V1" s="756">
        <v>2027</v>
      </c>
      <c r="W1" s="756">
        <v>2028</v>
      </c>
      <c r="X1" s="756">
        <v>2029</v>
      </c>
      <c r="Y1" s="756">
        <v>2030</v>
      </c>
      <c r="Z1" s="756">
        <v>2031</v>
      </c>
      <c r="AA1" s="756">
        <v>2032</v>
      </c>
      <c r="AB1" s="756">
        <v>2033</v>
      </c>
      <c r="AC1" s="756">
        <v>2024</v>
      </c>
      <c r="AD1" s="756">
        <v>2025</v>
      </c>
      <c r="AE1" s="756">
        <v>2026</v>
      </c>
      <c r="AF1" s="756">
        <v>2027</v>
      </c>
      <c r="AG1" s="756">
        <v>2028</v>
      </c>
      <c r="AH1" s="756">
        <v>2029</v>
      </c>
      <c r="AI1" s="756">
        <v>2030</v>
      </c>
      <c r="AJ1" s="756">
        <v>2031</v>
      </c>
      <c r="AK1" s="756">
        <v>2032</v>
      </c>
      <c r="AL1" s="756">
        <v>2033</v>
      </c>
      <c r="AM1" s="812"/>
    </row>
    <row r="2" spans="1:39" hidden="1">
      <c r="A2" s="812"/>
      <c r="B2" s="812"/>
      <c r="C2" s="812"/>
      <c r="D2" s="812"/>
      <c r="E2" s="812"/>
      <c r="F2" s="812"/>
      <c r="G2" s="812"/>
      <c r="H2" s="812"/>
      <c r="I2" s="812"/>
      <c r="J2" s="812"/>
      <c r="K2" s="812"/>
      <c r="L2" s="812"/>
      <c r="M2" s="812"/>
      <c r="N2" s="812"/>
      <c r="O2" s="812"/>
      <c r="P2" s="812"/>
      <c r="Q2" s="812"/>
      <c r="R2" s="812"/>
      <c r="S2" s="756"/>
      <c r="T2" s="756"/>
      <c r="U2" s="756"/>
      <c r="V2" s="756"/>
      <c r="W2" s="756"/>
      <c r="X2" s="756"/>
      <c r="Y2" s="756"/>
      <c r="Z2" s="756"/>
      <c r="AA2" s="756"/>
      <c r="AB2" s="756"/>
      <c r="AC2" s="756"/>
      <c r="AD2" s="756"/>
      <c r="AE2" s="756"/>
      <c r="AF2" s="756"/>
      <c r="AG2" s="756"/>
      <c r="AH2" s="756"/>
      <c r="AI2" s="756"/>
      <c r="AJ2" s="756"/>
      <c r="AK2" s="756"/>
      <c r="AL2" s="756"/>
      <c r="AM2" s="812"/>
    </row>
    <row r="3" spans="1:39" hidden="1">
      <c r="A3" s="812"/>
      <c r="B3" s="812"/>
      <c r="C3" s="812"/>
      <c r="D3" s="812"/>
      <c r="E3" s="812"/>
      <c r="F3" s="812"/>
      <c r="G3" s="812"/>
      <c r="H3" s="812"/>
      <c r="I3" s="812"/>
      <c r="J3" s="812"/>
      <c r="K3" s="812"/>
      <c r="L3" s="812"/>
      <c r="M3" s="812"/>
      <c r="N3" s="812"/>
      <c r="O3" s="812"/>
      <c r="P3" s="812"/>
      <c r="Q3" s="812"/>
      <c r="R3" s="812"/>
      <c r="S3" s="756"/>
      <c r="T3" s="756"/>
      <c r="U3" s="756"/>
      <c r="V3" s="756"/>
      <c r="W3" s="756"/>
      <c r="X3" s="756"/>
      <c r="Y3" s="756"/>
      <c r="Z3" s="756"/>
      <c r="AA3" s="756"/>
      <c r="AB3" s="756"/>
      <c r="AC3" s="756"/>
      <c r="AD3" s="756"/>
      <c r="AE3" s="756"/>
      <c r="AF3" s="756"/>
      <c r="AG3" s="756"/>
      <c r="AH3" s="756"/>
      <c r="AI3" s="756"/>
      <c r="AJ3" s="756"/>
      <c r="AK3" s="756"/>
      <c r="AL3" s="756"/>
      <c r="AM3" s="812"/>
    </row>
    <row r="4" spans="1:39" hidden="1">
      <c r="A4" s="812"/>
      <c r="B4" s="812"/>
      <c r="C4" s="812"/>
      <c r="D4" s="812"/>
      <c r="E4" s="812"/>
      <c r="F4" s="812"/>
      <c r="G4" s="812"/>
      <c r="H4" s="812"/>
      <c r="I4" s="812"/>
      <c r="J4" s="812"/>
      <c r="K4" s="812"/>
      <c r="L4" s="812"/>
      <c r="M4" s="812"/>
      <c r="N4" s="812"/>
      <c r="O4" s="812"/>
      <c r="P4" s="812"/>
      <c r="Q4" s="812"/>
      <c r="R4" s="812"/>
      <c r="S4" s="756"/>
      <c r="T4" s="756"/>
      <c r="U4" s="756"/>
      <c r="V4" s="756"/>
      <c r="W4" s="756"/>
      <c r="X4" s="756"/>
      <c r="Y4" s="756"/>
      <c r="Z4" s="756"/>
      <c r="AA4" s="756"/>
      <c r="AB4" s="756"/>
      <c r="AC4" s="756"/>
      <c r="AD4" s="756"/>
      <c r="AE4" s="756"/>
      <c r="AF4" s="756"/>
      <c r="AG4" s="756"/>
      <c r="AH4" s="756"/>
      <c r="AI4" s="756"/>
      <c r="AJ4" s="756"/>
      <c r="AK4" s="756"/>
      <c r="AL4" s="756"/>
      <c r="AM4" s="812"/>
    </row>
    <row r="5" spans="1:39" hidden="1">
      <c r="A5" s="812"/>
      <c r="B5" s="812"/>
      <c r="C5" s="812"/>
      <c r="D5" s="812"/>
      <c r="E5" s="812"/>
      <c r="F5" s="812"/>
      <c r="G5" s="812"/>
      <c r="H5" s="812"/>
      <c r="I5" s="812"/>
      <c r="J5" s="812"/>
      <c r="K5" s="812"/>
      <c r="L5" s="812"/>
      <c r="M5" s="812"/>
      <c r="N5" s="812"/>
      <c r="O5" s="812"/>
      <c r="P5" s="812"/>
      <c r="Q5" s="812"/>
      <c r="R5" s="812"/>
      <c r="S5" s="756"/>
      <c r="T5" s="756"/>
      <c r="U5" s="756"/>
      <c r="V5" s="756"/>
      <c r="W5" s="756"/>
      <c r="X5" s="756"/>
      <c r="Y5" s="756"/>
      <c r="Z5" s="756"/>
      <c r="AA5" s="756"/>
      <c r="AB5" s="756"/>
      <c r="AC5" s="756"/>
      <c r="AD5" s="756"/>
      <c r="AE5" s="756"/>
      <c r="AF5" s="756"/>
      <c r="AG5" s="756"/>
      <c r="AH5" s="756"/>
      <c r="AI5" s="756"/>
      <c r="AJ5" s="756"/>
      <c r="AK5" s="756"/>
      <c r="AL5" s="756"/>
      <c r="AM5" s="812"/>
    </row>
    <row r="6" spans="1:39" hidden="1">
      <c r="A6" s="812"/>
      <c r="B6" s="812"/>
      <c r="C6" s="812"/>
      <c r="D6" s="812"/>
      <c r="E6" s="812"/>
      <c r="F6" s="812"/>
      <c r="G6" s="812"/>
      <c r="H6" s="812"/>
      <c r="I6" s="812"/>
      <c r="J6" s="812"/>
      <c r="K6" s="812"/>
      <c r="L6" s="812"/>
      <c r="M6" s="812"/>
      <c r="N6" s="812"/>
      <c r="O6" s="812"/>
      <c r="P6" s="812"/>
      <c r="Q6" s="812"/>
      <c r="R6" s="812"/>
      <c r="S6" s="756"/>
      <c r="T6" s="756"/>
      <c r="U6" s="756"/>
      <c r="V6" s="756"/>
      <c r="W6" s="756"/>
      <c r="X6" s="756"/>
      <c r="Y6" s="756"/>
      <c r="Z6" s="756"/>
      <c r="AA6" s="756"/>
      <c r="AB6" s="756"/>
      <c r="AC6" s="756"/>
      <c r="AD6" s="756"/>
      <c r="AE6" s="756"/>
      <c r="AF6" s="756"/>
      <c r="AG6" s="756"/>
      <c r="AH6" s="756"/>
      <c r="AI6" s="756"/>
      <c r="AJ6" s="756"/>
      <c r="AK6" s="756"/>
      <c r="AL6" s="756"/>
      <c r="AM6" s="812"/>
    </row>
    <row r="7" spans="1:39" hidden="1">
      <c r="A7" s="812"/>
      <c r="B7" s="812"/>
      <c r="C7" s="812"/>
      <c r="D7" s="812"/>
      <c r="E7" s="812"/>
      <c r="F7" s="812"/>
      <c r="G7" s="812"/>
      <c r="H7" s="812"/>
      <c r="I7" s="812"/>
      <c r="J7" s="812"/>
      <c r="K7" s="812"/>
      <c r="L7" s="812"/>
      <c r="M7" s="812"/>
      <c r="N7" s="812"/>
      <c r="O7" s="812"/>
      <c r="P7" s="812"/>
      <c r="Q7" s="812"/>
      <c r="R7" s="812"/>
      <c r="S7" s="706" t="b">
        <v>1</v>
      </c>
      <c r="T7" s="706" t="b">
        <v>0</v>
      </c>
      <c r="U7" s="706" t="b">
        <v>0</v>
      </c>
      <c r="V7" s="706" t="b">
        <v>0</v>
      </c>
      <c r="W7" s="706" t="b">
        <v>0</v>
      </c>
      <c r="X7" s="706" t="b">
        <v>0</v>
      </c>
      <c r="Y7" s="706" t="b">
        <v>0</v>
      </c>
      <c r="Z7" s="706" t="b">
        <v>0</v>
      </c>
      <c r="AA7" s="706" t="b">
        <v>0</v>
      </c>
      <c r="AB7" s="706" t="b">
        <v>0</v>
      </c>
      <c r="AC7" s="706" t="b">
        <v>1</v>
      </c>
      <c r="AD7" s="706" t="b">
        <v>0</v>
      </c>
      <c r="AE7" s="706" t="b">
        <v>0</v>
      </c>
      <c r="AF7" s="706" t="b">
        <v>0</v>
      </c>
      <c r="AG7" s="706" t="b">
        <v>0</v>
      </c>
      <c r="AH7" s="706" t="b">
        <v>0</v>
      </c>
      <c r="AI7" s="706" t="b">
        <v>0</v>
      </c>
      <c r="AJ7" s="706" t="b">
        <v>0</v>
      </c>
      <c r="AK7" s="706" t="b">
        <v>0</v>
      </c>
      <c r="AL7" s="706" t="b">
        <v>0</v>
      </c>
      <c r="AM7" s="812"/>
    </row>
    <row r="8" spans="1:39" hidden="1">
      <c r="A8" s="812"/>
      <c r="B8" s="812"/>
      <c r="C8" s="812"/>
      <c r="D8" s="812"/>
      <c r="E8" s="812"/>
      <c r="F8" s="812"/>
      <c r="G8" s="812"/>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row>
    <row r="9" spans="1:39" hidden="1">
      <c r="A9" s="812"/>
      <c r="B9" s="812"/>
      <c r="C9" s="812"/>
      <c r="D9" s="812"/>
      <c r="E9" s="812"/>
      <c r="F9" s="812"/>
      <c r="G9" s="812"/>
      <c r="H9" s="812"/>
      <c r="I9" s="812"/>
      <c r="J9" s="812"/>
      <c r="K9" s="812"/>
      <c r="L9" s="812"/>
      <c r="M9" s="812"/>
      <c r="N9" s="812"/>
      <c r="O9" s="812"/>
      <c r="P9" s="812"/>
      <c r="Q9" s="812"/>
      <c r="R9" s="812"/>
      <c r="S9" s="812"/>
      <c r="T9" s="812"/>
      <c r="U9" s="812"/>
      <c r="V9" s="812"/>
      <c r="W9" s="812"/>
      <c r="X9" s="812"/>
      <c r="Y9" s="812"/>
      <c r="Z9" s="812"/>
      <c r="AA9" s="812"/>
      <c r="AB9" s="812"/>
      <c r="AC9" s="812"/>
      <c r="AD9" s="812"/>
      <c r="AE9" s="812"/>
      <c r="AF9" s="812"/>
      <c r="AG9" s="812"/>
      <c r="AH9" s="812"/>
      <c r="AI9" s="812"/>
      <c r="AJ9" s="812"/>
      <c r="AK9" s="812"/>
      <c r="AL9" s="812"/>
      <c r="AM9" s="812"/>
    </row>
    <row r="10" spans="1:39" hidden="1">
      <c r="A10" s="812"/>
      <c r="B10" s="812"/>
      <c r="C10" s="812"/>
      <c r="D10" s="812"/>
      <c r="E10" s="812"/>
      <c r="F10" s="812"/>
      <c r="G10" s="812"/>
      <c r="H10" s="812"/>
      <c r="I10" s="812"/>
      <c r="J10" s="812"/>
      <c r="K10" s="812"/>
      <c r="L10" s="812"/>
      <c r="M10" s="812"/>
      <c r="N10" s="812"/>
      <c r="O10" s="812"/>
      <c r="P10" s="812"/>
      <c r="Q10" s="812"/>
      <c r="R10" s="812"/>
      <c r="S10" s="812"/>
      <c r="T10" s="812"/>
      <c r="U10" s="812"/>
      <c r="V10" s="812"/>
      <c r="W10" s="812"/>
      <c r="X10" s="812"/>
      <c r="Y10" s="812"/>
      <c r="Z10" s="812"/>
      <c r="AA10" s="812"/>
      <c r="AB10" s="812"/>
      <c r="AC10" s="812"/>
      <c r="AD10" s="812"/>
      <c r="AE10" s="812"/>
      <c r="AF10" s="812"/>
      <c r="AG10" s="812"/>
      <c r="AH10" s="812"/>
      <c r="AI10" s="812"/>
      <c r="AJ10" s="812"/>
      <c r="AK10" s="812"/>
      <c r="AL10" s="812"/>
      <c r="AM10" s="812"/>
    </row>
    <row r="11" spans="1:39" ht="15" hidden="1" customHeight="1">
      <c r="A11" s="812"/>
      <c r="B11" s="812"/>
      <c r="C11" s="812"/>
      <c r="D11" s="812"/>
      <c r="E11" s="812"/>
      <c r="F11" s="812"/>
      <c r="G11" s="812"/>
      <c r="H11" s="812"/>
      <c r="I11" s="812"/>
      <c r="J11" s="812"/>
      <c r="K11" s="812"/>
      <c r="L11" s="812"/>
      <c r="M11" s="814"/>
      <c r="N11" s="812"/>
      <c r="O11" s="812"/>
      <c r="P11" s="812"/>
      <c r="Q11" s="812"/>
      <c r="R11" s="812"/>
      <c r="S11" s="812"/>
      <c r="T11" s="812"/>
      <c r="U11" s="812"/>
      <c r="V11" s="812"/>
      <c r="W11" s="812"/>
      <c r="X11" s="812"/>
      <c r="Y11" s="812"/>
      <c r="Z11" s="812"/>
      <c r="AA11" s="812"/>
      <c r="AB11" s="812"/>
      <c r="AC11" s="812"/>
      <c r="AD11" s="812"/>
      <c r="AE11" s="812"/>
      <c r="AF11" s="812"/>
      <c r="AG11" s="812"/>
      <c r="AH11" s="812"/>
      <c r="AI11" s="812"/>
      <c r="AJ11" s="812"/>
      <c r="AK11" s="812"/>
      <c r="AL11" s="812"/>
      <c r="AM11" s="812"/>
    </row>
    <row r="12" spans="1:39" ht="20.100000000000001" customHeight="1">
      <c r="A12" s="812"/>
      <c r="B12" s="812"/>
      <c r="C12" s="812"/>
      <c r="D12" s="812"/>
      <c r="E12" s="812"/>
      <c r="F12" s="812"/>
      <c r="G12" s="812"/>
      <c r="H12" s="812"/>
      <c r="I12" s="812"/>
      <c r="J12" s="812"/>
      <c r="K12" s="812"/>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812"/>
      <c r="B13" s="812"/>
      <c r="C13" s="812"/>
      <c r="D13" s="812"/>
      <c r="E13" s="812"/>
      <c r="F13" s="812"/>
      <c r="G13" s="812"/>
      <c r="H13" s="812"/>
      <c r="I13" s="812"/>
      <c r="J13" s="812"/>
      <c r="K13" s="812"/>
      <c r="L13" s="812"/>
      <c r="M13" s="812"/>
      <c r="N13" s="812"/>
      <c r="O13" s="812"/>
      <c r="P13" s="812"/>
      <c r="Q13" s="812"/>
      <c r="R13" s="812"/>
      <c r="S13" s="812"/>
      <c r="T13" s="812"/>
      <c r="U13" s="812"/>
      <c r="V13" s="812"/>
      <c r="W13" s="812"/>
      <c r="X13" s="812"/>
      <c r="Y13" s="812"/>
      <c r="Z13" s="812"/>
      <c r="AA13" s="812"/>
      <c r="AB13" s="812"/>
      <c r="AC13" s="812"/>
      <c r="AD13" s="812"/>
      <c r="AE13" s="812"/>
      <c r="AF13" s="812"/>
      <c r="AG13" s="812"/>
      <c r="AH13" s="812"/>
      <c r="AI13" s="812"/>
      <c r="AJ13" s="812"/>
      <c r="AK13" s="812"/>
      <c r="AL13" s="812"/>
      <c r="AM13" s="812"/>
    </row>
    <row r="14" spans="1:39" s="82" customFormat="1" ht="15" customHeight="1">
      <c r="A14" s="749"/>
      <c r="B14" s="749"/>
      <c r="C14" s="749"/>
      <c r="D14" s="749"/>
      <c r="E14" s="749"/>
      <c r="F14" s="749"/>
      <c r="G14" s="749"/>
      <c r="H14" s="749"/>
      <c r="I14" s="749"/>
      <c r="J14" s="749"/>
      <c r="K14" s="749"/>
      <c r="L14" s="1115" t="s">
        <v>16</v>
      </c>
      <c r="M14" s="1115" t="s">
        <v>121</v>
      </c>
      <c r="N14" s="1115" t="s">
        <v>285</v>
      </c>
      <c r="O14" s="758" t="s">
        <v>2567</v>
      </c>
      <c r="P14" s="758" t="s">
        <v>2567</v>
      </c>
      <c r="Q14" s="758" t="s">
        <v>2567</v>
      </c>
      <c r="R14" s="759" t="s">
        <v>2568</v>
      </c>
      <c r="S14" s="722" t="s">
        <v>2569</v>
      </c>
      <c r="T14" s="722" t="s">
        <v>2598</v>
      </c>
      <c r="U14" s="722" t="s">
        <v>2599</v>
      </c>
      <c r="V14" s="722" t="s">
        <v>2600</v>
      </c>
      <c r="W14" s="722" t="s">
        <v>2601</v>
      </c>
      <c r="X14" s="722" t="s">
        <v>2602</v>
      </c>
      <c r="Y14" s="722" t="s">
        <v>2603</v>
      </c>
      <c r="Z14" s="722" t="s">
        <v>2604</v>
      </c>
      <c r="AA14" s="722" t="s">
        <v>2605</v>
      </c>
      <c r="AB14" s="722" t="s">
        <v>2606</v>
      </c>
      <c r="AC14" s="722" t="s">
        <v>2569</v>
      </c>
      <c r="AD14" s="722" t="s">
        <v>2598</v>
      </c>
      <c r="AE14" s="722" t="s">
        <v>2599</v>
      </c>
      <c r="AF14" s="722" t="s">
        <v>2600</v>
      </c>
      <c r="AG14" s="722" t="s">
        <v>2601</v>
      </c>
      <c r="AH14" s="722" t="s">
        <v>2602</v>
      </c>
      <c r="AI14" s="722" t="s">
        <v>2603</v>
      </c>
      <c r="AJ14" s="722" t="s">
        <v>2604</v>
      </c>
      <c r="AK14" s="722" t="s">
        <v>2605</v>
      </c>
      <c r="AL14" s="722" t="s">
        <v>2606</v>
      </c>
      <c r="AM14" s="1106" t="s">
        <v>323</v>
      </c>
    </row>
    <row r="15" spans="1:39" s="82" customFormat="1" ht="50.1" customHeight="1">
      <c r="A15" s="749"/>
      <c r="B15" s="749"/>
      <c r="C15" s="749"/>
      <c r="D15" s="749"/>
      <c r="E15" s="749"/>
      <c r="F15" s="749"/>
      <c r="G15" s="749"/>
      <c r="H15" s="749"/>
      <c r="I15" s="749"/>
      <c r="J15" s="749"/>
      <c r="K15" s="749"/>
      <c r="L15" s="1115"/>
      <c r="M15" s="1115"/>
      <c r="N15" s="1115"/>
      <c r="O15" s="722" t="s">
        <v>286</v>
      </c>
      <c r="P15" s="722" t="s">
        <v>324</v>
      </c>
      <c r="Q15" s="722" t="s">
        <v>304</v>
      </c>
      <c r="R15" s="722" t="s">
        <v>286</v>
      </c>
      <c r="S15" s="760" t="s">
        <v>287</v>
      </c>
      <c r="T15" s="760" t="s">
        <v>287</v>
      </c>
      <c r="U15" s="760" t="s">
        <v>287</v>
      </c>
      <c r="V15" s="760" t="s">
        <v>287</v>
      </c>
      <c r="W15" s="760" t="s">
        <v>287</v>
      </c>
      <c r="X15" s="760" t="s">
        <v>287</v>
      </c>
      <c r="Y15" s="760" t="s">
        <v>287</v>
      </c>
      <c r="Z15" s="760" t="s">
        <v>287</v>
      </c>
      <c r="AA15" s="760" t="s">
        <v>287</v>
      </c>
      <c r="AB15" s="760" t="s">
        <v>287</v>
      </c>
      <c r="AC15" s="760" t="s">
        <v>286</v>
      </c>
      <c r="AD15" s="760" t="s">
        <v>286</v>
      </c>
      <c r="AE15" s="760" t="s">
        <v>286</v>
      </c>
      <c r="AF15" s="760" t="s">
        <v>286</v>
      </c>
      <c r="AG15" s="760" t="s">
        <v>286</v>
      </c>
      <c r="AH15" s="760" t="s">
        <v>286</v>
      </c>
      <c r="AI15" s="760" t="s">
        <v>286</v>
      </c>
      <c r="AJ15" s="760" t="s">
        <v>286</v>
      </c>
      <c r="AK15" s="760" t="s">
        <v>286</v>
      </c>
      <c r="AL15" s="760" t="s">
        <v>286</v>
      </c>
      <c r="AM15" s="1106"/>
    </row>
    <row r="16" spans="1:39" s="82" customFormat="1">
      <c r="A16" s="761" t="s">
        <v>18</v>
      </c>
      <c r="B16" s="749"/>
      <c r="C16" s="749"/>
      <c r="D16" s="749"/>
      <c r="E16" s="749"/>
      <c r="F16" s="749"/>
      <c r="G16" s="749"/>
      <c r="H16" s="749"/>
      <c r="I16" s="749"/>
      <c r="J16" s="749"/>
      <c r="K16" s="749"/>
      <c r="L16" s="800" t="s">
        <v>2543</v>
      </c>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3"/>
      <c r="AJ16" s="673"/>
      <c r="AK16" s="673"/>
      <c r="AL16" s="673"/>
      <c r="AM16" s="673"/>
    </row>
    <row r="17" spans="1:39" s="82" customFormat="1" ht="22.8">
      <c r="A17" s="784">
        <v>1</v>
      </c>
      <c r="B17" s="749"/>
      <c r="C17" s="749"/>
      <c r="D17" s="749"/>
      <c r="E17" s="749"/>
      <c r="F17" s="749"/>
      <c r="G17" s="749"/>
      <c r="H17" s="749"/>
      <c r="I17" s="749"/>
      <c r="J17" s="749"/>
      <c r="K17" s="749"/>
      <c r="L17" s="836">
        <v>0</v>
      </c>
      <c r="M17" s="837" t="s">
        <v>429</v>
      </c>
      <c r="N17" s="229" t="s">
        <v>370</v>
      </c>
      <c r="O17" s="838">
        <v>44</v>
      </c>
      <c r="P17" s="838">
        <v>25.8</v>
      </c>
      <c r="Q17" s="838">
        <v>25.8</v>
      </c>
      <c r="R17" s="838">
        <v>21.02</v>
      </c>
      <c r="S17" s="838">
        <v>26</v>
      </c>
      <c r="T17" s="838">
        <v>0</v>
      </c>
      <c r="U17" s="838">
        <v>0</v>
      </c>
      <c r="V17" s="838">
        <v>0</v>
      </c>
      <c r="W17" s="838">
        <v>0</v>
      </c>
      <c r="X17" s="838">
        <v>0</v>
      </c>
      <c r="Y17" s="838">
        <v>0</v>
      </c>
      <c r="Z17" s="838">
        <v>0</v>
      </c>
      <c r="AA17" s="838">
        <v>0</v>
      </c>
      <c r="AB17" s="838">
        <v>0</v>
      </c>
      <c r="AC17" s="838">
        <v>26</v>
      </c>
      <c r="AD17" s="838">
        <v>0</v>
      </c>
      <c r="AE17" s="838">
        <v>0</v>
      </c>
      <c r="AF17" s="838">
        <v>0</v>
      </c>
      <c r="AG17" s="838">
        <v>0</v>
      </c>
      <c r="AH17" s="838">
        <v>0</v>
      </c>
      <c r="AI17" s="838">
        <v>0</v>
      </c>
      <c r="AJ17" s="838">
        <v>0</v>
      </c>
      <c r="AK17" s="838">
        <v>0</v>
      </c>
      <c r="AL17" s="838">
        <v>0</v>
      </c>
      <c r="AM17" s="768"/>
    </row>
    <row r="18" spans="1:39" s="82" customFormat="1">
      <c r="A18" s="784">
        <v>1</v>
      </c>
      <c r="B18" s="749"/>
      <c r="C18" s="749"/>
      <c r="D18" s="749"/>
      <c r="E18" s="749"/>
      <c r="F18" s="749"/>
      <c r="G18" s="749"/>
      <c r="H18" s="749"/>
      <c r="I18" s="749"/>
      <c r="J18" s="749"/>
      <c r="K18" s="749"/>
      <c r="L18" s="820" t="s">
        <v>18</v>
      </c>
      <c r="M18" s="839" t="s">
        <v>430</v>
      </c>
      <c r="N18" s="232" t="s">
        <v>370</v>
      </c>
      <c r="O18" s="840"/>
      <c r="P18" s="841"/>
      <c r="Q18" s="841"/>
      <c r="R18" s="841"/>
      <c r="S18" s="841"/>
      <c r="T18" s="841"/>
      <c r="U18" s="841"/>
      <c r="V18" s="841"/>
      <c r="W18" s="841"/>
      <c r="X18" s="841"/>
      <c r="Y18" s="841"/>
      <c r="Z18" s="841"/>
      <c r="AA18" s="841"/>
      <c r="AB18" s="841"/>
      <c r="AC18" s="841"/>
      <c r="AD18" s="841"/>
      <c r="AE18" s="841"/>
      <c r="AF18" s="841"/>
      <c r="AG18" s="841"/>
      <c r="AH18" s="841"/>
      <c r="AI18" s="841"/>
      <c r="AJ18" s="841"/>
      <c r="AK18" s="841"/>
      <c r="AL18" s="841"/>
      <c r="AM18" s="768"/>
    </row>
    <row r="19" spans="1:39" s="82" customFormat="1">
      <c r="A19" s="784">
        <v>1</v>
      </c>
      <c r="B19" s="749"/>
      <c r="C19" s="749"/>
      <c r="D19" s="749"/>
      <c r="E19" s="749"/>
      <c r="F19" s="749"/>
      <c r="G19" s="749"/>
      <c r="H19" s="749"/>
      <c r="I19" s="749"/>
      <c r="J19" s="749"/>
      <c r="K19" s="749"/>
      <c r="L19" s="820" t="s">
        <v>102</v>
      </c>
      <c r="M19" s="839" t="s">
        <v>431</v>
      </c>
      <c r="N19" s="232" t="s">
        <v>370</v>
      </c>
      <c r="O19" s="840"/>
      <c r="P19" s="841"/>
      <c r="Q19" s="841"/>
      <c r="R19" s="841"/>
      <c r="S19" s="841"/>
      <c r="T19" s="841"/>
      <c r="U19" s="841"/>
      <c r="V19" s="841"/>
      <c r="W19" s="841"/>
      <c r="X19" s="841"/>
      <c r="Y19" s="841"/>
      <c r="Z19" s="841"/>
      <c r="AA19" s="841"/>
      <c r="AB19" s="841"/>
      <c r="AC19" s="841"/>
      <c r="AD19" s="841"/>
      <c r="AE19" s="841"/>
      <c r="AF19" s="841"/>
      <c r="AG19" s="841"/>
      <c r="AH19" s="841"/>
      <c r="AI19" s="841"/>
      <c r="AJ19" s="841"/>
      <c r="AK19" s="841"/>
      <c r="AL19" s="841"/>
      <c r="AM19" s="768"/>
    </row>
    <row r="20" spans="1:39" s="82" customFormat="1" ht="22.8">
      <c r="A20" s="784">
        <v>1</v>
      </c>
      <c r="B20" s="749"/>
      <c r="C20" s="749"/>
      <c r="D20" s="749"/>
      <c r="E20" s="749"/>
      <c r="F20" s="749"/>
      <c r="G20" s="749"/>
      <c r="H20" s="749"/>
      <c r="I20" s="749"/>
      <c r="J20" s="749"/>
      <c r="K20" s="749"/>
      <c r="L20" s="820" t="s">
        <v>103</v>
      </c>
      <c r="M20" s="839" t="s">
        <v>1372</v>
      </c>
      <c r="N20" s="232" t="s">
        <v>370</v>
      </c>
      <c r="O20" s="840"/>
      <c r="P20" s="841"/>
      <c r="Q20" s="841"/>
      <c r="R20" s="841"/>
      <c r="S20" s="841"/>
      <c r="T20" s="841"/>
      <c r="U20" s="841"/>
      <c r="V20" s="841"/>
      <c r="W20" s="841"/>
      <c r="X20" s="841"/>
      <c r="Y20" s="841"/>
      <c r="Z20" s="841"/>
      <c r="AA20" s="841"/>
      <c r="AB20" s="841"/>
      <c r="AC20" s="841"/>
      <c r="AD20" s="841"/>
      <c r="AE20" s="841"/>
      <c r="AF20" s="841"/>
      <c r="AG20" s="841"/>
      <c r="AH20" s="841"/>
      <c r="AI20" s="841"/>
      <c r="AJ20" s="841"/>
      <c r="AK20" s="841"/>
      <c r="AL20" s="841"/>
      <c r="AM20" s="768"/>
    </row>
    <row r="21" spans="1:39">
      <c r="A21" s="784">
        <v>1</v>
      </c>
      <c r="B21" s="812"/>
      <c r="C21" s="812"/>
      <c r="D21" s="812"/>
      <c r="E21" s="812"/>
      <c r="F21" s="812"/>
      <c r="G21" s="812"/>
      <c r="H21" s="812"/>
      <c r="I21" s="812"/>
      <c r="J21" s="812"/>
      <c r="K21" s="812"/>
      <c r="L21" s="842">
        <v>4</v>
      </c>
      <c r="M21" s="839" t="s">
        <v>432</v>
      </c>
      <c r="N21" s="232" t="s">
        <v>370</v>
      </c>
      <c r="O21" s="843"/>
      <c r="P21" s="843">
        <v>25.8</v>
      </c>
      <c r="Q21" s="843">
        <v>25.8</v>
      </c>
      <c r="R21" s="843">
        <v>21.02</v>
      </c>
      <c r="S21" s="843">
        <v>26</v>
      </c>
      <c r="T21" s="843"/>
      <c r="U21" s="843"/>
      <c r="V21" s="843"/>
      <c r="W21" s="843"/>
      <c r="X21" s="843"/>
      <c r="Y21" s="843"/>
      <c r="Z21" s="843"/>
      <c r="AA21" s="843"/>
      <c r="AB21" s="843"/>
      <c r="AC21" s="843">
        <v>26</v>
      </c>
      <c r="AD21" s="843"/>
      <c r="AE21" s="843"/>
      <c r="AF21" s="843"/>
      <c r="AG21" s="843"/>
      <c r="AH21" s="843"/>
      <c r="AI21" s="843"/>
      <c r="AJ21" s="843"/>
      <c r="AK21" s="843"/>
      <c r="AL21" s="843"/>
      <c r="AM21" s="768"/>
    </row>
    <row r="22" spans="1:39" s="82" customFormat="1" ht="22.8">
      <c r="A22" s="784">
        <v>1</v>
      </c>
      <c r="B22" s="749"/>
      <c r="C22" s="749"/>
      <c r="D22" s="749"/>
      <c r="E22" s="749"/>
      <c r="F22" s="749"/>
      <c r="G22" s="749"/>
      <c r="H22" s="749"/>
      <c r="I22" s="749"/>
      <c r="J22" s="749"/>
      <c r="K22" s="749"/>
      <c r="L22" s="820" t="s">
        <v>120</v>
      </c>
      <c r="M22" s="839" t="s">
        <v>433</v>
      </c>
      <c r="N22" s="232" t="s">
        <v>370</v>
      </c>
      <c r="O22" s="840"/>
      <c r="P22" s="840"/>
      <c r="Q22" s="840"/>
      <c r="R22" s="840"/>
      <c r="S22" s="840"/>
      <c r="T22" s="840"/>
      <c r="U22" s="840"/>
      <c r="V22" s="840"/>
      <c r="W22" s="840"/>
      <c r="X22" s="840"/>
      <c r="Y22" s="840"/>
      <c r="Z22" s="840"/>
      <c r="AA22" s="840"/>
      <c r="AB22" s="840"/>
      <c r="AC22" s="840"/>
      <c r="AD22" s="840"/>
      <c r="AE22" s="840"/>
      <c r="AF22" s="840"/>
      <c r="AG22" s="840"/>
      <c r="AH22" s="840"/>
      <c r="AI22" s="840"/>
      <c r="AJ22" s="840"/>
      <c r="AK22" s="840"/>
      <c r="AL22" s="840"/>
      <c r="AM22" s="768"/>
    </row>
    <row r="23" spans="1:39" s="82" customFormat="1">
      <c r="A23" s="784">
        <v>1</v>
      </c>
      <c r="B23" s="749"/>
      <c r="C23" s="749"/>
      <c r="D23" s="749"/>
      <c r="E23" s="749"/>
      <c r="F23" s="749"/>
      <c r="G23" s="749"/>
      <c r="H23" s="749"/>
      <c r="I23" s="749"/>
      <c r="J23" s="749"/>
      <c r="K23" s="749"/>
      <c r="L23" s="820" t="s">
        <v>124</v>
      </c>
      <c r="M23" s="839" t="s">
        <v>137</v>
      </c>
      <c r="N23" s="232" t="s">
        <v>370</v>
      </c>
      <c r="O23" s="840"/>
      <c r="P23" s="840"/>
      <c r="Q23" s="840"/>
      <c r="R23" s="840"/>
      <c r="S23" s="840"/>
      <c r="T23" s="840"/>
      <c r="U23" s="840"/>
      <c r="V23" s="840"/>
      <c r="W23" s="840"/>
      <c r="X23" s="840"/>
      <c r="Y23" s="840"/>
      <c r="Z23" s="840"/>
      <c r="AA23" s="840"/>
      <c r="AB23" s="840"/>
      <c r="AC23" s="840"/>
      <c r="AD23" s="840"/>
      <c r="AE23" s="840"/>
      <c r="AF23" s="840"/>
      <c r="AG23" s="840"/>
      <c r="AH23" s="840"/>
      <c r="AI23" s="840"/>
      <c r="AJ23" s="840"/>
      <c r="AK23" s="840"/>
      <c r="AL23" s="840"/>
      <c r="AM23" s="768"/>
    </row>
    <row r="24" spans="1:39" s="82" customFormat="1">
      <c r="A24" s="784">
        <v>1</v>
      </c>
      <c r="B24" s="749"/>
      <c r="C24" s="749"/>
      <c r="D24" s="749"/>
      <c r="E24" s="749"/>
      <c r="F24" s="749"/>
      <c r="G24" s="749"/>
      <c r="H24" s="749"/>
      <c r="I24" s="749"/>
      <c r="J24" s="749"/>
      <c r="K24" s="749"/>
      <c r="L24" s="820" t="s">
        <v>125</v>
      </c>
      <c r="M24" s="839" t="s">
        <v>136</v>
      </c>
      <c r="N24" s="232" t="s">
        <v>370</v>
      </c>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768"/>
    </row>
    <row r="25" spans="1:39" s="82" customFormat="1" ht="22.8">
      <c r="A25" s="784">
        <v>1</v>
      </c>
      <c r="B25" s="749"/>
      <c r="C25" s="749"/>
      <c r="D25" s="749"/>
      <c r="E25" s="749"/>
      <c r="F25" s="749"/>
      <c r="G25" s="749"/>
      <c r="H25" s="749"/>
      <c r="I25" s="749"/>
      <c r="J25" s="749"/>
      <c r="K25" s="749"/>
      <c r="L25" s="820" t="s">
        <v>126</v>
      </c>
      <c r="M25" s="839" t="s">
        <v>1373</v>
      </c>
      <c r="N25" s="232" t="s">
        <v>370</v>
      </c>
      <c r="O25" s="840"/>
      <c r="P25" s="840"/>
      <c r="Q25" s="840"/>
      <c r="R25" s="840"/>
      <c r="S25" s="840"/>
      <c r="T25" s="840"/>
      <c r="U25" s="840"/>
      <c r="V25" s="840"/>
      <c r="W25" s="840"/>
      <c r="X25" s="840"/>
      <c r="Y25" s="840"/>
      <c r="Z25" s="840"/>
      <c r="AA25" s="840"/>
      <c r="AB25" s="840"/>
      <c r="AC25" s="840"/>
      <c r="AD25" s="840"/>
      <c r="AE25" s="840"/>
      <c r="AF25" s="840"/>
      <c r="AG25" s="840"/>
      <c r="AH25" s="840"/>
      <c r="AI25" s="840"/>
      <c r="AJ25" s="840"/>
      <c r="AK25" s="840"/>
      <c r="AL25" s="840"/>
      <c r="AM25" s="768"/>
    </row>
    <row r="26" spans="1:39">
      <c r="A26" s="784">
        <v>1</v>
      </c>
      <c r="B26" s="812"/>
      <c r="C26" s="812"/>
      <c r="D26" s="812"/>
      <c r="E26" s="812"/>
      <c r="F26" s="812"/>
      <c r="G26" s="812"/>
      <c r="H26" s="812"/>
      <c r="I26" s="812"/>
      <c r="J26" s="812"/>
      <c r="K26" s="812"/>
      <c r="L26" s="842">
        <v>9</v>
      </c>
      <c r="M26" s="839" t="s">
        <v>434</v>
      </c>
      <c r="N26" s="232" t="s">
        <v>370</v>
      </c>
      <c r="O26" s="844">
        <v>44</v>
      </c>
      <c r="P26" s="844">
        <v>0</v>
      </c>
      <c r="Q26" s="844">
        <v>0</v>
      </c>
      <c r="R26" s="844">
        <v>0</v>
      </c>
      <c r="S26" s="844">
        <v>0</v>
      </c>
      <c r="T26" s="844">
        <v>0</v>
      </c>
      <c r="U26" s="844">
        <v>0</v>
      </c>
      <c r="V26" s="844">
        <v>0</v>
      </c>
      <c r="W26" s="844">
        <v>0</v>
      </c>
      <c r="X26" s="844">
        <v>0</v>
      </c>
      <c r="Y26" s="844">
        <v>0</v>
      </c>
      <c r="Z26" s="844">
        <v>0</v>
      </c>
      <c r="AA26" s="844">
        <v>0</v>
      </c>
      <c r="AB26" s="844">
        <v>0</v>
      </c>
      <c r="AC26" s="844">
        <v>0</v>
      </c>
      <c r="AD26" s="844">
        <v>0</v>
      </c>
      <c r="AE26" s="844">
        <v>0</v>
      </c>
      <c r="AF26" s="844">
        <v>0</v>
      </c>
      <c r="AG26" s="844">
        <v>0</v>
      </c>
      <c r="AH26" s="844">
        <v>0</v>
      </c>
      <c r="AI26" s="844">
        <v>0</v>
      </c>
      <c r="AJ26" s="844">
        <v>0</v>
      </c>
      <c r="AK26" s="844">
        <v>0</v>
      </c>
      <c r="AL26" s="844">
        <v>0</v>
      </c>
      <c r="AM26" s="768"/>
    </row>
    <row r="27" spans="1:39" ht="0.15" customHeight="1">
      <c r="A27" s="784">
        <v>1</v>
      </c>
      <c r="B27" s="812"/>
      <c r="C27" s="812"/>
      <c r="D27" s="812"/>
      <c r="E27" s="812"/>
      <c r="F27" s="812"/>
      <c r="G27" s="812"/>
      <c r="H27" s="812"/>
      <c r="I27" s="812"/>
      <c r="J27" s="812"/>
      <c r="K27" s="812"/>
      <c r="L27" s="842">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ht="13.8">
      <c r="A28" s="780" t="s">
        <v>18</v>
      </c>
      <c r="B28" s="749"/>
      <c r="C28" s="749"/>
      <c r="D28" s="749"/>
      <c r="E28" s="749"/>
      <c r="F28" s="749"/>
      <c r="G28" s="749"/>
      <c r="H28" s="749"/>
      <c r="I28" s="749"/>
      <c r="J28" s="749"/>
      <c r="K28" s="648"/>
      <c r="L28" s="820" t="s">
        <v>1300</v>
      </c>
      <c r="M28" s="845" t="s">
        <v>434</v>
      </c>
      <c r="N28" s="232" t="s">
        <v>370</v>
      </c>
      <c r="O28" s="840">
        <v>44</v>
      </c>
      <c r="P28" s="841"/>
      <c r="Q28" s="841"/>
      <c r="R28" s="841"/>
      <c r="S28" s="841"/>
      <c r="T28" s="841"/>
      <c r="U28" s="841"/>
      <c r="V28" s="841"/>
      <c r="W28" s="841"/>
      <c r="X28" s="841"/>
      <c r="Y28" s="841"/>
      <c r="Z28" s="841"/>
      <c r="AA28" s="841"/>
      <c r="AB28" s="841"/>
      <c r="AC28" s="841"/>
      <c r="AD28" s="841"/>
      <c r="AE28" s="841"/>
      <c r="AF28" s="841"/>
      <c r="AG28" s="841"/>
      <c r="AH28" s="841"/>
      <c r="AI28" s="841"/>
      <c r="AJ28" s="841"/>
      <c r="AK28" s="841"/>
      <c r="AL28" s="841"/>
      <c r="AM28" s="768"/>
    </row>
    <row r="29" spans="1:39" s="82" customFormat="1">
      <c r="A29" s="761" t="s">
        <v>102</v>
      </c>
      <c r="B29" s="749"/>
      <c r="C29" s="749"/>
      <c r="D29" s="749"/>
      <c r="E29" s="749"/>
      <c r="F29" s="749"/>
      <c r="G29" s="749"/>
      <c r="H29" s="749"/>
      <c r="I29" s="749"/>
      <c r="J29" s="749"/>
      <c r="K29" s="749"/>
      <c r="L29" s="800" t="s">
        <v>2566</v>
      </c>
      <c r="M29" s="673"/>
      <c r="N29" s="673"/>
      <c r="O29" s="673"/>
      <c r="P29" s="673"/>
      <c r="Q29" s="673"/>
      <c r="R29" s="673"/>
      <c r="S29" s="673"/>
      <c r="T29" s="673"/>
      <c r="U29" s="673"/>
      <c r="V29" s="673"/>
      <c r="W29" s="673"/>
      <c r="X29" s="673"/>
      <c r="Y29" s="673"/>
      <c r="Z29" s="673"/>
      <c r="AA29" s="673"/>
      <c r="AB29" s="673"/>
      <c r="AC29" s="673"/>
      <c r="AD29" s="673"/>
      <c r="AE29" s="673"/>
      <c r="AF29" s="673"/>
      <c r="AG29" s="673"/>
      <c r="AH29" s="673"/>
      <c r="AI29" s="673"/>
      <c r="AJ29" s="673"/>
      <c r="AK29" s="673"/>
      <c r="AL29" s="673"/>
      <c r="AM29" s="673"/>
    </row>
    <row r="30" spans="1:39" s="82" customFormat="1" ht="22.8">
      <c r="A30" s="784">
        <v>2</v>
      </c>
      <c r="B30" s="749"/>
      <c r="C30" s="749"/>
      <c r="D30" s="749"/>
      <c r="E30" s="749"/>
      <c r="F30" s="749"/>
      <c r="G30" s="749"/>
      <c r="H30" s="749"/>
      <c r="I30" s="749"/>
      <c r="J30" s="749"/>
      <c r="K30" s="749"/>
      <c r="L30" s="836">
        <v>0</v>
      </c>
      <c r="M30" s="837" t="s">
        <v>429</v>
      </c>
      <c r="N30" s="229" t="s">
        <v>370</v>
      </c>
      <c r="O30" s="838">
        <v>0</v>
      </c>
      <c r="P30" s="838">
        <v>2.2000000000000002</v>
      </c>
      <c r="Q30" s="838">
        <v>2.2000000000000002</v>
      </c>
      <c r="R30" s="838">
        <v>2.79</v>
      </c>
      <c r="S30" s="838">
        <v>4</v>
      </c>
      <c r="T30" s="838">
        <v>0</v>
      </c>
      <c r="U30" s="838">
        <v>0</v>
      </c>
      <c r="V30" s="838">
        <v>0</v>
      </c>
      <c r="W30" s="838">
        <v>0</v>
      </c>
      <c r="X30" s="838">
        <v>0</v>
      </c>
      <c r="Y30" s="838">
        <v>0</v>
      </c>
      <c r="Z30" s="838">
        <v>0</v>
      </c>
      <c r="AA30" s="838">
        <v>0</v>
      </c>
      <c r="AB30" s="838">
        <v>0</v>
      </c>
      <c r="AC30" s="838">
        <v>4</v>
      </c>
      <c r="AD30" s="838">
        <v>0</v>
      </c>
      <c r="AE30" s="838">
        <v>0</v>
      </c>
      <c r="AF30" s="838">
        <v>0</v>
      </c>
      <c r="AG30" s="838">
        <v>0</v>
      </c>
      <c r="AH30" s="838">
        <v>0</v>
      </c>
      <c r="AI30" s="838">
        <v>0</v>
      </c>
      <c r="AJ30" s="838">
        <v>0</v>
      </c>
      <c r="AK30" s="838">
        <v>0</v>
      </c>
      <c r="AL30" s="838">
        <v>0</v>
      </c>
      <c r="AM30" s="768"/>
    </row>
    <row r="31" spans="1:39" s="82" customFormat="1">
      <c r="A31" s="784">
        <v>2</v>
      </c>
      <c r="B31" s="749"/>
      <c r="C31" s="749"/>
      <c r="D31" s="749"/>
      <c r="E31" s="749"/>
      <c r="F31" s="749"/>
      <c r="G31" s="749"/>
      <c r="H31" s="749"/>
      <c r="I31" s="749"/>
      <c r="J31" s="749"/>
      <c r="K31" s="749"/>
      <c r="L31" s="820" t="s">
        <v>18</v>
      </c>
      <c r="M31" s="839" t="s">
        <v>430</v>
      </c>
      <c r="N31" s="232" t="s">
        <v>370</v>
      </c>
      <c r="O31" s="840"/>
      <c r="P31" s="841"/>
      <c r="Q31" s="841"/>
      <c r="R31" s="841"/>
      <c r="S31" s="841"/>
      <c r="T31" s="841"/>
      <c r="U31" s="841"/>
      <c r="V31" s="841"/>
      <c r="W31" s="841"/>
      <c r="X31" s="841"/>
      <c r="Y31" s="841"/>
      <c r="Z31" s="841"/>
      <c r="AA31" s="841"/>
      <c r="AB31" s="841"/>
      <c r="AC31" s="841"/>
      <c r="AD31" s="841"/>
      <c r="AE31" s="841"/>
      <c r="AF31" s="841"/>
      <c r="AG31" s="841"/>
      <c r="AH31" s="841"/>
      <c r="AI31" s="841"/>
      <c r="AJ31" s="841"/>
      <c r="AK31" s="841"/>
      <c r="AL31" s="841"/>
      <c r="AM31" s="768"/>
    </row>
    <row r="32" spans="1:39" s="82" customFormat="1">
      <c r="A32" s="784">
        <v>2</v>
      </c>
      <c r="B32" s="749"/>
      <c r="C32" s="749"/>
      <c r="D32" s="749"/>
      <c r="E32" s="749"/>
      <c r="F32" s="749"/>
      <c r="G32" s="749"/>
      <c r="H32" s="749"/>
      <c r="I32" s="749"/>
      <c r="J32" s="749"/>
      <c r="K32" s="749"/>
      <c r="L32" s="820" t="s">
        <v>102</v>
      </c>
      <c r="M32" s="839" t="s">
        <v>431</v>
      </c>
      <c r="N32" s="232" t="s">
        <v>370</v>
      </c>
      <c r="O32" s="840"/>
      <c r="P32" s="841"/>
      <c r="Q32" s="841"/>
      <c r="R32" s="841"/>
      <c r="S32" s="841"/>
      <c r="T32" s="841"/>
      <c r="U32" s="841"/>
      <c r="V32" s="841"/>
      <c r="W32" s="841"/>
      <c r="X32" s="841"/>
      <c r="Y32" s="841"/>
      <c r="Z32" s="841"/>
      <c r="AA32" s="841"/>
      <c r="AB32" s="841"/>
      <c r="AC32" s="841"/>
      <c r="AD32" s="841"/>
      <c r="AE32" s="841"/>
      <c r="AF32" s="841"/>
      <c r="AG32" s="841"/>
      <c r="AH32" s="841"/>
      <c r="AI32" s="841"/>
      <c r="AJ32" s="841"/>
      <c r="AK32" s="841"/>
      <c r="AL32" s="841"/>
      <c r="AM32" s="768"/>
    </row>
    <row r="33" spans="1:39" s="82" customFormat="1" ht="22.8">
      <c r="A33" s="784">
        <v>2</v>
      </c>
      <c r="B33" s="749"/>
      <c r="C33" s="749"/>
      <c r="D33" s="749"/>
      <c r="E33" s="749"/>
      <c r="F33" s="749"/>
      <c r="G33" s="749"/>
      <c r="H33" s="749"/>
      <c r="I33" s="749"/>
      <c r="J33" s="749"/>
      <c r="K33" s="749"/>
      <c r="L33" s="820" t="s">
        <v>103</v>
      </c>
      <c r="M33" s="839" t="s">
        <v>1372</v>
      </c>
      <c r="N33" s="232" t="s">
        <v>370</v>
      </c>
      <c r="O33" s="840"/>
      <c r="P33" s="841"/>
      <c r="Q33" s="841"/>
      <c r="R33" s="841"/>
      <c r="S33" s="841"/>
      <c r="T33" s="841"/>
      <c r="U33" s="841"/>
      <c r="V33" s="841"/>
      <c r="W33" s="841"/>
      <c r="X33" s="841"/>
      <c r="Y33" s="841"/>
      <c r="Z33" s="841"/>
      <c r="AA33" s="841"/>
      <c r="AB33" s="841"/>
      <c r="AC33" s="841"/>
      <c r="AD33" s="841"/>
      <c r="AE33" s="841"/>
      <c r="AF33" s="841"/>
      <c r="AG33" s="841"/>
      <c r="AH33" s="841"/>
      <c r="AI33" s="841"/>
      <c r="AJ33" s="841"/>
      <c r="AK33" s="841"/>
      <c r="AL33" s="841"/>
      <c r="AM33" s="768"/>
    </row>
    <row r="34" spans="1:39">
      <c r="A34" s="784">
        <v>2</v>
      </c>
      <c r="B34" s="812"/>
      <c r="C34" s="812"/>
      <c r="D34" s="812"/>
      <c r="E34" s="812"/>
      <c r="F34" s="812"/>
      <c r="G34" s="812"/>
      <c r="H34" s="812"/>
      <c r="I34" s="812"/>
      <c r="J34" s="812"/>
      <c r="K34" s="812"/>
      <c r="L34" s="842">
        <v>4</v>
      </c>
      <c r="M34" s="839" t="s">
        <v>432</v>
      </c>
      <c r="N34" s="232" t="s">
        <v>370</v>
      </c>
      <c r="O34" s="843"/>
      <c r="P34" s="843">
        <v>2.2000000000000002</v>
      </c>
      <c r="Q34" s="843">
        <v>2.2000000000000002</v>
      </c>
      <c r="R34" s="843">
        <v>2.79</v>
      </c>
      <c r="S34" s="843">
        <v>4</v>
      </c>
      <c r="T34" s="843"/>
      <c r="U34" s="843"/>
      <c r="V34" s="843"/>
      <c r="W34" s="843"/>
      <c r="X34" s="843"/>
      <c r="Y34" s="843"/>
      <c r="Z34" s="843"/>
      <c r="AA34" s="843"/>
      <c r="AB34" s="843"/>
      <c r="AC34" s="843">
        <v>4</v>
      </c>
      <c r="AD34" s="843"/>
      <c r="AE34" s="843"/>
      <c r="AF34" s="843"/>
      <c r="AG34" s="843"/>
      <c r="AH34" s="843"/>
      <c r="AI34" s="843"/>
      <c r="AJ34" s="843"/>
      <c r="AK34" s="843"/>
      <c r="AL34" s="843"/>
      <c r="AM34" s="768"/>
    </row>
    <row r="35" spans="1:39" s="82" customFormat="1" ht="22.8">
      <c r="A35" s="784">
        <v>2</v>
      </c>
      <c r="B35" s="749"/>
      <c r="C35" s="749"/>
      <c r="D35" s="749"/>
      <c r="E35" s="749"/>
      <c r="F35" s="749"/>
      <c r="G35" s="749"/>
      <c r="H35" s="749"/>
      <c r="I35" s="749"/>
      <c r="J35" s="749"/>
      <c r="K35" s="749"/>
      <c r="L35" s="820" t="s">
        <v>120</v>
      </c>
      <c r="M35" s="839" t="s">
        <v>433</v>
      </c>
      <c r="N35" s="232" t="s">
        <v>370</v>
      </c>
      <c r="O35" s="840"/>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768"/>
    </row>
    <row r="36" spans="1:39" s="82" customFormat="1">
      <c r="A36" s="784">
        <v>2</v>
      </c>
      <c r="B36" s="749"/>
      <c r="C36" s="749"/>
      <c r="D36" s="749"/>
      <c r="E36" s="749"/>
      <c r="F36" s="749"/>
      <c r="G36" s="749"/>
      <c r="H36" s="749"/>
      <c r="I36" s="749"/>
      <c r="J36" s="749"/>
      <c r="K36" s="749"/>
      <c r="L36" s="820" t="s">
        <v>124</v>
      </c>
      <c r="M36" s="839" t="s">
        <v>137</v>
      </c>
      <c r="N36" s="232" t="s">
        <v>370</v>
      </c>
      <c r="O36" s="840"/>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768"/>
    </row>
    <row r="37" spans="1:39" s="82" customFormat="1">
      <c r="A37" s="784">
        <v>2</v>
      </c>
      <c r="B37" s="749"/>
      <c r="C37" s="749"/>
      <c r="D37" s="749"/>
      <c r="E37" s="749"/>
      <c r="F37" s="749"/>
      <c r="G37" s="749"/>
      <c r="H37" s="749"/>
      <c r="I37" s="749"/>
      <c r="J37" s="749"/>
      <c r="K37" s="749"/>
      <c r="L37" s="820" t="s">
        <v>125</v>
      </c>
      <c r="M37" s="839" t="s">
        <v>136</v>
      </c>
      <c r="N37" s="232" t="s">
        <v>370</v>
      </c>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768"/>
    </row>
    <row r="38" spans="1:39" s="82" customFormat="1" ht="22.8">
      <c r="A38" s="784">
        <v>2</v>
      </c>
      <c r="B38" s="749"/>
      <c r="C38" s="749"/>
      <c r="D38" s="749"/>
      <c r="E38" s="749"/>
      <c r="F38" s="749"/>
      <c r="G38" s="749"/>
      <c r="H38" s="749"/>
      <c r="I38" s="749"/>
      <c r="J38" s="749"/>
      <c r="K38" s="749"/>
      <c r="L38" s="820" t="s">
        <v>126</v>
      </c>
      <c r="M38" s="839" t="s">
        <v>1373</v>
      </c>
      <c r="N38" s="232" t="s">
        <v>370</v>
      </c>
      <c r="O38" s="840"/>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768"/>
    </row>
    <row r="39" spans="1:39">
      <c r="A39" s="784">
        <v>2</v>
      </c>
      <c r="B39" s="812"/>
      <c r="C39" s="812"/>
      <c r="D39" s="812"/>
      <c r="E39" s="812"/>
      <c r="F39" s="812"/>
      <c r="G39" s="812"/>
      <c r="H39" s="812"/>
      <c r="I39" s="812"/>
      <c r="J39" s="812"/>
      <c r="K39" s="812"/>
      <c r="L39" s="842">
        <v>9</v>
      </c>
      <c r="M39" s="839" t="s">
        <v>434</v>
      </c>
      <c r="N39" s="232" t="s">
        <v>370</v>
      </c>
      <c r="O39" s="844">
        <v>0</v>
      </c>
      <c r="P39" s="844">
        <v>0</v>
      </c>
      <c r="Q39" s="844">
        <v>0</v>
      </c>
      <c r="R39" s="844">
        <v>0</v>
      </c>
      <c r="S39" s="844">
        <v>0</v>
      </c>
      <c r="T39" s="844">
        <v>0</v>
      </c>
      <c r="U39" s="844">
        <v>0</v>
      </c>
      <c r="V39" s="844">
        <v>0</v>
      </c>
      <c r="W39" s="844">
        <v>0</v>
      </c>
      <c r="X39" s="844">
        <v>0</v>
      </c>
      <c r="Y39" s="844">
        <v>0</v>
      </c>
      <c r="Z39" s="844">
        <v>0</v>
      </c>
      <c r="AA39" s="844">
        <v>0</v>
      </c>
      <c r="AB39" s="844">
        <v>0</v>
      </c>
      <c r="AC39" s="844">
        <v>0</v>
      </c>
      <c r="AD39" s="844">
        <v>0</v>
      </c>
      <c r="AE39" s="844">
        <v>0</v>
      </c>
      <c r="AF39" s="844">
        <v>0</v>
      </c>
      <c r="AG39" s="844">
        <v>0</v>
      </c>
      <c r="AH39" s="844">
        <v>0</v>
      </c>
      <c r="AI39" s="844">
        <v>0</v>
      </c>
      <c r="AJ39" s="844">
        <v>0</v>
      </c>
      <c r="AK39" s="844">
        <v>0</v>
      </c>
      <c r="AL39" s="844">
        <v>0</v>
      </c>
      <c r="AM39" s="768"/>
    </row>
    <row r="40" spans="1:39" ht="0.15" customHeight="1">
      <c r="A40" s="784">
        <v>2</v>
      </c>
      <c r="B40" s="812"/>
      <c r="C40" s="812"/>
      <c r="D40" s="812"/>
      <c r="E40" s="812"/>
      <c r="F40" s="812"/>
      <c r="G40" s="812"/>
      <c r="H40" s="812"/>
      <c r="I40" s="812"/>
      <c r="J40" s="812"/>
      <c r="K40" s="812"/>
      <c r="L40" s="842">
        <v>9</v>
      </c>
      <c r="M40" s="231"/>
      <c r="N40" s="232"/>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2"/>
    </row>
    <row r="41" spans="1:39" s="82" customFormat="1" ht="13.8">
      <c r="A41" s="780" t="s">
        <v>102</v>
      </c>
      <c r="B41" s="749"/>
      <c r="C41" s="749"/>
      <c r="D41" s="749"/>
      <c r="E41" s="749"/>
      <c r="F41" s="749"/>
      <c r="G41" s="749"/>
      <c r="H41" s="749"/>
      <c r="I41" s="749"/>
      <c r="J41" s="749"/>
      <c r="K41" s="648"/>
      <c r="L41" s="820" t="s">
        <v>1300</v>
      </c>
      <c r="M41" s="845" t="s">
        <v>434</v>
      </c>
      <c r="N41" s="232" t="s">
        <v>370</v>
      </c>
      <c r="O41" s="840">
        <v>0</v>
      </c>
      <c r="P41" s="841"/>
      <c r="Q41" s="841"/>
      <c r="R41" s="841"/>
      <c r="S41" s="841"/>
      <c r="T41" s="841"/>
      <c r="U41" s="841"/>
      <c r="V41" s="841"/>
      <c r="W41" s="841"/>
      <c r="X41" s="841"/>
      <c r="Y41" s="841"/>
      <c r="Z41" s="841"/>
      <c r="AA41" s="841"/>
      <c r="AB41" s="841"/>
      <c r="AC41" s="841"/>
      <c r="AD41" s="841"/>
      <c r="AE41" s="841"/>
      <c r="AF41" s="841"/>
      <c r="AG41" s="841"/>
      <c r="AH41" s="841"/>
      <c r="AI41" s="841"/>
      <c r="AJ41" s="841"/>
      <c r="AK41" s="841"/>
      <c r="AL41" s="841"/>
      <c r="AM41" s="768"/>
    </row>
    <row r="42" spans="1:39">
      <c r="A42" s="812"/>
      <c r="B42" s="812"/>
      <c r="C42" s="812"/>
      <c r="D42" s="812"/>
      <c r="E42" s="812"/>
      <c r="F42" s="812"/>
      <c r="G42" s="812"/>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2"/>
      <c r="AM42" s="812"/>
    </row>
    <row r="43" spans="1:39" s="88" customFormat="1" ht="15" customHeight="1">
      <c r="A43" s="756"/>
      <c r="B43" s="756"/>
      <c r="C43" s="756"/>
      <c r="D43" s="756"/>
      <c r="E43" s="756"/>
      <c r="F43" s="756"/>
      <c r="G43" s="756"/>
      <c r="H43" s="756"/>
      <c r="I43" s="756"/>
      <c r="J43" s="756"/>
      <c r="K43" s="756"/>
      <c r="L43" s="1115" t="s">
        <v>1402</v>
      </c>
      <c r="M43" s="1115"/>
      <c r="N43" s="1115"/>
      <c r="O43" s="1115"/>
      <c r="P43" s="1115"/>
      <c r="Q43" s="1115"/>
      <c r="R43" s="1115"/>
      <c r="S43" s="1116"/>
      <c r="T43" s="1116"/>
      <c r="U43" s="1116"/>
      <c r="V43" s="1116"/>
      <c r="W43" s="1116"/>
      <c r="X43" s="1116"/>
      <c r="Y43" s="1116"/>
      <c r="Z43" s="1116"/>
      <c r="AA43" s="1116"/>
      <c r="AB43" s="1116"/>
      <c r="AC43" s="1116"/>
      <c r="AD43" s="1116"/>
      <c r="AE43" s="1116"/>
      <c r="AF43" s="1116"/>
      <c r="AG43" s="1116"/>
      <c r="AH43" s="1116"/>
      <c r="AI43" s="1116"/>
      <c r="AJ43" s="1116"/>
      <c r="AK43" s="1116"/>
      <c r="AL43" s="1116"/>
      <c r="AM43" s="1116"/>
    </row>
    <row r="44" spans="1:39" s="88" customFormat="1" ht="52.2" customHeight="1">
      <c r="A44" s="756"/>
      <c r="B44" s="756"/>
      <c r="C44" s="756"/>
      <c r="D44" s="756"/>
      <c r="E44" s="756"/>
      <c r="F44" s="756"/>
      <c r="G44" s="756"/>
      <c r="H44" s="756"/>
      <c r="I44" s="756"/>
      <c r="J44" s="756"/>
      <c r="K44" s="648"/>
      <c r="L44" s="1120" t="s">
        <v>2524</v>
      </c>
      <c r="M44" s="1117"/>
      <c r="N44" s="1117"/>
      <c r="O44" s="1117"/>
      <c r="P44" s="1117"/>
      <c r="Q44" s="1117"/>
      <c r="R44" s="1117"/>
      <c r="S44" s="1118"/>
      <c r="T44" s="1118"/>
      <c r="U44" s="1118"/>
      <c r="V44" s="1118"/>
      <c r="W44" s="1118"/>
      <c r="X44" s="1118"/>
      <c r="Y44" s="1118"/>
      <c r="Z44" s="1118"/>
      <c r="AA44" s="1118"/>
      <c r="AB44" s="1118"/>
      <c r="AC44" s="1118"/>
      <c r="AD44" s="1118"/>
      <c r="AE44" s="1118"/>
      <c r="AF44" s="1118"/>
      <c r="AG44" s="1118"/>
      <c r="AH44" s="1118"/>
      <c r="AI44" s="1118"/>
      <c r="AJ44" s="1118"/>
      <c r="AK44" s="1118"/>
      <c r="AL44" s="1118"/>
      <c r="AM44" s="1118"/>
    </row>
  </sheetData>
  <sheetProtection formatColumns="0" formatRows="0" autoFilter="0"/>
  <mergeCells count="6">
    <mergeCell ref="L43:AM43"/>
    <mergeCell ref="L44:AM44"/>
    <mergeCell ref="L14:L15"/>
    <mergeCell ref="M14:M15"/>
    <mergeCell ref="N14:N15"/>
    <mergeCell ref="AM14:AM15"/>
  </mergeCells>
  <dataValidations count="3">
    <dataValidation allowBlank="1" showInputMessage="1" showErrorMessage="1" sqref="S27:AL27 S40:AL40 S42:AM65500"/>
    <dataValidation type="textLength" operator="lessThanOrEqual" allowBlank="1" showInputMessage="1" showErrorMessage="1" errorTitle="Ошибка" error="Допускается ввод не более 900 символов!" sqref="AM17:AM26 AM30:AM39 AM28 AM41">
      <formula1>900</formula1>
    </dataValidation>
    <dataValidation type="decimal" allowBlank="1" showErrorMessage="1" errorTitle="Ошибка" error="Допускается ввод только неотрицательных чисел!" sqref="O18:AL25 O31:AL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rowBreaks count="1" manualBreakCount="1">
    <brk id="42"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62" activePane="bottomRight" state="frozen"/>
      <selection activeCell="M11" sqref="M11"/>
      <selection pane="topRight" activeCell="M11" sqref="M11"/>
      <selection pane="bottomLeft" activeCell="M11" sqref="M11"/>
      <selection pane="bottomRight"/>
    </sheetView>
  </sheetViews>
  <sheetFormatPr defaultColWidth="8.875" defaultRowHeight="11.4"/>
  <cols>
    <col min="1" max="10" width="8.875" style="102" hidden="1" customWidth="1"/>
    <col min="11" max="11" width="3.75" style="102" hidden="1" customWidth="1"/>
    <col min="12" max="12" width="8" style="102" customWidth="1"/>
    <col min="13" max="13" width="54.75" style="102" customWidth="1"/>
    <col min="14" max="14" width="11.875" style="102" customWidth="1"/>
    <col min="15" max="15" width="14.875" style="102" customWidth="1"/>
    <col min="16" max="16" width="13.25" style="102" customWidth="1"/>
    <col min="17" max="17" width="15" style="102" customWidth="1"/>
    <col min="18" max="18" width="15.125" style="102" customWidth="1"/>
    <col min="19" max="19" width="15" style="102" customWidth="1"/>
    <col min="20" max="21" width="13.25" style="102" customWidth="1"/>
    <col min="22" max="30" width="13.25" style="102" hidden="1" customWidth="1"/>
    <col min="31" max="31" width="13.25" style="102" customWidth="1"/>
    <col min="32" max="40" width="13.25" style="102" hidden="1" customWidth="1"/>
    <col min="41" max="41" width="21.25" style="102" customWidth="1"/>
    <col min="42" max="16384" width="8.875" style="102"/>
  </cols>
  <sheetData>
    <row r="1" spans="1:41" hidden="1">
      <c r="A1" s="846"/>
      <c r="B1" s="846"/>
      <c r="C1" s="846"/>
      <c r="D1" s="846"/>
      <c r="E1" s="846"/>
      <c r="F1" s="846"/>
      <c r="G1" s="846"/>
      <c r="H1" s="846"/>
      <c r="I1" s="846"/>
      <c r="J1" s="846"/>
      <c r="K1" s="846"/>
      <c r="L1" s="846"/>
      <c r="M1" s="846"/>
      <c r="N1" s="846"/>
      <c r="O1" s="846"/>
      <c r="P1" s="846"/>
      <c r="Q1" s="846"/>
      <c r="R1" s="846"/>
      <c r="S1" s="846"/>
      <c r="T1" s="846"/>
      <c r="U1" s="756">
        <v>2024</v>
      </c>
      <c r="V1" s="756">
        <v>2025</v>
      </c>
      <c r="W1" s="756">
        <v>2026</v>
      </c>
      <c r="X1" s="756">
        <v>2027</v>
      </c>
      <c r="Y1" s="756">
        <v>2028</v>
      </c>
      <c r="Z1" s="756">
        <v>2029</v>
      </c>
      <c r="AA1" s="756">
        <v>2030</v>
      </c>
      <c r="AB1" s="756">
        <v>2031</v>
      </c>
      <c r="AC1" s="756">
        <v>2032</v>
      </c>
      <c r="AD1" s="756">
        <v>2033</v>
      </c>
      <c r="AE1" s="756">
        <v>2024</v>
      </c>
      <c r="AF1" s="756">
        <v>2025</v>
      </c>
      <c r="AG1" s="756">
        <v>2026</v>
      </c>
      <c r="AH1" s="756">
        <v>2027</v>
      </c>
      <c r="AI1" s="756">
        <v>2028</v>
      </c>
      <c r="AJ1" s="756">
        <v>2029</v>
      </c>
      <c r="AK1" s="756">
        <v>2030</v>
      </c>
      <c r="AL1" s="756">
        <v>2031</v>
      </c>
      <c r="AM1" s="756">
        <v>2032</v>
      </c>
      <c r="AN1" s="756">
        <v>2033</v>
      </c>
      <c r="AO1" s="846"/>
    </row>
    <row r="2" spans="1:41" hidden="1">
      <c r="A2" s="846"/>
      <c r="B2" s="846"/>
      <c r="C2" s="846"/>
      <c r="D2" s="846"/>
      <c r="E2" s="846"/>
      <c r="F2" s="846"/>
      <c r="G2" s="846"/>
      <c r="H2" s="846"/>
      <c r="I2" s="846"/>
      <c r="J2" s="846"/>
      <c r="K2" s="846"/>
      <c r="L2" s="846"/>
      <c r="M2" s="846"/>
      <c r="N2" s="846"/>
      <c r="O2" s="846"/>
      <c r="P2" s="846"/>
      <c r="Q2" s="846"/>
      <c r="R2" s="846"/>
      <c r="S2" s="846"/>
      <c r="T2" s="846"/>
      <c r="U2" s="756"/>
      <c r="V2" s="756"/>
      <c r="W2" s="756"/>
      <c r="X2" s="756"/>
      <c r="Y2" s="756"/>
      <c r="Z2" s="756"/>
      <c r="AA2" s="756"/>
      <c r="AB2" s="756"/>
      <c r="AC2" s="756"/>
      <c r="AD2" s="756"/>
      <c r="AE2" s="756"/>
      <c r="AF2" s="756"/>
      <c r="AG2" s="756"/>
      <c r="AH2" s="756"/>
      <c r="AI2" s="756"/>
      <c r="AJ2" s="756"/>
      <c r="AK2" s="756"/>
      <c r="AL2" s="756"/>
      <c r="AM2" s="756"/>
      <c r="AN2" s="756"/>
      <c r="AO2" s="846"/>
    </row>
    <row r="3" spans="1:41" hidden="1">
      <c r="A3" s="846"/>
      <c r="B3" s="846"/>
      <c r="C3" s="846"/>
      <c r="D3" s="846"/>
      <c r="E3" s="846"/>
      <c r="F3" s="846"/>
      <c r="G3" s="846"/>
      <c r="H3" s="846"/>
      <c r="I3" s="846"/>
      <c r="J3" s="846"/>
      <c r="K3" s="846"/>
      <c r="L3" s="846"/>
      <c r="M3" s="846"/>
      <c r="N3" s="846"/>
      <c r="O3" s="846"/>
      <c r="P3" s="846"/>
      <c r="Q3" s="846"/>
      <c r="R3" s="846"/>
      <c r="S3" s="846"/>
      <c r="T3" s="846"/>
      <c r="U3" s="756"/>
      <c r="V3" s="756"/>
      <c r="W3" s="756"/>
      <c r="X3" s="756"/>
      <c r="Y3" s="756"/>
      <c r="Z3" s="756"/>
      <c r="AA3" s="756"/>
      <c r="AB3" s="756"/>
      <c r="AC3" s="756"/>
      <c r="AD3" s="756"/>
      <c r="AE3" s="756"/>
      <c r="AF3" s="756"/>
      <c r="AG3" s="756"/>
      <c r="AH3" s="756"/>
      <c r="AI3" s="756"/>
      <c r="AJ3" s="756"/>
      <c r="AK3" s="756"/>
      <c r="AL3" s="756"/>
      <c r="AM3" s="756"/>
      <c r="AN3" s="756"/>
      <c r="AO3" s="846"/>
    </row>
    <row r="4" spans="1:41" hidden="1">
      <c r="A4" s="846"/>
      <c r="B4" s="846"/>
      <c r="C4" s="846"/>
      <c r="D4" s="846"/>
      <c r="E4" s="846"/>
      <c r="F4" s="846"/>
      <c r="G4" s="846"/>
      <c r="H4" s="846"/>
      <c r="I4" s="846"/>
      <c r="J4" s="846"/>
      <c r="K4" s="846"/>
      <c r="L4" s="846"/>
      <c r="M4" s="846"/>
      <c r="N4" s="846"/>
      <c r="O4" s="846"/>
      <c r="P4" s="846"/>
      <c r="Q4" s="846"/>
      <c r="R4" s="846"/>
      <c r="S4" s="846"/>
      <c r="T4" s="846"/>
      <c r="U4" s="756"/>
      <c r="V4" s="756"/>
      <c r="W4" s="756"/>
      <c r="X4" s="756"/>
      <c r="Y4" s="756"/>
      <c r="Z4" s="756"/>
      <c r="AA4" s="756"/>
      <c r="AB4" s="756"/>
      <c r="AC4" s="756"/>
      <c r="AD4" s="756"/>
      <c r="AE4" s="756"/>
      <c r="AF4" s="756"/>
      <c r="AG4" s="756"/>
      <c r="AH4" s="756"/>
      <c r="AI4" s="756"/>
      <c r="AJ4" s="756"/>
      <c r="AK4" s="756"/>
      <c r="AL4" s="756"/>
      <c r="AM4" s="756"/>
      <c r="AN4" s="756"/>
      <c r="AO4" s="846"/>
    </row>
    <row r="5" spans="1:41" hidden="1">
      <c r="A5" s="846"/>
      <c r="B5" s="846"/>
      <c r="C5" s="846"/>
      <c r="D5" s="846"/>
      <c r="E5" s="846"/>
      <c r="F5" s="846"/>
      <c r="G5" s="846"/>
      <c r="H5" s="846"/>
      <c r="I5" s="846"/>
      <c r="J5" s="846"/>
      <c r="K5" s="846"/>
      <c r="L5" s="846"/>
      <c r="M5" s="846"/>
      <c r="N5" s="846"/>
      <c r="O5" s="846"/>
      <c r="P5" s="846"/>
      <c r="Q5" s="846"/>
      <c r="R5" s="846"/>
      <c r="S5" s="846"/>
      <c r="T5" s="846"/>
      <c r="U5" s="756"/>
      <c r="V5" s="756"/>
      <c r="W5" s="756"/>
      <c r="X5" s="756"/>
      <c r="Y5" s="756"/>
      <c r="Z5" s="756"/>
      <c r="AA5" s="756"/>
      <c r="AB5" s="756"/>
      <c r="AC5" s="756"/>
      <c r="AD5" s="756"/>
      <c r="AE5" s="756"/>
      <c r="AF5" s="756"/>
      <c r="AG5" s="756"/>
      <c r="AH5" s="756"/>
      <c r="AI5" s="756"/>
      <c r="AJ5" s="756"/>
      <c r="AK5" s="756"/>
      <c r="AL5" s="756"/>
      <c r="AM5" s="756"/>
      <c r="AN5" s="756"/>
      <c r="AO5" s="846"/>
    </row>
    <row r="6" spans="1:41" hidden="1">
      <c r="A6" s="846"/>
      <c r="B6" s="846"/>
      <c r="C6" s="846"/>
      <c r="D6" s="846"/>
      <c r="E6" s="846"/>
      <c r="F6" s="846"/>
      <c r="G6" s="846"/>
      <c r="H6" s="846"/>
      <c r="I6" s="846"/>
      <c r="J6" s="846"/>
      <c r="K6" s="846"/>
      <c r="L6" s="846"/>
      <c r="M6" s="846"/>
      <c r="N6" s="846"/>
      <c r="O6" s="846"/>
      <c r="P6" s="846"/>
      <c r="Q6" s="846"/>
      <c r="R6" s="846"/>
      <c r="S6" s="846"/>
      <c r="T6" s="846"/>
      <c r="U6" s="756"/>
      <c r="V6" s="756"/>
      <c r="W6" s="756"/>
      <c r="X6" s="756"/>
      <c r="Y6" s="756"/>
      <c r="Z6" s="756"/>
      <c r="AA6" s="756"/>
      <c r="AB6" s="756"/>
      <c r="AC6" s="756"/>
      <c r="AD6" s="756"/>
      <c r="AE6" s="756"/>
      <c r="AF6" s="756"/>
      <c r="AG6" s="756"/>
      <c r="AH6" s="756"/>
      <c r="AI6" s="756"/>
      <c r="AJ6" s="756"/>
      <c r="AK6" s="756"/>
      <c r="AL6" s="756"/>
      <c r="AM6" s="756"/>
      <c r="AN6" s="756"/>
      <c r="AO6" s="846"/>
    </row>
    <row r="7" spans="1:41" hidden="1">
      <c r="A7" s="846"/>
      <c r="B7" s="846"/>
      <c r="C7" s="846"/>
      <c r="D7" s="846"/>
      <c r="E7" s="846"/>
      <c r="F7" s="846"/>
      <c r="G7" s="846"/>
      <c r="H7" s="846"/>
      <c r="I7" s="846"/>
      <c r="J7" s="846"/>
      <c r="K7" s="846"/>
      <c r="L7" s="846"/>
      <c r="M7" s="846"/>
      <c r="N7" s="846"/>
      <c r="O7" s="846"/>
      <c r="P7" s="846"/>
      <c r="Q7" s="846"/>
      <c r="R7" s="846"/>
      <c r="S7" s="846"/>
      <c r="T7" s="846"/>
      <c r="U7" s="706" t="b">
        <v>1</v>
      </c>
      <c r="V7" s="706" t="b">
        <v>0</v>
      </c>
      <c r="W7" s="706" t="b">
        <v>0</v>
      </c>
      <c r="X7" s="706" t="b">
        <v>0</v>
      </c>
      <c r="Y7" s="706" t="b">
        <v>0</v>
      </c>
      <c r="Z7" s="706" t="b">
        <v>0</v>
      </c>
      <c r="AA7" s="706" t="b">
        <v>0</v>
      </c>
      <c r="AB7" s="706" t="b">
        <v>0</v>
      </c>
      <c r="AC7" s="706" t="b">
        <v>0</v>
      </c>
      <c r="AD7" s="706" t="b">
        <v>0</v>
      </c>
      <c r="AE7" s="706" t="b">
        <v>1</v>
      </c>
      <c r="AF7" s="706" t="b">
        <v>0</v>
      </c>
      <c r="AG7" s="706" t="b">
        <v>0</v>
      </c>
      <c r="AH7" s="706" t="b">
        <v>0</v>
      </c>
      <c r="AI7" s="706" t="b">
        <v>0</v>
      </c>
      <c r="AJ7" s="706" t="b">
        <v>0</v>
      </c>
      <c r="AK7" s="706" t="b">
        <v>0</v>
      </c>
      <c r="AL7" s="706" t="b">
        <v>0</v>
      </c>
      <c r="AM7" s="706" t="b">
        <v>0</v>
      </c>
      <c r="AN7" s="706" t="b">
        <v>0</v>
      </c>
      <c r="AO7" s="846"/>
    </row>
    <row r="8" spans="1:41" hidden="1">
      <c r="A8" s="846"/>
      <c r="B8" s="846"/>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c r="AJ8" s="846"/>
      <c r="AK8" s="846"/>
      <c r="AL8" s="846"/>
      <c r="AM8" s="846"/>
      <c r="AN8" s="846"/>
      <c r="AO8" s="846"/>
    </row>
    <row r="9" spans="1:41" hidden="1">
      <c r="A9" s="846"/>
      <c r="B9" s="846"/>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row>
    <row r="10" spans="1:41" hidden="1">
      <c r="A10" s="846"/>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row>
    <row r="11" spans="1:41" s="100" customFormat="1" ht="15" hidden="1" customHeight="1">
      <c r="A11" s="847"/>
      <c r="B11" s="847"/>
      <c r="C11" s="847"/>
      <c r="D11" s="847"/>
      <c r="E11" s="847"/>
      <c r="F11" s="847"/>
      <c r="G11" s="847"/>
      <c r="H11" s="847"/>
      <c r="I11" s="847"/>
      <c r="J11" s="847"/>
      <c r="K11" s="847"/>
      <c r="L11" s="847"/>
      <c r="M11" s="848"/>
      <c r="N11" s="847"/>
      <c r="O11" s="847"/>
      <c r="P11" s="847"/>
      <c r="Q11" s="847"/>
      <c r="R11" s="847"/>
      <c r="S11" s="847"/>
      <c r="T11" s="847"/>
      <c r="U11" s="847"/>
      <c r="V11" s="847"/>
      <c r="W11" s="847"/>
      <c r="X11" s="847"/>
      <c r="Y11" s="847"/>
      <c r="Z11" s="847"/>
      <c r="AA11" s="847"/>
      <c r="AB11" s="847"/>
      <c r="AC11" s="847"/>
      <c r="AD11" s="847"/>
      <c r="AE11" s="847"/>
      <c r="AF11" s="847"/>
      <c r="AG11" s="847"/>
      <c r="AH11" s="847"/>
      <c r="AI11" s="847"/>
      <c r="AJ11" s="847"/>
      <c r="AK11" s="847"/>
      <c r="AL11" s="847"/>
      <c r="AM11" s="847"/>
      <c r="AN11" s="847"/>
      <c r="AO11" s="847"/>
    </row>
    <row r="12" spans="1:41" s="100" customFormat="1" ht="20.100000000000001" customHeight="1">
      <c r="A12" s="847"/>
      <c r="B12" s="847"/>
      <c r="C12" s="847"/>
      <c r="D12" s="847"/>
      <c r="E12" s="847"/>
      <c r="F12" s="847"/>
      <c r="G12" s="847"/>
      <c r="H12" s="847"/>
      <c r="I12" s="847"/>
      <c r="J12" s="847"/>
      <c r="K12" s="847"/>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847"/>
      <c r="B13" s="847"/>
      <c r="C13" s="847"/>
      <c r="D13" s="847"/>
      <c r="E13" s="847"/>
      <c r="F13" s="847"/>
      <c r="G13" s="847"/>
      <c r="H13" s="847"/>
      <c r="I13" s="847"/>
      <c r="J13" s="847"/>
      <c r="K13" s="847"/>
      <c r="L13" s="847"/>
      <c r="M13" s="847"/>
      <c r="N13" s="847"/>
      <c r="O13" s="847"/>
      <c r="P13" s="847"/>
      <c r="Q13" s="847"/>
      <c r="R13" s="847"/>
      <c r="S13" s="847"/>
      <c r="T13" s="847"/>
      <c r="U13" s="847"/>
      <c r="V13" s="847"/>
      <c r="W13" s="847"/>
      <c r="X13" s="847"/>
      <c r="Y13" s="847"/>
      <c r="Z13" s="847"/>
      <c r="AA13" s="847"/>
      <c r="AB13" s="847"/>
      <c r="AC13" s="847"/>
      <c r="AD13" s="847"/>
      <c r="AE13" s="847"/>
      <c r="AF13" s="847"/>
      <c r="AG13" s="847"/>
      <c r="AH13" s="847"/>
      <c r="AI13" s="847"/>
      <c r="AJ13" s="847"/>
      <c r="AK13" s="847"/>
      <c r="AL13" s="847"/>
      <c r="AM13" s="847"/>
      <c r="AN13" s="847"/>
      <c r="AO13" s="847"/>
    </row>
    <row r="14" spans="1:41" s="100" customFormat="1" ht="22.5" hidden="1" customHeight="1">
      <c r="A14" s="847"/>
      <c r="B14" s="847"/>
      <c r="C14" s="847"/>
      <c r="D14" s="847"/>
      <c r="E14" s="847"/>
      <c r="F14" s="847"/>
      <c r="G14" s="847"/>
      <c r="H14" s="847"/>
      <c r="I14" s="847"/>
      <c r="J14" s="847"/>
      <c r="K14" s="847"/>
      <c r="L14" s="1128" t="s">
        <v>1331</v>
      </c>
      <c r="M14" s="1128"/>
      <c r="N14" s="849" t="s">
        <v>21</v>
      </c>
      <c r="O14" s="847"/>
      <c r="P14" s="847"/>
      <c r="Q14" s="847"/>
      <c r="R14" s="847"/>
      <c r="S14" s="847"/>
      <c r="T14" s="847"/>
      <c r="U14" s="847"/>
      <c r="V14" s="847"/>
      <c r="W14" s="847"/>
      <c r="X14" s="847"/>
      <c r="Y14" s="847"/>
      <c r="Z14" s="847"/>
      <c r="AA14" s="847"/>
      <c r="AB14" s="847"/>
      <c r="AC14" s="847"/>
      <c r="AD14" s="847"/>
      <c r="AE14" s="847"/>
      <c r="AF14" s="847"/>
      <c r="AG14" s="847"/>
      <c r="AH14" s="847"/>
      <c r="AI14" s="847"/>
      <c r="AJ14" s="847"/>
      <c r="AK14" s="847"/>
      <c r="AL14" s="847"/>
      <c r="AM14" s="847"/>
      <c r="AN14" s="847"/>
      <c r="AO14" s="847"/>
    </row>
    <row r="15" spans="1:41" s="100" customFormat="1" ht="11.25" customHeight="1">
      <c r="A15" s="847"/>
      <c r="B15" s="847"/>
      <c r="C15" s="847"/>
      <c r="D15" s="847"/>
      <c r="E15" s="847"/>
      <c r="F15" s="847"/>
      <c r="G15" s="847"/>
      <c r="H15" s="847"/>
      <c r="I15" s="847"/>
      <c r="J15" s="847"/>
      <c r="K15" s="847"/>
      <c r="L15" s="847"/>
      <c r="M15" s="847"/>
      <c r="N15" s="847"/>
      <c r="O15" s="847"/>
      <c r="P15" s="847"/>
      <c r="Q15" s="847"/>
      <c r="R15" s="847"/>
      <c r="S15" s="847"/>
      <c r="T15" s="847"/>
      <c r="U15" s="847"/>
      <c r="V15" s="847"/>
      <c r="W15" s="847"/>
      <c r="X15" s="847"/>
      <c r="Y15" s="847"/>
      <c r="Z15" s="847"/>
      <c r="AA15" s="847"/>
      <c r="AB15" s="847"/>
      <c r="AC15" s="847"/>
      <c r="AD15" s="847"/>
      <c r="AE15" s="847"/>
      <c r="AF15" s="847"/>
      <c r="AG15" s="847"/>
      <c r="AH15" s="847"/>
      <c r="AI15" s="847"/>
      <c r="AJ15" s="847"/>
      <c r="AK15" s="847"/>
      <c r="AL15" s="847"/>
      <c r="AM15" s="847"/>
      <c r="AN15" s="847"/>
      <c r="AO15" s="847"/>
    </row>
    <row r="16" spans="1:41" s="100" customFormat="1" ht="15" customHeight="1">
      <c r="A16" s="847"/>
      <c r="B16" s="847"/>
      <c r="C16" s="847"/>
      <c r="D16" s="847"/>
      <c r="E16" s="847"/>
      <c r="F16" s="847"/>
      <c r="G16" s="847"/>
      <c r="H16" s="847"/>
      <c r="I16" s="847"/>
      <c r="J16" s="847"/>
      <c r="K16" s="847"/>
      <c r="L16" s="1103" t="s">
        <v>16</v>
      </c>
      <c r="M16" s="1133" t="s">
        <v>435</v>
      </c>
      <c r="N16" s="1133" t="s">
        <v>143</v>
      </c>
      <c r="O16" s="850" t="s">
        <v>2567</v>
      </c>
      <c r="P16" s="850" t="s">
        <v>2567</v>
      </c>
      <c r="Q16" s="850" t="s">
        <v>2567</v>
      </c>
      <c r="R16" s="850" t="s">
        <v>2567</v>
      </c>
      <c r="S16" s="851" t="s">
        <v>2568</v>
      </c>
      <c r="T16" s="851" t="s">
        <v>2568</v>
      </c>
      <c r="U16" s="722" t="s">
        <v>2569</v>
      </c>
      <c r="V16" s="722" t="s">
        <v>2598</v>
      </c>
      <c r="W16" s="722" t="s">
        <v>2599</v>
      </c>
      <c r="X16" s="722" t="s">
        <v>2600</v>
      </c>
      <c r="Y16" s="722" t="s">
        <v>2601</v>
      </c>
      <c r="Z16" s="722" t="s">
        <v>2602</v>
      </c>
      <c r="AA16" s="722" t="s">
        <v>2603</v>
      </c>
      <c r="AB16" s="722" t="s">
        <v>2604</v>
      </c>
      <c r="AC16" s="722" t="s">
        <v>2605</v>
      </c>
      <c r="AD16" s="722" t="s">
        <v>2606</v>
      </c>
      <c r="AE16" s="722" t="s">
        <v>2569</v>
      </c>
      <c r="AF16" s="722" t="s">
        <v>2598</v>
      </c>
      <c r="AG16" s="722" t="s">
        <v>2599</v>
      </c>
      <c r="AH16" s="722" t="s">
        <v>2600</v>
      </c>
      <c r="AI16" s="722" t="s">
        <v>2601</v>
      </c>
      <c r="AJ16" s="722" t="s">
        <v>2602</v>
      </c>
      <c r="AK16" s="722" t="s">
        <v>2603</v>
      </c>
      <c r="AL16" s="722" t="s">
        <v>2604</v>
      </c>
      <c r="AM16" s="722" t="s">
        <v>2605</v>
      </c>
      <c r="AN16" s="722" t="s">
        <v>2606</v>
      </c>
      <c r="AO16" s="1129" t="s">
        <v>323</v>
      </c>
    </row>
    <row r="17" spans="1:41" s="101" customFormat="1" ht="126" customHeight="1">
      <c r="A17" s="852"/>
      <c r="B17" s="852"/>
      <c r="C17" s="852"/>
      <c r="D17" s="852"/>
      <c r="E17" s="852"/>
      <c r="F17" s="852"/>
      <c r="G17" s="852"/>
      <c r="H17" s="852"/>
      <c r="I17" s="852"/>
      <c r="J17" s="852"/>
      <c r="K17" s="852"/>
      <c r="L17" s="1103"/>
      <c r="M17" s="1133"/>
      <c r="N17" s="1133"/>
      <c r="O17" s="850" t="s">
        <v>1197</v>
      </c>
      <c r="P17" s="853" t="s">
        <v>286</v>
      </c>
      <c r="Q17" s="853" t="s">
        <v>436</v>
      </c>
      <c r="R17" s="853" t="s">
        <v>437</v>
      </c>
      <c r="S17" s="853" t="s">
        <v>1197</v>
      </c>
      <c r="T17" s="854" t="s">
        <v>286</v>
      </c>
      <c r="U17" s="760" t="s">
        <v>287</v>
      </c>
      <c r="V17" s="760" t="s">
        <v>287</v>
      </c>
      <c r="W17" s="760" t="s">
        <v>287</v>
      </c>
      <c r="X17" s="760" t="s">
        <v>287</v>
      </c>
      <c r="Y17" s="760" t="s">
        <v>287</v>
      </c>
      <c r="Z17" s="760" t="s">
        <v>287</v>
      </c>
      <c r="AA17" s="760" t="s">
        <v>287</v>
      </c>
      <c r="AB17" s="760" t="s">
        <v>287</v>
      </c>
      <c r="AC17" s="760" t="s">
        <v>287</v>
      </c>
      <c r="AD17" s="760" t="s">
        <v>287</v>
      </c>
      <c r="AE17" s="760" t="s">
        <v>286</v>
      </c>
      <c r="AF17" s="760" t="s">
        <v>286</v>
      </c>
      <c r="AG17" s="760" t="s">
        <v>286</v>
      </c>
      <c r="AH17" s="760" t="s">
        <v>286</v>
      </c>
      <c r="AI17" s="760" t="s">
        <v>286</v>
      </c>
      <c r="AJ17" s="760" t="s">
        <v>286</v>
      </c>
      <c r="AK17" s="760" t="s">
        <v>286</v>
      </c>
      <c r="AL17" s="760" t="s">
        <v>286</v>
      </c>
      <c r="AM17" s="760" t="s">
        <v>286</v>
      </c>
      <c r="AN17" s="760" t="s">
        <v>286</v>
      </c>
      <c r="AO17" s="1129"/>
    </row>
    <row r="18" spans="1:41" s="278" customFormat="1" ht="22.8" hidden="1">
      <c r="A18" s="855"/>
      <c r="B18" s="846" t="b">
        <v>0</v>
      </c>
      <c r="C18" s="856"/>
      <c r="D18" s="856"/>
      <c r="E18" s="856"/>
      <c r="F18" s="856"/>
      <c r="G18" s="856"/>
      <c r="H18" s="856"/>
      <c r="I18" s="856"/>
      <c r="J18" s="856"/>
      <c r="K18" s="856"/>
      <c r="L18" s="276">
        <v>1</v>
      </c>
      <c r="M18" s="271" t="s">
        <v>438</v>
      </c>
      <c r="N18" s="277" t="s">
        <v>370</v>
      </c>
      <c r="O18" s="857">
        <v>0</v>
      </c>
      <c r="P18" s="857">
        <v>0</v>
      </c>
      <c r="Q18" s="857">
        <v>0</v>
      </c>
      <c r="R18" s="857">
        <v>0</v>
      </c>
      <c r="S18" s="857">
        <v>0</v>
      </c>
      <c r="T18" s="857">
        <v>0</v>
      </c>
      <c r="U18" s="857">
        <v>0</v>
      </c>
      <c r="V18" s="857">
        <v>0</v>
      </c>
      <c r="W18" s="857">
        <v>0</v>
      </c>
      <c r="X18" s="857">
        <v>0</v>
      </c>
      <c r="Y18" s="857">
        <v>0</v>
      </c>
      <c r="Z18" s="857">
        <v>0</v>
      </c>
      <c r="AA18" s="857">
        <v>0</v>
      </c>
      <c r="AB18" s="857">
        <v>0</v>
      </c>
      <c r="AC18" s="857">
        <v>0</v>
      </c>
      <c r="AD18" s="857">
        <v>0</v>
      </c>
      <c r="AE18" s="857">
        <v>0</v>
      </c>
      <c r="AF18" s="857">
        <v>0</v>
      </c>
      <c r="AG18" s="857">
        <v>0</v>
      </c>
      <c r="AH18" s="857">
        <v>0</v>
      </c>
      <c r="AI18" s="857">
        <v>0</v>
      </c>
      <c r="AJ18" s="857">
        <v>0</v>
      </c>
      <c r="AK18" s="857">
        <v>0</v>
      </c>
      <c r="AL18" s="857">
        <v>0</v>
      </c>
      <c r="AM18" s="857">
        <v>0</v>
      </c>
      <c r="AN18" s="857">
        <v>0</v>
      </c>
      <c r="AO18" s="768"/>
    </row>
    <row r="19" spans="1:41" hidden="1">
      <c r="A19" s="855"/>
      <c r="B19" s="846" t="b">
        <v>0</v>
      </c>
      <c r="C19" s="846"/>
      <c r="D19" s="846"/>
      <c r="E19" s="846"/>
      <c r="F19" s="846"/>
      <c r="G19" s="846"/>
      <c r="H19" s="846"/>
      <c r="I19" s="846"/>
      <c r="J19" s="846"/>
      <c r="K19" s="846"/>
      <c r="L19" s="273" t="s">
        <v>165</v>
      </c>
      <c r="M19" s="274" t="s">
        <v>439</v>
      </c>
      <c r="N19" s="270" t="s">
        <v>370</v>
      </c>
      <c r="O19" s="858">
        <v>0</v>
      </c>
      <c r="P19" s="858">
        <v>0</v>
      </c>
      <c r="Q19" s="858">
        <v>0</v>
      </c>
      <c r="R19" s="858">
        <v>0</v>
      </c>
      <c r="S19" s="858">
        <v>0</v>
      </c>
      <c r="T19" s="858">
        <v>0</v>
      </c>
      <c r="U19" s="858">
        <v>0</v>
      </c>
      <c r="V19" s="858">
        <v>0</v>
      </c>
      <c r="W19" s="858">
        <v>0</v>
      </c>
      <c r="X19" s="858">
        <v>0</v>
      </c>
      <c r="Y19" s="858">
        <v>0</v>
      </c>
      <c r="Z19" s="858">
        <v>0</v>
      </c>
      <c r="AA19" s="858">
        <v>0</v>
      </c>
      <c r="AB19" s="858">
        <v>0</v>
      </c>
      <c r="AC19" s="858">
        <v>0</v>
      </c>
      <c r="AD19" s="858">
        <v>0</v>
      </c>
      <c r="AE19" s="858">
        <v>0</v>
      </c>
      <c r="AF19" s="858">
        <v>0</v>
      </c>
      <c r="AG19" s="858">
        <v>0</v>
      </c>
      <c r="AH19" s="858">
        <v>0</v>
      </c>
      <c r="AI19" s="858">
        <v>0</v>
      </c>
      <c r="AJ19" s="858">
        <v>0</v>
      </c>
      <c r="AK19" s="858">
        <v>0</v>
      </c>
      <c r="AL19" s="858">
        <v>0</v>
      </c>
      <c r="AM19" s="858">
        <v>0</v>
      </c>
      <c r="AN19" s="858">
        <v>0</v>
      </c>
      <c r="AO19" s="768"/>
    </row>
    <row r="20" spans="1:41" hidden="1">
      <c r="A20" s="855"/>
      <c r="B20" s="846" t="b">
        <v>0</v>
      </c>
      <c r="C20" s="846"/>
      <c r="D20" s="846"/>
      <c r="E20" s="846"/>
      <c r="F20" s="846"/>
      <c r="G20" s="846"/>
      <c r="H20" s="846"/>
      <c r="I20" s="846"/>
      <c r="J20" s="846"/>
      <c r="K20" s="846"/>
      <c r="L20" s="273" t="s">
        <v>412</v>
      </c>
      <c r="M20" s="275" t="s">
        <v>440</v>
      </c>
      <c r="N20" s="270" t="s">
        <v>370</v>
      </c>
      <c r="O20" s="859"/>
      <c r="P20" s="859"/>
      <c r="Q20" s="859"/>
      <c r="R20" s="859"/>
      <c r="S20" s="859"/>
      <c r="T20" s="859"/>
      <c r="U20" s="859"/>
      <c r="V20" s="859"/>
      <c r="W20" s="859"/>
      <c r="X20" s="859"/>
      <c r="Y20" s="859"/>
      <c r="Z20" s="859"/>
      <c r="AA20" s="859"/>
      <c r="AB20" s="859"/>
      <c r="AC20" s="859"/>
      <c r="AD20" s="859"/>
      <c r="AE20" s="859"/>
      <c r="AF20" s="859"/>
      <c r="AG20" s="859"/>
      <c r="AH20" s="859"/>
      <c r="AI20" s="859"/>
      <c r="AJ20" s="859"/>
      <c r="AK20" s="859"/>
      <c r="AL20" s="859"/>
      <c r="AM20" s="859"/>
      <c r="AN20" s="859"/>
      <c r="AO20" s="768"/>
    </row>
    <row r="21" spans="1:41" hidden="1">
      <c r="A21" s="855"/>
      <c r="B21" s="846" t="b">
        <v>0</v>
      </c>
      <c r="C21" s="846"/>
      <c r="D21" s="846"/>
      <c r="E21" s="846"/>
      <c r="F21" s="846"/>
      <c r="G21" s="846"/>
      <c r="H21" s="846"/>
      <c r="I21" s="846"/>
      <c r="J21" s="846"/>
      <c r="K21" s="846"/>
      <c r="L21" s="273" t="s">
        <v>414</v>
      </c>
      <c r="M21" s="275" t="s">
        <v>1126</v>
      </c>
      <c r="N21" s="270" t="s">
        <v>370</v>
      </c>
      <c r="O21" s="859"/>
      <c r="P21" s="859"/>
      <c r="Q21" s="859"/>
      <c r="R21" s="859"/>
      <c r="S21" s="859"/>
      <c r="T21" s="859"/>
      <c r="U21" s="859"/>
      <c r="V21" s="859"/>
      <c r="W21" s="859"/>
      <c r="X21" s="859"/>
      <c r="Y21" s="859"/>
      <c r="Z21" s="859"/>
      <c r="AA21" s="859"/>
      <c r="AB21" s="859"/>
      <c r="AC21" s="859"/>
      <c r="AD21" s="859"/>
      <c r="AE21" s="859"/>
      <c r="AF21" s="859"/>
      <c r="AG21" s="859"/>
      <c r="AH21" s="859"/>
      <c r="AI21" s="859"/>
      <c r="AJ21" s="859"/>
      <c r="AK21" s="859"/>
      <c r="AL21" s="859"/>
      <c r="AM21" s="859"/>
      <c r="AN21" s="859"/>
      <c r="AO21" s="768"/>
    </row>
    <row r="22" spans="1:41" hidden="1">
      <c r="A22" s="855"/>
      <c r="B22" s="846" t="b">
        <v>0</v>
      </c>
      <c r="C22" s="846"/>
      <c r="D22" s="846"/>
      <c r="E22" s="846"/>
      <c r="F22" s="846"/>
      <c r="G22" s="846"/>
      <c r="H22" s="846"/>
      <c r="I22" s="846"/>
      <c r="J22" s="846"/>
      <c r="K22" s="846"/>
      <c r="L22" s="273" t="s">
        <v>1087</v>
      </c>
      <c r="M22" s="275" t="s">
        <v>441</v>
      </c>
      <c r="N22" s="270" t="s">
        <v>370</v>
      </c>
      <c r="O22" s="859"/>
      <c r="P22" s="859"/>
      <c r="Q22" s="859"/>
      <c r="R22" s="859"/>
      <c r="S22" s="859"/>
      <c r="T22" s="859"/>
      <c r="U22" s="859"/>
      <c r="V22" s="859"/>
      <c r="W22" s="859"/>
      <c r="X22" s="859"/>
      <c r="Y22" s="859"/>
      <c r="Z22" s="859"/>
      <c r="AA22" s="859"/>
      <c r="AB22" s="859"/>
      <c r="AC22" s="859"/>
      <c r="AD22" s="859"/>
      <c r="AE22" s="859"/>
      <c r="AF22" s="859"/>
      <c r="AG22" s="859"/>
      <c r="AH22" s="859"/>
      <c r="AI22" s="859"/>
      <c r="AJ22" s="859"/>
      <c r="AK22" s="859"/>
      <c r="AL22" s="859"/>
      <c r="AM22" s="859"/>
      <c r="AN22" s="859"/>
      <c r="AO22" s="768"/>
    </row>
    <row r="23" spans="1:41" hidden="1">
      <c r="A23" s="855"/>
      <c r="B23" s="846" t="b">
        <v>0</v>
      </c>
      <c r="C23" s="846"/>
      <c r="D23" s="846"/>
      <c r="E23" s="846"/>
      <c r="F23" s="846"/>
      <c r="G23" s="846"/>
      <c r="H23" s="846"/>
      <c r="I23" s="846"/>
      <c r="J23" s="846"/>
      <c r="K23" s="846"/>
      <c r="L23" s="273" t="s">
        <v>1088</v>
      </c>
      <c r="M23" s="275" t="s">
        <v>442</v>
      </c>
      <c r="N23" s="270" t="s">
        <v>370</v>
      </c>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59"/>
      <c r="AL23" s="859"/>
      <c r="AM23" s="859"/>
      <c r="AN23" s="859"/>
      <c r="AO23" s="768"/>
    </row>
    <row r="24" spans="1:41" hidden="1">
      <c r="A24" s="855"/>
      <c r="B24" s="846" t="b">
        <v>0</v>
      </c>
      <c r="C24" s="846"/>
      <c r="D24" s="846"/>
      <c r="E24" s="846"/>
      <c r="F24" s="846"/>
      <c r="G24" s="846"/>
      <c r="H24" s="846"/>
      <c r="I24" s="846"/>
      <c r="J24" s="846"/>
      <c r="K24" s="846"/>
      <c r="L24" s="273" t="s">
        <v>166</v>
      </c>
      <c r="M24" s="274" t="s">
        <v>443</v>
      </c>
      <c r="N24" s="270" t="s">
        <v>370</v>
      </c>
      <c r="O24" s="858">
        <v>0</v>
      </c>
      <c r="P24" s="858">
        <v>0</v>
      </c>
      <c r="Q24" s="858">
        <v>0</v>
      </c>
      <c r="R24" s="858">
        <v>0</v>
      </c>
      <c r="S24" s="858">
        <v>0</v>
      </c>
      <c r="T24" s="858">
        <v>0</v>
      </c>
      <c r="U24" s="858">
        <v>0</v>
      </c>
      <c r="V24" s="858">
        <v>0</v>
      </c>
      <c r="W24" s="858">
        <v>0</v>
      </c>
      <c r="X24" s="858">
        <v>0</v>
      </c>
      <c r="Y24" s="858">
        <v>0</v>
      </c>
      <c r="Z24" s="858">
        <v>0</v>
      </c>
      <c r="AA24" s="858">
        <v>0</v>
      </c>
      <c r="AB24" s="858">
        <v>0</v>
      </c>
      <c r="AC24" s="858">
        <v>0</v>
      </c>
      <c r="AD24" s="858">
        <v>0</v>
      </c>
      <c r="AE24" s="858">
        <v>0</v>
      </c>
      <c r="AF24" s="858">
        <v>0</v>
      </c>
      <c r="AG24" s="858">
        <v>0</v>
      </c>
      <c r="AH24" s="858">
        <v>0</v>
      </c>
      <c r="AI24" s="858">
        <v>0</v>
      </c>
      <c r="AJ24" s="858">
        <v>0</v>
      </c>
      <c r="AK24" s="858">
        <v>0</v>
      </c>
      <c r="AL24" s="858">
        <v>0</v>
      </c>
      <c r="AM24" s="858">
        <v>0</v>
      </c>
      <c r="AN24" s="858">
        <v>0</v>
      </c>
      <c r="AO24" s="768"/>
    </row>
    <row r="25" spans="1:41" hidden="1">
      <c r="A25" s="855"/>
      <c r="B25" s="846" t="b">
        <v>0</v>
      </c>
      <c r="C25" s="846"/>
      <c r="D25" s="846"/>
      <c r="E25" s="846"/>
      <c r="F25" s="846"/>
      <c r="G25" s="846"/>
      <c r="H25" s="846"/>
      <c r="I25" s="846"/>
      <c r="J25" s="846"/>
      <c r="K25" s="846"/>
      <c r="L25" s="273" t="s">
        <v>534</v>
      </c>
      <c r="M25" s="275" t="s">
        <v>444</v>
      </c>
      <c r="N25" s="270" t="s">
        <v>370</v>
      </c>
      <c r="O25" s="859"/>
      <c r="P25" s="859"/>
      <c r="Q25" s="859"/>
      <c r="R25" s="859"/>
      <c r="S25" s="859"/>
      <c r="T25" s="859"/>
      <c r="U25" s="859"/>
      <c r="V25" s="859"/>
      <c r="W25" s="859"/>
      <c r="X25" s="859"/>
      <c r="Y25" s="859"/>
      <c r="Z25" s="859"/>
      <c r="AA25" s="859"/>
      <c r="AB25" s="859"/>
      <c r="AC25" s="859"/>
      <c r="AD25" s="859"/>
      <c r="AE25" s="859"/>
      <c r="AF25" s="859"/>
      <c r="AG25" s="859"/>
      <c r="AH25" s="859"/>
      <c r="AI25" s="859"/>
      <c r="AJ25" s="859"/>
      <c r="AK25" s="859"/>
      <c r="AL25" s="859"/>
      <c r="AM25" s="859"/>
      <c r="AN25" s="859"/>
      <c r="AO25" s="768"/>
    </row>
    <row r="26" spans="1:41" hidden="1">
      <c r="A26" s="855"/>
      <c r="B26" s="846" t="b">
        <v>0</v>
      </c>
      <c r="C26" s="846"/>
      <c r="D26" s="846"/>
      <c r="E26" s="846"/>
      <c r="F26" s="846"/>
      <c r="G26" s="846"/>
      <c r="H26" s="846"/>
      <c r="I26" s="846"/>
      <c r="J26" s="846"/>
      <c r="K26" s="846"/>
      <c r="L26" s="273" t="s">
        <v>540</v>
      </c>
      <c r="M26" s="275" t="s">
        <v>445</v>
      </c>
      <c r="N26" s="270" t="s">
        <v>370</v>
      </c>
      <c r="O26" s="859"/>
      <c r="P26" s="859"/>
      <c r="Q26" s="859"/>
      <c r="R26" s="859"/>
      <c r="S26" s="859"/>
      <c r="T26" s="859"/>
      <c r="U26" s="859"/>
      <c r="V26" s="859"/>
      <c r="W26" s="859"/>
      <c r="X26" s="859"/>
      <c r="Y26" s="859"/>
      <c r="Z26" s="859"/>
      <c r="AA26" s="859"/>
      <c r="AB26" s="859"/>
      <c r="AC26" s="859"/>
      <c r="AD26" s="859"/>
      <c r="AE26" s="859"/>
      <c r="AF26" s="859"/>
      <c r="AG26" s="859"/>
      <c r="AH26" s="859"/>
      <c r="AI26" s="859"/>
      <c r="AJ26" s="859"/>
      <c r="AK26" s="859"/>
      <c r="AL26" s="859"/>
      <c r="AM26" s="859"/>
      <c r="AN26" s="859"/>
      <c r="AO26" s="768"/>
    </row>
    <row r="27" spans="1:41" hidden="1">
      <c r="A27" s="855"/>
      <c r="B27" s="846" t="b">
        <v>0</v>
      </c>
      <c r="C27" s="846"/>
      <c r="D27" s="846"/>
      <c r="E27" s="846"/>
      <c r="F27" s="846"/>
      <c r="G27" s="846"/>
      <c r="H27" s="846"/>
      <c r="I27" s="846"/>
      <c r="J27" s="846"/>
      <c r="K27" s="846"/>
      <c r="L27" s="273" t="s">
        <v>542</v>
      </c>
      <c r="M27" s="275" t="s">
        <v>446</v>
      </c>
      <c r="N27" s="270" t="s">
        <v>370</v>
      </c>
      <c r="O27" s="859"/>
      <c r="P27" s="859"/>
      <c r="Q27" s="859"/>
      <c r="R27" s="859"/>
      <c r="S27" s="859"/>
      <c r="T27" s="859"/>
      <c r="U27" s="859"/>
      <c r="V27" s="859"/>
      <c r="W27" s="859"/>
      <c r="X27" s="859"/>
      <c r="Y27" s="859"/>
      <c r="Z27" s="859"/>
      <c r="AA27" s="859"/>
      <c r="AB27" s="859"/>
      <c r="AC27" s="859"/>
      <c r="AD27" s="859"/>
      <c r="AE27" s="859"/>
      <c r="AF27" s="859"/>
      <c r="AG27" s="859"/>
      <c r="AH27" s="859"/>
      <c r="AI27" s="859"/>
      <c r="AJ27" s="859"/>
      <c r="AK27" s="859"/>
      <c r="AL27" s="859"/>
      <c r="AM27" s="859"/>
      <c r="AN27" s="859"/>
      <c r="AO27" s="768"/>
    </row>
    <row r="28" spans="1:41" hidden="1">
      <c r="A28" s="855"/>
      <c r="B28" s="846" t="b">
        <v>0</v>
      </c>
      <c r="C28" s="846"/>
      <c r="D28" s="846"/>
      <c r="E28" s="846"/>
      <c r="F28" s="846"/>
      <c r="G28" s="846"/>
      <c r="H28" s="846"/>
      <c r="I28" s="846"/>
      <c r="J28" s="846"/>
      <c r="K28" s="846"/>
      <c r="L28" s="273" t="s">
        <v>378</v>
      </c>
      <c r="M28" s="274" t="s">
        <v>447</v>
      </c>
      <c r="N28" s="270" t="s">
        <v>370</v>
      </c>
      <c r="O28" s="858">
        <v>0</v>
      </c>
      <c r="P28" s="858">
        <v>0</v>
      </c>
      <c r="Q28" s="858">
        <v>0</v>
      </c>
      <c r="R28" s="858">
        <v>0</v>
      </c>
      <c r="S28" s="858">
        <v>0</v>
      </c>
      <c r="T28" s="858">
        <v>0</v>
      </c>
      <c r="U28" s="858">
        <v>0</v>
      </c>
      <c r="V28" s="858">
        <v>0</v>
      </c>
      <c r="W28" s="858">
        <v>0</v>
      </c>
      <c r="X28" s="858">
        <v>0</v>
      </c>
      <c r="Y28" s="858">
        <v>0</v>
      </c>
      <c r="Z28" s="858">
        <v>0</v>
      </c>
      <c r="AA28" s="858">
        <v>0</v>
      </c>
      <c r="AB28" s="858">
        <v>0</v>
      </c>
      <c r="AC28" s="858">
        <v>0</v>
      </c>
      <c r="AD28" s="858">
        <v>0</v>
      </c>
      <c r="AE28" s="858">
        <v>0</v>
      </c>
      <c r="AF28" s="858">
        <v>0</v>
      </c>
      <c r="AG28" s="858">
        <v>0</v>
      </c>
      <c r="AH28" s="858">
        <v>0</v>
      </c>
      <c r="AI28" s="858">
        <v>0</v>
      </c>
      <c r="AJ28" s="858">
        <v>0</v>
      </c>
      <c r="AK28" s="858">
        <v>0</v>
      </c>
      <c r="AL28" s="858">
        <v>0</v>
      </c>
      <c r="AM28" s="858">
        <v>0</v>
      </c>
      <c r="AN28" s="858">
        <v>0</v>
      </c>
      <c r="AO28" s="768"/>
    </row>
    <row r="29" spans="1:41" hidden="1">
      <c r="A29" s="855"/>
      <c r="B29" s="846" t="b">
        <v>0</v>
      </c>
      <c r="C29" s="846"/>
      <c r="D29" s="846"/>
      <c r="E29" s="846"/>
      <c r="F29" s="846"/>
      <c r="G29" s="846"/>
      <c r="H29" s="846"/>
      <c r="I29" s="846"/>
      <c r="J29" s="846"/>
      <c r="K29" s="846"/>
      <c r="L29" s="273" t="s">
        <v>564</v>
      </c>
      <c r="M29" s="275" t="s">
        <v>448</v>
      </c>
      <c r="N29" s="270" t="s">
        <v>370</v>
      </c>
      <c r="O29" s="859"/>
      <c r="P29" s="859"/>
      <c r="Q29" s="859"/>
      <c r="R29" s="859"/>
      <c r="S29" s="859"/>
      <c r="T29" s="859"/>
      <c r="U29" s="859"/>
      <c r="V29" s="859"/>
      <c r="W29" s="859"/>
      <c r="X29" s="859"/>
      <c r="Y29" s="859"/>
      <c r="Z29" s="859"/>
      <c r="AA29" s="859"/>
      <c r="AB29" s="859"/>
      <c r="AC29" s="859"/>
      <c r="AD29" s="859"/>
      <c r="AE29" s="859"/>
      <c r="AF29" s="859"/>
      <c r="AG29" s="859"/>
      <c r="AH29" s="859"/>
      <c r="AI29" s="859"/>
      <c r="AJ29" s="859"/>
      <c r="AK29" s="859"/>
      <c r="AL29" s="859"/>
      <c r="AM29" s="859"/>
      <c r="AN29" s="859"/>
      <c r="AO29" s="768"/>
    </row>
    <row r="30" spans="1:41" hidden="1">
      <c r="A30" s="855"/>
      <c r="B30" s="846" t="b">
        <v>0</v>
      </c>
      <c r="C30" s="846"/>
      <c r="D30" s="846"/>
      <c r="E30" s="846"/>
      <c r="F30" s="846"/>
      <c r="G30" s="846"/>
      <c r="H30" s="846"/>
      <c r="I30" s="846"/>
      <c r="J30" s="846"/>
      <c r="K30" s="846"/>
      <c r="L30" s="273" t="s">
        <v>566</v>
      </c>
      <c r="M30" s="275" t="s">
        <v>449</v>
      </c>
      <c r="N30" s="270" t="s">
        <v>370</v>
      </c>
      <c r="O30" s="859"/>
      <c r="P30" s="859"/>
      <c r="Q30" s="859"/>
      <c r="R30" s="859"/>
      <c r="S30" s="859"/>
      <c r="T30" s="859"/>
      <c r="U30" s="859"/>
      <c r="V30" s="859"/>
      <c r="W30" s="859"/>
      <c r="X30" s="859"/>
      <c r="Y30" s="859"/>
      <c r="Z30" s="859"/>
      <c r="AA30" s="859"/>
      <c r="AB30" s="859"/>
      <c r="AC30" s="859"/>
      <c r="AD30" s="859"/>
      <c r="AE30" s="859"/>
      <c r="AF30" s="859"/>
      <c r="AG30" s="859"/>
      <c r="AH30" s="859"/>
      <c r="AI30" s="859"/>
      <c r="AJ30" s="859"/>
      <c r="AK30" s="859"/>
      <c r="AL30" s="859"/>
      <c r="AM30" s="859"/>
      <c r="AN30" s="859"/>
      <c r="AO30" s="768"/>
    </row>
    <row r="31" spans="1:41" hidden="1">
      <c r="A31" s="855"/>
      <c r="B31" s="846" t="b">
        <v>0</v>
      </c>
      <c r="C31" s="846"/>
      <c r="D31" s="846"/>
      <c r="E31" s="846"/>
      <c r="F31" s="846"/>
      <c r="G31" s="846"/>
      <c r="H31" s="846"/>
      <c r="I31" s="846"/>
      <c r="J31" s="846"/>
      <c r="K31" s="846"/>
      <c r="L31" s="273" t="s">
        <v>568</v>
      </c>
      <c r="M31" s="275" t="s">
        <v>450</v>
      </c>
      <c r="N31" s="270" t="s">
        <v>370</v>
      </c>
      <c r="O31" s="859"/>
      <c r="P31" s="859"/>
      <c r="Q31" s="859"/>
      <c r="R31" s="859"/>
      <c r="S31" s="859"/>
      <c r="T31" s="859"/>
      <c r="U31" s="859"/>
      <c r="V31" s="859"/>
      <c r="W31" s="859"/>
      <c r="X31" s="859"/>
      <c r="Y31" s="859"/>
      <c r="Z31" s="859"/>
      <c r="AA31" s="859"/>
      <c r="AB31" s="859"/>
      <c r="AC31" s="859"/>
      <c r="AD31" s="859"/>
      <c r="AE31" s="859"/>
      <c r="AF31" s="859"/>
      <c r="AG31" s="859"/>
      <c r="AH31" s="859"/>
      <c r="AI31" s="859"/>
      <c r="AJ31" s="859"/>
      <c r="AK31" s="859"/>
      <c r="AL31" s="859"/>
      <c r="AM31" s="859"/>
      <c r="AN31" s="859"/>
      <c r="AO31" s="768"/>
    </row>
    <row r="32" spans="1:41" hidden="1">
      <c r="A32" s="855"/>
      <c r="B32" s="846" t="b">
        <v>0</v>
      </c>
      <c r="C32" s="846"/>
      <c r="D32" s="846"/>
      <c r="E32" s="846"/>
      <c r="F32" s="846"/>
      <c r="G32" s="846"/>
      <c r="H32" s="846"/>
      <c r="I32" s="846"/>
      <c r="J32" s="846"/>
      <c r="K32" s="846"/>
      <c r="L32" s="273" t="s">
        <v>380</v>
      </c>
      <c r="M32" s="274" t="s">
        <v>451</v>
      </c>
      <c r="N32" s="270" t="s">
        <v>370</v>
      </c>
      <c r="O32" s="858">
        <v>0</v>
      </c>
      <c r="P32" s="858">
        <v>0</v>
      </c>
      <c r="Q32" s="858">
        <v>0</v>
      </c>
      <c r="R32" s="858">
        <v>0</v>
      </c>
      <c r="S32" s="858">
        <v>0</v>
      </c>
      <c r="T32" s="858">
        <v>0</v>
      </c>
      <c r="U32" s="858">
        <v>0</v>
      </c>
      <c r="V32" s="858">
        <v>0</v>
      </c>
      <c r="W32" s="858">
        <v>0</v>
      </c>
      <c r="X32" s="858">
        <v>0</v>
      </c>
      <c r="Y32" s="858">
        <v>0</v>
      </c>
      <c r="Z32" s="858">
        <v>0</v>
      </c>
      <c r="AA32" s="858">
        <v>0</v>
      </c>
      <c r="AB32" s="858">
        <v>0</v>
      </c>
      <c r="AC32" s="858">
        <v>0</v>
      </c>
      <c r="AD32" s="858">
        <v>0</v>
      </c>
      <c r="AE32" s="858">
        <v>0</v>
      </c>
      <c r="AF32" s="858">
        <v>0</v>
      </c>
      <c r="AG32" s="858">
        <v>0</v>
      </c>
      <c r="AH32" s="858">
        <v>0</v>
      </c>
      <c r="AI32" s="858">
        <v>0</v>
      </c>
      <c r="AJ32" s="858">
        <v>0</v>
      </c>
      <c r="AK32" s="858">
        <v>0</v>
      </c>
      <c r="AL32" s="858">
        <v>0</v>
      </c>
      <c r="AM32" s="858">
        <v>0</v>
      </c>
      <c r="AN32" s="858">
        <v>0</v>
      </c>
      <c r="AO32" s="768"/>
    </row>
    <row r="33" spans="1:41" hidden="1">
      <c r="A33" s="855"/>
      <c r="B33" s="846" t="b">
        <v>0</v>
      </c>
      <c r="C33" s="846"/>
      <c r="D33" s="846"/>
      <c r="E33" s="846"/>
      <c r="F33" s="846"/>
      <c r="G33" s="846"/>
      <c r="H33" s="846"/>
      <c r="I33" s="846"/>
      <c r="J33" s="846"/>
      <c r="K33" s="846"/>
      <c r="L33" s="273" t="s">
        <v>573</v>
      </c>
      <c r="M33" s="275" t="s">
        <v>452</v>
      </c>
      <c r="N33" s="270" t="s">
        <v>370</v>
      </c>
      <c r="O33" s="859"/>
      <c r="P33" s="859"/>
      <c r="Q33" s="859"/>
      <c r="R33" s="859"/>
      <c r="S33" s="859"/>
      <c r="T33" s="859"/>
      <c r="U33" s="859"/>
      <c r="V33" s="859"/>
      <c r="W33" s="859"/>
      <c r="X33" s="859"/>
      <c r="Y33" s="859"/>
      <c r="Z33" s="859"/>
      <c r="AA33" s="859"/>
      <c r="AB33" s="859"/>
      <c r="AC33" s="859"/>
      <c r="AD33" s="859"/>
      <c r="AE33" s="859"/>
      <c r="AF33" s="859"/>
      <c r="AG33" s="859"/>
      <c r="AH33" s="859"/>
      <c r="AI33" s="859"/>
      <c r="AJ33" s="859"/>
      <c r="AK33" s="859"/>
      <c r="AL33" s="859"/>
      <c r="AM33" s="859"/>
      <c r="AN33" s="859"/>
      <c r="AO33" s="768"/>
    </row>
    <row r="34" spans="1:41" ht="22.8" hidden="1">
      <c r="A34" s="855"/>
      <c r="B34" s="846" t="b">
        <v>0</v>
      </c>
      <c r="C34" s="846"/>
      <c r="D34" s="846"/>
      <c r="E34" s="846"/>
      <c r="F34" s="846"/>
      <c r="G34" s="846"/>
      <c r="H34" s="846"/>
      <c r="I34" s="846"/>
      <c r="J34" s="846"/>
      <c r="K34" s="846"/>
      <c r="L34" s="273" t="s">
        <v>587</v>
      </c>
      <c r="M34" s="275" t="s">
        <v>1180</v>
      </c>
      <c r="N34" s="270" t="s">
        <v>370</v>
      </c>
      <c r="O34" s="859"/>
      <c r="P34" s="859"/>
      <c r="Q34" s="859"/>
      <c r="R34" s="859"/>
      <c r="S34" s="859"/>
      <c r="T34" s="859"/>
      <c r="U34" s="859"/>
      <c r="V34" s="859"/>
      <c r="W34" s="859"/>
      <c r="X34" s="859"/>
      <c r="Y34" s="859"/>
      <c r="Z34" s="859"/>
      <c r="AA34" s="859"/>
      <c r="AB34" s="859"/>
      <c r="AC34" s="859"/>
      <c r="AD34" s="859"/>
      <c r="AE34" s="859"/>
      <c r="AF34" s="859"/>
      <c r="AG34" s="859"/>
      <c r="AH34" s="859"/>
      <c r="AI34" s="859"/>
      <c r="AJ34" s="859"/>
      <c r="AK34" s="859"/>
      <c r="AL34" s="859"/>
      <c r="AM34" s="859"/>
      <c r="AN34" s="859"/>
      <c r="AO34" s="768"/>
    </row>
    <row r="35" spans="1:41" ht="22.8" hidden="1">
      <c r="A35" s="855"/>
      <c r="B35" s="846" t="b">
        <v>0</v>
      </c>
      <c r="C35" s="846"/>
      <c r="D35" s="846"/>
      <c r="E35" s="846"/>
      <c r="F35" s="846"/>
      <c r="G35" s="846"/>
      <c r="H35" s="846"/>
      <c r="I35" s="846"/>
      <c r="J35" s="846"/>
      <c r="K35" s="846"/>
      <c r="L35" s="273" t="s">
        <v>593</v>
      </c>
      <c r="M35" s="275" t="s">
        <v>453</v>
      </c>
      <c r="N35" s="270" t="s">
        <v>370</v>
      </c>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859"/>
      <c r="AM35" s="859"/>
      <c r="AN35" s="859"/>
      <c r="AO35" s="768"/>
    </row>
    <row r="36" spans="1:41" hidden="1">
      <c r="A36" s="855"/>
      <c r="B36" s="846" t="b">
        <v>0</v>
      </c>
      <c r="C36" s="846"/>
      <c r="D36" s="846"/>
      <c r="E36" s="846"/>
      <c r="F36" s="846"/>
      <c r="G36" s="846"/>
      <c r="H36" s="846"/>
      <c r="I36" s="846"/>
      <c r="J36" s="846"/>
      <c r="K36" s="846"/>
      <c r="L36" s="273" t="s">
        <v>595</v>
      </c>
      <c r="M36" s="275" t="s">
        <v>454</v>
      </c>
      <c r="N36" s="270" t="s">
        <v>370</v>
      </c>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768"/>
    </row>
    <row r="37" spans="1:41" s="278" customFormat="1" ht="22.8" hidden="1">
      <c r="A37" s="855"/>
      <c r="B37" s="846" t="b">
        <v>0</v>
      </c>
      <c r="C37" s="856"/>
      <c r="D37" s="856"/>
      <c r="E37" s="856"/>
      <c r="F37" s="856"/>
      <c r="G37" s="856"/>
      <c r="H37" s="856"/>
      <c r="I37" s="856"/>
      <c r="J37" s="856"/>
      <c r="K37" s="856"/>
      <c r="L37" s="276" t="s">
        <v>102</v>
      </c>
      <c r="M37" s="272" t="s">
        <v>455</v>
      </c>
      <c r="N37" s="277" t="s">
        <v>370</v>
      </c>
      <c r="O37" s="857">
        <v>0</v>
      </c>
      <c r="P37" s="857">
        <v>0</v>
      </c>
      <c r="Q37" s="857">
        <v>0</v>
      </c>
      <c r="R37" s="857">
        <v>0</v>
      </c>
      <c r="S37" s="857">
        <v>0</v>
      </c>
      <c r="T37" s="857">
        <v>0</v>
      </c>
      <c r="U37" s="857">
        <v>0</v>
      </c>
      <c r="V37" s="857">
        <v>0</v>
      </c>
      <c r="W37" s="857">
        <v>0</v>
      </c>
      <c r="X37" s="857">
        <v>0</v>
      </c>
      <c r="Y37" s="857">
        <v>0</v>
      </c>
      <c r="Z37" s="857">
        <v>0</v>
      </c>
      <c r="AA37" s="857">
        <v>0</v>
      </c>
      <c r="AB37" s="857">
        <v>0</v>
      </c>
      <c r="AC37" s="857">
        <v>0</v>
      </c>
      <c r="AD37" s="857">
        <v>0</v>
      </c>
      <c r="AE37" s="857">
        <v>0</v>
      </c>
      <c r="AF37" s="857">
        <v>0</v>
      </c>
      <c r="AG37" s="857">
        <v>0</v>
      </c>
      <c r="AH37" s="857">
        <v>0</v>
      </c>
      <c r="AI37" s="857">
        <v>0</v>
      </c>
      <c r="AJ37" s="857">
        <v>0</v>
      </c>
      <c r="AK37" s="857">
        <v>0</v>
      </c>
      <c r="AL37" s="857">
        <v>0</v>
      </c>
      <c r="AM37" s="857">
        <v>0</v>
      </c>
      <c r="AN37" s="857">
        <v>0</v>
      </c>
      <c r="AO37" s="768"/>
    </row>
    <row r="38" spans="1:41" hidden="1">
      <c r="A38" s="855"/>
      <c r="B38" s="846" t="b">
        <v>0</v>
      </c>
      <c r="C38" s="846"/>
      <c r="D38" s="846"/>
      <c r="E38" s="846"/>
      <c r="F38" s="846"/>
      <c r="G38" s="846"/>
      <c r="H38" s="846"/>
      <c r="I38" s="846"/>
      <c r="J38" s="846"/>
      <c r="K38" s="846"/>
      <c r="L38" s="273" t="s">
        <v>17</v>
      </c>
      <c r="M38" s="274" t="s">
        <v>1191</v>
      </c>
      <c r="N38" s="270" t="s">
        <v>370</v>
      </c>
      <c r="O38" s="859"/>
      <c r="P38" s="859"/>
      <c r="Q38" s="859"/>
      <c r="R38" s="859"/>
      <c r="S38" s="859"/>
      <c r="T38" s="859"/>
      <c r="U38" s="859"/>
      <c r="V38" s="859"/>
      <c r="W38" s="859"/>
      <c r="X38" s="859"/>
      <c r="Y38" s="859"/>
      <c r="Z38" s="859"/>
      <c r="AA38" s="859"/>
      <c r="AB38" s="859"/>
      <c r="AC38" s="859"/>
      <c r="AD38" s="859"/>
      <c r="AE38" s="859"/>
      <c r="AF38" s="859"/>
      <c r="AG38" s="859"/>
      <c r="AH38" s="859"/>
      <c r="AI38" s="859"/>
      <c r="AJ38" s="859"/>
      <c r="AK38" s="859"/>
      <c r="AL38" s="859"/>
      <c r="AM38" s="859"/>
      <c r="AN38" s="859"/>
      <c r="AO38" s="768"/>
    </row>
    <row r="39" spans="1:41" hidden="1">
      <c r="A39" s="855"/>
      <c r="B39" s="846" t="b">
        <v>0</v>
      </c>
      <c r="C39" s="846"/>
      <c r="D39" s="846"/>
      <c r="E39" s="846"/>
      <c r="F39" s="846"/>
      <c r="G39" s="846"/>
      <c r="H39" s="846"/>
      <c r="I39" s="846"/>
      <c r="J39" s="846"/>
      <c r="K39" s="846"/>
      <c r="L39" s="273" t="s">
        <v>146</v>
      </c>
      <c r="M39" s="274" t="s">
        <v>1192</v>
      </c>
      <c r="N39" s="270" t="s">
        <v>370</v>
      </c>
      <c r="O39" s="859"/>
      <c r="P39" s="859"/>
      <c r="Q39" s="859"/>
      <c r="R39" s="859"/>
      <c r="S39" s="859"/>
      <c r="T39" s="859"/>
      <c r="U39" s="859"/>
      <c r="V39" s="859"/>
      <c r="W39" s="859"/>
      <c r="X39" s="859"/>
      <c r="Y39" s="859"/>
      <c r="Z39" s="859"/>
      <c r="AA39" s="859"/>
      <c r="AB39" s="859"/>
      <c r="AC39" s="859"/>
      <c r="AD39" s="859"/>
      <c r="AE39" s="859"/>
      <c r="AF39" s="859"/>
      <c r="AG39" s="859"/>
      <c r="AH39" s="859"/>
      <c r="AI39" s="859"/>
      <c r="AJ39" s="859"/>
      <c r="AK39" s="859"/>
      <c r="AL39" s="859"/>
      <c r="AM39" s="859"/>
      <c r="AN39" s="859"/>
      <c r="AO39" s="768"/>
    </row>
    <row r="40" spans="1:41" hidden="1">
      <c r="A40" s="855"/>
      <c r="B40" s="846" t="b">
        <v>0</v>
      </c>
      <c r="C40" s="846"/>
      <c r="D40" s="846"/>
      <c r="E40" s="846"/>
      <c r="F40" s="846"/>
      <c r="G40" s="846"/>
      <c r="H40" s="846"/>
      <c r="I40" s="846"/>
      <c r="J40" s="846"/>
      <c r="K40" s="846"/>
      <c r="L40" s="273" t="s">
        <v>167</v>
      </c>
      <c r="M40" s="274" t="s">
        <v>456</v>
      </c>
      <c r="N40" s="270" t="s">
        <v>370</v>
      </c>
      <c r="O40" s="859"/>
      <c r="P40" s="859"/>
      <c r="Q40" s="859"/>
      <c r="R40" s="859"/>
      <c r="S40" s="859"/>
      <c r="T40" s="859"/>
      <c r="U40" s="859"/>
      <c r="V40" s="859"/>
      <c r="W40" s="859"/>
      <c r="X40" s="859"/>
      <c r="Y40" s="859"/>
      <c r="Z40" s="859"/>
      <c r="AA40" s="859"/>
      <c r="AB40" s="859"/>
      <c r="AC40" s="859"/>
      <c r="AD40" s="859"/>
      <c r="AE40" s="859"/>
      <c r="AF40" s="859"/>
      <c r="AG40" s="859"/>
      <c r="AH40" s="859"/>
      <c r="AI40" s="859"/>
      <c r="AJ40" s="859"/>
      <c r="AK40" s="859"/>
      <c r="AL40" s="859"/>
      <c r="AM40" s="859"/>
      <c r="AN40" s="859"/>
      <c r="AO40" s="768"/>
    </row>
    <row r="41" spans="1:41" s="82" customFormat="1">
      <c r="A41" s="761" t="s">
        <v>18</v>
      </c>
      <c r="B41" s="846" t="b">
        <v>1</v>
      </c>
      <c r="C41" s="749"/>
      <c r="D41" s="749"/>
      <c r="E41" s="749"/>
      <c r="F41" s="749"/>
      <c r="G41" s="749"/>
      <c r="H41" s="749"/>
      <c r="I41" s="749"/>
      <c r="J41" s="749"/>
      <c r="K41" s="749"/>
      <c r="L41" s="860" t="s">
        <v>2543</v>
      </c>
      <c r="M41" s="861"/>
      <c r="N41" s="861"/>
      <c r="O41" s="861"/>
      <c r="P41" s="861"/>
      <c r="Q41" s="861"/>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row>
    <row r="42" spans="1:41" s="278" customFormat="1" ht="22.8">
      <c r="A42" s="784">
        <v>1</v>
      </c>
      <c r="B42" s="846" t="b">
        <v>1</v>
      </c>
      <c r="C42" s="856"/>
      <c r="D42" s="856"/>
      <c r="E42" s="856"/>
      <c r="F42" s="856"/>
      <c r="G42" s="856"/>
      <c r="H42" s="856"/>
      <c r="I42" s="856"/>
      <c r="J42" s="856"/>
      <c r="K42" s="856"/>
      <c r="L42" s="276">
        <v>1</v>
      </c>
      <c r="M42" s="271" t="s">
        <v>438</v>
      </c>
      <c r="N42" s="277" t="s">
        <v>370</v>
      </c>
      <c r="O42" s="857">
        <v>0</v>
      </c>
      <c r="P42" s="857">
        <v>0</v>
      </c>
      <c r="Q42" s="857">
        <v>0</v>
      </c>
      <c r="R42" s="857">
        <v>0</v>
      </c>
      <c r="S42" s="857">
        <v>0</v>
      </c>
      <c r="T42" s="857">
        <v>0</v>
      </c>
      <c r="U42" s="857">
        <v>0</v>
      </c>
      <c r="V42" s="857">
        <v>0</v>
      </c>
      <c r="W42" s="857">
        <v>0</v>
      </c>
      <c r="X42" s="857">
        <v>0</v>
      </c>
      <c r="Y42" s="857">
        <v>0</v>
      </c>
      <c r="Z42" s="857">
        <v>0</v>
      </c>
      <c r="AA42" s="857">
        <v>0</v>
      </c>
      <c r="AB42" s="857">
        <v>0</v>
      </c>
      <c r="AC42" s="857">
        <v>0</v>
      </c>
      <c r="AD42" s="857">
        <v>0</v>
      </c>
      <c r="AE42" s="857">
        <v>0</v>
      </c>
      <c r="AF42" s="857">
        <v>0</v>
      </c>
      <c r="AG42" s="857">
        <v>0</v>
      </c>
      <c r="AH42" s="857">
        <v>0</v>
      </c>
      <c r="AI42" s="857">
        <v>0</v>
      </c>
      <c r="AJ42" s="857">
        <v>0</v>
      </c>
      <c r="AK42" s="857">
        <v>0</v>
      </c>
      <c r="AL42" s="857">
        <v>0</v>
      </c>
      <c r="AM42" s="857">
        <v>0</v>
      </c>
      <c r="AN42" s="857">
        <v>0</v>
      </c>
      <c r="AO42" s="768"/>
    </row>
    <row r="43" spans="1:41">
      <c r="A43" s="784">
        <v>1</v>
      </c>
      <c r="B43" s="846" t="b">
        <v>1</v>
      </c>
      <c r="C43" s="846"/>
      <c r="D43" s="846"/>
      <c r="E43" s="846"/>
      <c r="F43" s="846"/>
      <c r="G43" s="846"/>
      <c r="H43" s="846"/>
      <c r="I43" s="846"/>
      <c r="J43" s="846"/>
      <c r="K43" s="846"/>
      <c r="L43" s="273" t="s">
        <v>165</v>
      </c>
      <c r="M43" s="274" t="s">
        <v>439</v>
      </c>
      <c r="N43" s="270" t="s">
        <v>370</v>
      </c>
      <c r="O43" s="858">
        <v>0</v>
      </c>
      <c r="P43" s="858">
        <v>0</v>
      </c>
      <c r="Q43" s="858">
        <v>0</v>
      </c>
      <c r="R43" s="858">
        <v>0</v>
      </c>
      <c r="S43" s="858">
        <v>0</v>
      </c>
      <c r="T43" s="858">
        <v>0</v>
      </c>
      <c r="U43" s="858">
        <v>0</v>
      </c>
      <c r="V43" s="858">
        <v>0</v>
      </c>
      <c r="W43" s="858">
        <v>0</v>
      </c>
      <c r="X43" s="858">
        <v>0</v>
      </c>
      <c r="Y43" s="858">
        <v>0</v>
      </c>
      <c r="Z43" s="858">
        <v>0</v>
      </c>
      <c r="AA43" s="858">
        <v>0</v>
      </c>
      <c r="AB43" s="858">
        <v>0</v>
      </c>
      <c r="AC43" s="858">
        <v>0</v>
      </c>
      <c r="AD43" s="858">
        <v>0</v>
      </c>
      <c r="AE43" s="858">
        <v>0</v>
      </c>
      <c r="AF43" s="858">
        <v>0</v>
      </c>
      <c r="AG43" s="858">
        <v>0</v>
      </c>
      <c r="AH43" s="858">
        <v>0</v>
      </c>
      <c r="AI43" s="858">
        <v>0</v>
      </c>
      <c r="AJ43" s="858">
        <v>0</v>
      </c>
      <c r="AK43" s="858">
        <v>0</v>
      </c>
      <c r="AL43" s="858">
        <v>0</v>
      </c>
      <c r="AM43" s="858">
        <v>0</v>
      </c>
      <c r="AN43" s="858">
        <v>0</v>
      </c>
      <c r="AO43" s="768"/>
    </row>
    <row r="44" spans="1:41">
      <c r="A44" s="784">
        <v>1</v>
      </c>
      <c r="B44" s="846" t="b">
        <v>1</v>
      </c>
      <c r="C44" s="846"/>
      <c r="D44" s="846"/>
      <c r="E44" s="846"/>
      <c r="F44" s="846"/>
      <c r="G44" s="846"/>
      <c r="H44" s="846"/>
      <c r="I44" s="846"/>
      <c r="J44" s="846"/>
      <c r="K44" s="846"/>
      <c r="L44" s="273" t="s">
        <v>412</v>
      </c>
      <c r="M44" s="275" t="s">
        <v>440</v>
      </c>
      <c r="N44" s="270" t="s">
        <v>370</v>
      </c>
      <c r="O44" s="859"/>
      <c r="P44" s="859"/>
      <c r="Q44" s="859"/>
      <c r="R44" s="859"/>
      <c r="S44" s="859"/>
      <c r="T44" s="859"/>
      <c r="U44" s="859"/>
      <c r="V44" s="859"/>
      <c r="W44" s="859"/>
      <c r="X44" s="859"/>
      <c r="Y44" s="859"/>
      <c r="Z44" s="859"/>
      <c r="AA44" s="859"/>
      <c r="AB44" s="859"/>
      <c r="AC44" s="859"/>
      <c r="AD44" s="859"/>
      <c r="AE44" s="859"/>
      <c r="AF44" s="859"/>
      <c r="AG44" s="859"/>
      <c r="AH44" s="859"/>
      <c r="AI44" s="859"/>
      <c r="AJ44" s="859"/>
      <c r="AK44" s="859"/>
      <c r="AL44" s="859"/>
      <c r="AM44" s="859"/>
      <c r="AN44" s="859"/>
      <c r="AO44" s="768"/>
    </row>
    <row r="45" spans="1:41">
      <c r="A45" s="784">
        <v>1</v>
      </c>
      <c r="B45" s="846" t="b">
        <v>1</v>
      </c>
      <c r="C45" s="846"/>
      <c r="D45" s="846"/>
      <c r="E45" s="846"/>
      <c r="F45" s="846"/>
      <c r="G45" s="846"/>
      <c r="H45" s="846"/>
      <c r="I45" s="846"/>
      <c r="J45" s="846"/>
      <c r="K45" s="846"/>
      <c r="L45" s="273" t="s">
        <v>414</v>
      </c>
      <c r="M45" s="275" t="s">
        <v>1126</v>
      </c>
      <c r="N45" s="270" t="s">
        <v>370</v>
      </c>
      <c r="O45" s="859"/>
      <c r="P45" s="859"/>
      <c r="Q45" s="859"/>
      <c r="R45" s="859"/>
      <c r="S45" s="859"/>
      <c r="T45" s="859"/>
      <c r="U45" s="859"/>
      <c r="V45" s="859"/>
      <c r="W45" s="859"/>
      <c r="X45" s="859"/>
      <c r="Y45" s="859"/>
      <c r="Z45" s="859"/>
      <c r="AA45" s="859"/>
      <c r="AB45" s="859"/>
      <c r="AC45" s="859"/>
      <c r="AD45" s="859"/>
      <c r="AE45" s="859"/>
      <c r="AF45" s="859"/>
      <c r="AG45" s="859"/>
      <c r="AH45" s="859"/>
      <c r="AI45" s="859"/>
      <c r="AJ45" s="859"/>
      <c r="AK45" s="859"/>
      <c r="AL45" s="859"/>
      <c r="AM45" s="859"/>
      <c r="AN45" s="859"/>
      <c r="AO45" s="768"/>
    </row>
    <row r="46" spans="1:41">
      <c r="A46" s="784">
        <v>1</v>
      </c>
      <c r="B46" s="846" t="b">
        <v>1</v>
      </c>
      <c r="C46" s="846"/>
      <c r="D46" s="846"/>
      <c r="E46" s="846"/>
      <c r="F46" s="846"/>
      <c r="G46" s="846"/>
      <c r="H46" s="846"/>
      <c r="I46" s="846"/>
      <c r="J46" s="846"/>
      <c r="K46" s="846"/>
      <c r="L46" s="273" t="s">
        <v>1087</v>
      </c>
      <c r="M46" s="275" t="s">
        <v>441</v>
      </c>
      <c r="N46" s="270" t="s">
        <v>370</v>
      </c>
      <c r="O46" s="859"/>
      <c r="P46" s="859"/>
      <c r="Q46" s="859"/>
      <c r="R46" s="859"/>
      <c r="S46" s="859"/>
      <c r="T46" s="859"/>
      <c r="U46" s="859"/>
      <c r="V46" s="859"/>
      <c r="W46" s="859"/>
      <c r="X46" s="859"/>
      <c r="Y46" s="859"/>
      <c r="Z46" s="859"/>
      <c r="AA46" s="859"/>
      <c r="AB46" s="859"/>
      <c r="AC46" s="859"/>
      <c r="AD46" s="859"/>
      <c r="AE46" s="859"/>
      <c r="AF46" s="859"/>
      <c r="AG46" s="859"/>
      <c r="AH46" s="859"/>
      <c r="AI46" s="859"/>
      <c r="AJ46" s="859"/>
      <c r="AK46" s="859"/>
      <c r="AL46" s="859"/>
      <c r="AM46" s="859"/>
      <c r="AN46" s="859"/>
      <c r="AO46" s="768"/>
    </row>
    <row r="47" spans="1:41">
      <c r="A47" s="784">
        <v>1</v>
      </c>
      <c r="B47" s="846" t="b">
        <v>1</v>
      </c>
      <c r="C47" s="846"/>
      <c r="D47" s="846"/>
      <c r="E47" s="846"/>
      <c r="F47" s="846"/>
      <c r="G47" s="846"/>
      <c r="H47" s="846"/>
      <c r="I47" s="846"/>
      <c r="J47" s="846"/>
      <c r="K47" s="846"/>
      <c r="L47" s="273" t="s">
        <v>1088</v>
      </c>
      <c r="M47" s="275" t="s">
        <v>442</v>
      </c>
      <c r="N47" s="270" t="s">
        <v>370</v>
      </c>
      <c r="O47" s="859"/>
      <c r="P47" s="859"/>
      <c r="Q47" s="859"/>
      <c r="R47" s="859"/>
      <c r="S47" s="859"/>
      <c r="T47" s="859"/>
      <c r="U47" s="859"/>
      <c r="V47" s="859"/>
      <c r="W47" s="859"/>
      <c r="X47" s="859"/>
      <c r="Y47" s="859"/>
      <c r="Z47" s="859"/>
      <c r="AA47" s="859"/>
      <c r="AB47" s="859"/>
      <c r="AC47" s="859"/>
      <c r="AD47" s="859"/>
      <c r="AE47" s="859"/>
      <c r="AF47" s="859"/>
      <c r="AG47" s="859"/>
      <c r="AH47" s="859"/>
      <c r="AI47" s="859"/>
      <c r="AJ47" s="859"/>
      <c r="AK47" s="859"/>
      <c r="AL47" s="859"/>
      <c r="AM47" s="859"/>
      <c r="AN47" s="859"/>
      <c r="AO47" s="768"/>
    </row>
    <row r="48" spans="1:41">
      <c r="A48" s="784">
        <v>1</v>
      </c>
      <c r="B48" s="846" t="b">
        <v>1</v>
      </c>
      <c r="C48" s="846"/>
      <c r="D48" s="846"/>
      <c r="E48" s="846"/>
      <c r="F48" s="846"/>
      <c r="G48" s="846"/>
      <c r="H48" s="846"/>
      <c r="I48" s="846"/>
      <c r="J48" s="846"/>
      <c r="K48" s="846"/>
      <c r="L48" s="273" t="s">
        <v>166</v>
      </c>
      <c r="M48" s="274" t="s">
        <v>443</v>
      </c>
      <c r="N48" s="270" t="s">
        <v>370</v>
      </c>
      <c r="O48" s="858">
        <v>0</v>
      </c>
      <c r="P48" s="858">
        <v>0</v>
      </c>
      <c r="Q48" s="858">
        <v>0</v>
      </c>
      <c r="R48" s="858">
        <v>0</v>
      </c>
      <c r="S48" s="858">
        <v>0</v>
      </c>
      <c r="T48" s="858">
        <v>0</v>
      </c>
      <c r="U48" s="858">
        <v>0</v>
      </c>
      <c r="V48" s="858">
        <v>0</v>
      </c>
      <c r="W48" s="858">
        <v>0</v>
      </c>
      <c r="X48" s="858">
        <v>0</v>
      </c>
      <c r="Y48" s="858">
        <v>0</v>
      </c>
      <c r="Z48" s="858">
        <v>0</v>
      </c>
      <c r="AA48" s="858">
        <v>0</v>
      </c>
      <c r="AB48" s="858">
        <v>0</v>
      </c>
      <c r="AC48" s="858">
        <v>0</v>
      </c>
      <c r="AD48" s="858">
        <v>0</v>
      </c>
      <c r="AE48" s="858">
        <v>0</v>
      </c>
      <c r="AF48" s="858">
        <v>0</v>
      </c>
      <c r="AG48" s="858">
        <v>0</v>
      </c>
      <c r="AH48" s="858">
        <v>0</v>
      </c>
      <c r="AI48" s="858">
        <v>0</v>
      </c>
      <c r="AJ48" s="858">
        <v>0</v>
      </c>
      <c r="AK48" s="858">
        <v>0</v>
      </c>
      <c r="AL48" s="858">
        <v>0</v>
      </c>
      <c r="AM48" s="858">
        <v>0</v>
      </c>
      <c r="AN48" s="858">
        <v>0</v>
      </c>
      <c r="AO48" s="768"/>
    </row>
    <row r="49" spans="1:41">
      <c r="A49" s="784">
        <v>1</v>
      </c>
      <c r="B49" s="846" t="b">
        <v>1</v>
      </c>
      <c r="C49" s="846"/>
      <c r="D49" s="846"/>
      <c r="E49" s="846"/>
      <c r="F49" s="846"/>
      <c r="G49" s="846"/>
      <c r="H49" s="846"/>
      <c r="I49" s="846"/>
      <c r="J49" s="846"/>
      <c r="K49" s="846"/>
      <c r="L49" s="273" t="s">
        <v>534</v>
      </c>
      <c r="M49" s="275" t="s">
        <v>444</v>
      </c>
      <c r="N49" s="270" t="s">
        <v>370</v>
      </c>
      <c r="O49" s="859"/>
      <c r="P49" s="859"/>
      <c r="Q49" s="859"/>
      <c r="R49" s="859"/>
      <c r="S49" s="859"/>
      <c r="T49" s="859"/>
      <c r="U49" s="859"/>
      <c r="V49" s="859"/>
      <c r="W49" s="859"/>
      <c r="X49" s="859"/>
      <c r="Y49" s="859"/>
      <c r="Z49" s="859"/>
      <c r="AA49" s="859"/>
      <c r="AB49" s="859"/>
      <c r="AC49" s="859"/>
      <c r="AD49" s="859"/>
      <c r="AE49" s="859"/>
      <c r="AF49" s="859"/>
      <c r="AG49" s="859"/>
      <c r="AH49" s="859"/>
      <c r="AI49" s="859"/>
      <c r="AJ49" s="859"/>
      <c r="AK49" s="859"/>
      <c r="AL49" s="859"/>
      <c r="AM49" s="859"/>
      <c r="AN49" s="859"/>
      <c r="AO49" s="768"/>
    </row>
    <row r="50" spans="1:41">
      <c r="A50" s="784">
        <v>1</v>
      </c>
      <c r="B50" s="846" t="b">
        <v>1</v>
      </c>
      <c r="C50" s="846"/>
      <c r="D50" s="846"/>
      <c r="E50" s="846"/>
      <c r="F50" s="846"/>
      <c r="G50" s="846"/>
      <c r="H50" s="846"/>
      <c r="I50" s="846"/>
      <c r="J50" s="846"/>
      <c r="K50" s="846"/>
      <c r="L50" s="273" t="s">
        <v>540</v>
      </c>
      <c r="M50" s="275" t="s">
        <v>445</v>
      </c>
      <c r="N50" s="270" t="s">
        <v>370</v>
      </c>
      <c r="O50" s="859"/>
      <c r="P50" s="859"/>
      <c r="Q50" s="859"/>
      <c r="R50" s="859"/>
      <c r="S50" s="859"/>
      <c r="T50" s="859"/>
      <c r="U50" s="859"/>
      <c r="V50" s="859"/>
      <c r="W50" s="859"/>
      <c r="X50" s="859"/>
      <c r="Y50" s="859"/>
      <c r="Z50" s="859"/>
      <c r="AA50" s="859"/>
      <c r="AB50" s="859"/>
      <c r="AC50" s="859"/>
      <c r="AD50" s="859"/>
      <c r="AE50" s="859"/>
      <c r="AF50" s="859"/>
      <c r="AG50" s="859"/>
      <c r="AH50" s="859"/>
      <c r="AI50" s="859"/>
      <c r="AJ50" s="859"/>
      <c r="AK50" s="859"/>
      <c r="AL50" s="859"/>
      <c r="AM50" s="859"/>
      <c r="AN50" s="859"/>
      <c r="AO50" s="768"/>
    </row>
    <row r="51" spans="1:41">
      <c r="A51" s="784">
        <v>1</v>
      </c>
      <c r="B51" s="846" t="b">
        <v>1</v>
      </c>
      <c r="C51" s="846"/>
      <c r="D51" s="846"/>
      <c r="E51" s="846"/>
      <c r="F51" s="846"/>
      <c r="G51" s="846"/>
      <c r="H51" s="846"/>
      <c r="I51" s="846"/>
      <c r="J51" s="846"/>
      <c r="K51" s="846"/>
      <c r="L51" s="273" t="s">
        <v>542</v>
      </c>
      <c r="M51" s="275" t="s">
        <v>446</v>
      </c>
      <c r="N51" s="270" t="s">
        <v>370</v>
      </c>
      <c r="O51" s="859"/>
      <c r="P51" s="859"/>
      <c r="Q51" s="859"/>
      <c r="R51" s="859"/>
      <c r="S51" s="859"/>
      <c r="T51" s="859"/>
      <c r="U51" s="859"/>
      <c r="V51" s="859"/>
      <c r="W51" s="859"/>
      <c r="X51" s="859"/>
      <c r="Y51" s="859"/>
      <c r="Z51" s="859"/>
      <c r="AA51" s="859"/>
      <c r="AB51" s="859"/>
      <c r="AC51" s="859"/>
      <c r="AD51" s="859"/>
      <c r="AE51" s="859"/>
      <c r="AF51" s="859"/>
      <c r="AG51" s="859"/>
      <c r="AH51" s="859"/>
      <c r="AI51" s="859"/>
      <c r="AJ51" s="859"/>
      <c r="AK51" s="859"/>
      <c r="AL51" s="859"/>
      <c r="AM51" s="859"/>
      <c r="AN51" s="859"/>
      <c r="AO51" s="768"/>
    </row>
    <row r="52" spans="1:41">
      <c r="A52" s="784">
        <v>1</v>
      </c>
      <c r="B52" s="846" t="b">
        <v>1</v>
      </c>
      <c r="C52" s="846"/>
      <c r="D52" s="846"/>
      <c r="E52" s="846"/>
      <c r="F52" s="846"/>
      <c r="G52" s="846"/>
      <c r="H52" s="846"/>
      <c r="I52" s="846"/>
      <c r="J52" s="846"/>
      <c r="K52" s="846"/>
      <c r="L52" s="273" t="s">
        <v>378</v>
      </c>
      <c r="M52" s="274" t="s">
        <v>447</v>
      </c>
      <c r="N52" s="270" t="s">
        <v>370</v>
      </c>
      <c r="O52" s="858">
        <v>0</v>
      </c>
      <c r="P52" s="858">
        <v>0</v>
      </c>
      <c r="Q52" s="858">
        <v>0</v>
      </c>
      <c r="R52" s="858">
        <v>0</v>
      </c>
      <c r="S52" s="858">
        <v>0</v>
      </c>
      <c r="T52" s="858">
        <v>0</v>
      </c>
      <c r="U52" s="858">
        <v>0</v>
      </c>
      <c r="V52" s="858">
        <v>0</v>
      </c>
      <c r="W52" s="858">
        <v>0</v>
      </c>
      <c r="X52" s="858">
        <v>0</v>
      </c>
      <c r="Y52" s="858">
        <v>0</v>
      </c>
      <c r="Z52" s="858">
        <v>0</v>
      </c>
      <c r="AA52" s="858">
        <v>0</v>
      </c>
      <c r="AB52" s="858">
        <v>0</v>
      </c>
      <c r="AC52" s="858">
        <v>0</v>
      </c>
      <c r="AD52" s="858">
        <v>0</v>
      </c>
      <c r="AE52" s="858">
        <v>0</v>
      </c>
      <c r="AF52" s="858">
        <v>0</v>
      </c>
      <c r="AG52" s="858">
        <v>0</v>
      </c>
      <c r="AH52" s="858">
        <v>0</v>
      </c>
      <c r="AI52" s="858">
        <v>0</v>
      </c>
      <c r="AJ52" s="858">
        <v>0</v>
      </c>
      <c r="AK52" s="858">
        <v>0</v>
      </c>
      <c r="AL52" s="858">
        <v>0</v>
      </c>
      <c r="AM52" s="858">
        <v>0</v>
      </c>
      <c r="AN52" s="858">
        <v>0</v>
      </c>
      <c r="AO52" s="768"/>
    </row>
    <row r="53" spans="1:41">
      <c r="A53" s="784">
        <v>1</v>
      </c>
      <c r="B53" s="846" t="b">
        <v>1</v>
      </c>
      <c r="C53" s="846"/>
      <c r="D53" s="846"/>
      <c r="E53" s="846"/>
      <c r="F53" s="846"/>
      <c r="G53" s="846"/>
      <c r="H53" s="846"/>
      <c r="I53" s="846"/>
      <c r="J53" s="846"/>
      <c r="K53" s="846"/>
      <c r="L53" s="273" t="s">
        <v>564</v>
      </c>
      <c r="M53" s="275" t="s">
        <v>448</v>
      </c>
      <c r="N53" s="270" t="s">
        <v>370</v>
      </c>
      <c r="O53" s="859"/>
      <c r="P53" s="859"/>
      <c r="Q53" s="859"/>
      <c r="R53" s="859"/>
      <c r="S53" s="859"/>
      <c r="T53" s="859"/>
      <c r="U53" s="859"/>
      <c r="V53" s="859"/>
      <c r="W53" s="859"/>
      <c r="X53" s="859"/>
      <c r="Y53" s="859"/>
      <c r="Z53" s="859"/>
      <c r="AA53" s="859"/>
      <c r="AB53" s="859"/>
      <c r="AC53" s="859"/>
      <c r="AD53" s="859"/>
      <c r="AE53" s="859"/>
      <c r="AF53" s="859"/>
      <c r="AG53" s="859"/>
      <c r="AH53" s="859"/>
      <c r="AI53" s="859"/>
      <c r="AJ53" s="859"/>
      <c r="AK53" s="859"/>
      <c r="AL53" s="859"/>
      <c r="AM53" s="859"/>
      <c r="AN53" s="859"/>
      <c r="AO53" s="768"/>
    </row>
    <row r="54" spans="1:41">
      <c r="A54" s="784">
        <v>1</v>
      </c>
      <c r="B54" s="846" t="b">
        <v>1</v>
      </c>
      <c r="C54" s="846"/>
      <c r="D54" s="846"/>
      <c r="E54" s="846"/>
      <c r="F54" s="846"/>
      <c r="G54" s="846"/>
      <c r="H54" s="846"/>
      <c r="I54" s="846"/>
      <c r="J54" s="846"/>
      <c r="K54" s="846"/>
      <c r="L54" s="273" t="s">
        <v>566</v>
      </c>
      <c r="M54" s="275" t="s">
        <v>449</v>
      </c>
      <c r="N54" s="270" t="s">
        <v>370</v>
      </c>
      <c r="O54" s="859"/>
      <c r="P54" s="859"/>
      <c r="Q54" s="859"/>
      <c r="R54" s="859"/>
      <c r="S54" s="859"/>
      <c r="T54" s="859"/>
      <c r="U54" s="859"/>
      <c r="V54" s="859"/>
      <c r="W54" s="859"/>
      <c r="X54" s="859"/>
      <c r="Y54" s="859"/>
      <c r="Z54" s="859"/>
      <c r="AA54" s="859"/>
      <c r="AB54" s="859"/>
      <c r="AC54" s="859"/>
      <c r="AD54" s="859"/>
      <c r="AE54" s="859"/>
      <c r="AF54" s="859"/>
      <c r="AG54" s="859"/>
      <c r="AH54" s="859"/>
      <c r="AI54" s="859"/>
      <c r="AJ54" s="859"/>
      <c r="AK54" s="859"/>
      <c r="AL54" s="859"/>
      <c r="AM54" s="859"/>
      <c r="AN54" s="859"/>
      <c r="AO54" s="768"/>
    </row>
    <row r="55" spans="1:41">
      <c r="A55" s="784">
        <v>1</v>
      </c>
      <c r="B55" s="846" t="b">
        <v>1</v>
      </c>
      <c r="C55" s="846"/>
      <c r="D55" s="846"/>
      <c r="E55" s="846"/>
      <c r="F55" s="846"/>
      <c r="G55" s="846"/>
      <c r="H55" s="846"/>
      <c r="I55" s="846"/>
      <c r="J55" s="846"/>
      <c r="K55" s="846"/>
      <c r="L55" s="273" t="s">
        <v>568</v>
      </c>
      <c r="M55" s="275" t="s">
        <v>450</v>
      </c>
      <c r="N55" s="270" t="s">
        <v>370</v>
      </c>
      <c r="O55" s="859"/>
      <c r="P55" s="859"/>
      <c r="Q55" s="859"/>
      <c r="R55" s="859"/>
      <c r="S55" s="859"/>
      <c r="T55" s="859"/>
      <c r="U55" s="859"/>
      <c r="V55" s="859"/>
      <c r="W55" s="859"/>
      <c r="X55" s="859"/>
      <c r="Y55" s="859"/>
      <c r="Z55" s="859"/>
      <c r="AA55" s="859"/>
      <c r="AB55" s="859"/>
      <c r="AC55" s="859"/>
      <c r="AD55" s="859"/>
      <c r="AE55" s="859"/>
      <c r="AF55" s="859"/>
      <c r="AG55" s="859"/>
      <c r="AH55" s="859"/>
      <c r="AI55" s="859"/>
      <c r="AJ55" s="859"/>
      <c r="AK55" s="859"/>
      <c r="AL55" s="859"/>
      <c r="AM55" s="859"/>
      <c r="AN55" s="859"/>
      <c r="AO55" s="768"/>
    </row>
    <row r="56" spans="1:41">
      <c r="A56" s="784">
        <v>1</v>
      </c>
      <c r="B56" s="846" t="b">
        <v>1</v>
      </c>
      <c r="C56" s="846"/>
      <c r="D56" s="846"/>
      <c r="E56" s="846"/>
      <c r="F56" s="846"/>
      <c r="G56" s="846"/>
      <c r="H56" s="846"/>
      <c r="I56" s="846"/>
      <c r="J56" s="846"/>
      <c r="K56" s="846"/>
      <c r="L56" s="273" t="s">
        <v>380</v>
      </c>
      <c r="M56" s="274" t="s">
        <v>451</v>
      </c>
      <c r="N56" s="270" t="s">
        <v>370</v>
      </c>
      <c r="O56" s="858">
        <v>0</v>
      </c>
      <c r="P56" s="858">
        <v>0</v>
      </c>
      <c r="Q56" s="858">
        <v>0</v>
      </c>
      <c r="R56" s="858">
        <v>0</v>
      </c>
      <c r="S56" s="858">
        <v>0</v>
      </c>
      <c r="T56" s="858">
        <v>0</v>
      </c>
      <c r="U56" s="858">
        <v>0</v>
      </c>
      <c r="V56" s="858">
        <v>0</v>
      </c>
      <c r="W56" s="858">
        <v>0</v>
      </c>
      <c r="X56" s="858">
        <v>0</v>
      </c>
      <c r="Y56" s="858">
        <v>0</v>
      </c>
      <c r="Z56" s="858">
        <v>0</v>
      </c>
      <c r="AA56" s="858">
        <v>0</v>
      </c>
      <c r="AB56" s="858">
        <v>0</v>
      </c>
      <c r="AC56" s="858">
        <v>0</v>
      </c>
      <c r="AD56" s="858">
        <v>0</v>
      </c>
      <c r="AE56" s="858">
        <v>0</v>
      </c>
      <c r="AF56" s="858">
        <v>0</v>
      </c>
      <c r="AG56" s="858">
        <v>0</v>
      </c>
      <c r="AH56" s="858">
        <v>0</v>
      </c>
      <c r="AI56" s="858">
        <v>0</v>
      </c>
      <c r="AJ56" s="858">
        <v>0</v>
      </c>
      <c r="AK56" s="858">
        <v>0</v>
      </c>
      <c r="AL56" s="858">
        <v>0</v>
      </c>
      <c r="AM56" s="858">
        <v>0</v>
      </c>
      <c r="AN56" s="858">
        <v>0</v>
      </c>
      <c r="AO56" s="768"/>
    </row>
    <row r="57" spans="1:41">
      <c r="A57" s="784">
        <v>1</v>
      </c>
      <c r="B57" s="846" t="b">
        <v>1</v>
      </c>
      <c r="C57" s="846"/>
      <c r="D57" s="846"/>
      <c r="E57" s="846"/>
      <c r="F57" s="846"/>
      <c r="G57" s="846"/>
      <c r="H57" s="846"/>
      <c r="I57" s="846"/>
      <c r="J57" s="846"/>
      <c r="K57" s="846"/>
      <c r="L57" s="273" t="s">
        <v>573</v>
      </c>
      <c r="M57" s="275" t="s">
        <v>452</v>
      </c>
      <c r="N57" s="270" t="s">
        <v>370</v>
      </c>
      <c r="O57" s="859"/>
      <c r="P57" s="859"/>
      <c r="Q57" s="859"/>
      <c r="R57" s="859"/>
      <c r="S57" s="859"/>
      <c r="T57" s="859"/>
      <c r="U57" s="859"/>
      <c r="V57" s="859"/>
      <c r="W57" s="859"/>
      <c r="X57" s="859"/>
      <c r="Y57" s="859"/>
      <c r="Z57" s="859"/>
      <c r="AA57" s="859"/>
      <c r="AB57" s="859"/>
      <c r="AC57" s="859"/>
      <c r="AD57" s="859"/>
      <c r="AE57" s="859"/>
      <c r="AF57" s="859"/>
      <c r="AG57" s="859"/>
      <c r="AH57" s="859"/>
      <c r="AI57" s="859"/>
      <c r="AJ57" s="859"/>
      <c r="AK57" s="859"/>
      <c r="AL57" s="859"/>
      <c r="AM57" s="859"/>
      <c r="AN57" s="859"/>
      <c r="AO57" s="768"/>
    </row>
    <row r="58" spans="1:41" ht="22.8">
      <c r="A58" s="784">
        <v>1</v>
      </c>
      <c r="B58" s="846" t="b">
        <v>1</v>
      </c>
      <c r="C58" s="846"/>
      <c r="D58" s="846"/>
      <c r="E58" s="846"/>
      <c r="F58" s="846"/>
      <c r="G58" s="846"/>
      <c r="H58" s="846"/>
      <c r="I58" s="846"/>
      <c r="J58" s="846"/>
      <c r="K58" s="846"/>
      <c r="L58" s="273" t="s">
        <v>587</v>
      </c>
      <c r="M58" s="275" t="s">
        <v>1180</v>
      </c>
      <c r="N58" s="270" t="s">
        <v>370</v>
      </c>
      <c r="O58" s="859"/>
      <c r="P58" s="859"/>
      <c r="Q58" s="859"/>
      <c r="R58" s="859"/>
      <c r="S58" s="859"/>
      <c r="T58" s="859"/>
      <c r="U58" s="859"/>
      <c r="V58" s="859"/>
      <c r="W58" s="859"/>
      <c r="X58" s="859"/>
      <c r="Y58" s="859"/>
      <c r="Z58" s="859"/>
      <c r="AA58" s="859"/>
      <c r="AB58" s="859"/>
      <c r="AC58" s="859"/>
      <c r="AD58" s="859"/>
      <c r="AE58" s="859"/>
      <c r="AF58" s="859"/>
      <c r="AG58" s="859"/>
      <c r="AH58" s="859"/>
      <c r="AI58" s="859"/>
      <c r="AJ58" s="859"/>
      <c r="AK58" s="859"/>
      <c r="AL58" s="859"/>
      <c r="AM58" s="859"/>
      <c r="AN58" s="859"/>
      <c r="AO58" s="768"/>
    </row>
    <row r="59" spans="1:41" ht="22.8">
      <c r="A59" s="784">
        <v>1</v>
      </c>
      <c r="B59" s="846" t="b">
        <v>1</v>
      </c>
      <c r="C59" s="846"/>
      <c r="D59" s="846"/>
      <c r="E59" s="846"/>
      <c r="F59" s="846"/>
      <c r="G59" s="846"/>
      <c r="H59" s="846"/>
      <c r="I59" s="846"/>
      <c r="J59" s="846"/>
      <c r="K59" s="846"/>
      <c r="L59" s="273" t="s">
        <v>593</v>
      </c>
      <c r="M59" s="275" t="s">
        <v>453</v>
      </c>
      <c r="N59" s="270" t="s">
        <v>370</v>
      </c>
      <c r="O59" s="859"/>
      <c r="P59" s="859"/>
      <c r="Q59" s="859"/>
      <c r="R59" s="859"/>
      <c r="S59" s="859"/>
      <c r="T59" s="859"/>
      <c r="U59" s="859"/>
      <c r="V59" s="859"/>
      <c r="W59" s="859"/>
      <c r="X59" s="859"/>
      <c r="Y59" s="859"/>
      <c r="Z59" s="859"/>
      <c r="AA59" s="859"/>
      <c r="AB59" s="859"/>
      <c r="AC59" s="859"/>
      <c r="AD59" s="859"/>
      <c r="AE59" s="859"/>
      <c r="AF59" s="859"/>
      <c r="AG59" s="859"/>
      <c r="AH59" s="859"/>
      <c r="AI59" s="859"/>
      <c r="AJ59" s="859"/>
      <c r="AK59" s="859"/>
      <c r="AL59" s="859"/>
      <c r="AM59" s="859"/>
      <c r="AN59" s="859"/>
      <c r="AO59" s="768"/>
    </row>
    <row r="60" spans="1:41">
      <c r="A60" s="784">
        <v>1</v>
      </c>
      <c r="B60" s="846" t="b">
        <v>1</v>
      </c>
      <c r="C60" s="846"/>
      <c r="D60" s="846"/>
      <c r="E60" s="846"/>
      <c r="F60" s="846"/>
      <c r="G60" s="846"/>
      <c r="H60" s="846"/>
      <c r="I60" s="846"/>
      <c r="J60" s="846"/>
      <c r="K60" s="846"/>
      <c r="L60" s="273" t="s">
        <v>595</v>
      </c>
      <c r="M60" s="275" t="s">
        <v>454</v>
      </c>
      <c r="N60" s="270" t="s">
        <v>370</v>
      </c>
      <c r="O60" s="859"/>
      <c r="P60" s="859"/>
      <c r="Q60" s="859"/>
      <c r="R60" s="859"/>
      <c r="S60" s="859"/>
      <c r="T60" s="859"/>
      <c r="U60" s="859"/>
      <c r="V60" s="859"/>
      <c r="W60" s="859"/>
      <c r="X60" s="859"/>
      <c r="Y60" s="859"/>
      <c r="Z60" s="859"/>
      <c r="AA60" s="859"/>
      <c r="AB60" s="859"/>
      <c r="AC60" s="859"/>
      <c r="AD60" s="859"/>
      <c r="AE60" s="859"/>
      <c r="AF60" s="859"/>
      <c r="AG60" s="859"/>
      <c r="AH60" s="859"/>
      <c r="AI60" s="859"/>
      <c r="AJ60" s="859"/>
      <c r="AK60" s="859"/>
      <c r="AL60" s="859"/>
      <c r="AM60" s="859"/>
      <c r="AN60" s="859"/>
      <c r="AO60" s="768"/>
    </row>
    <row r="61" spans="1:41" s="278" customFormat="1" ht="22.8">
      <c r="A61" s="784">
        <v>1</v>
      </c>
      <c r="B61" s="846" t="b">
        <v>1</v>
      </c>
      <c r="C61" s="856"/>
      <c r="D61" s="856"/>
      <c r="E61" s="856"/>
      <c r="F61" s="856"/>
      <c r="G61" s="856"/>
      <c r="H61" s="856"/>
      <c r="I61" s="856"/>
      <c r="J61" s="856"/>
      <c r="K61" s="856"/>
      <c r="L61" s="276" t="s">
        <v>102</v>
      </c>
      <c r="M61" s="272" t="s">
        <v>455</v>
      </c>
      <c r="N61" s="277" t="s">
        <v>370</v>
      </c>
      <c r="O61" s="857">
        <v>0</v>
      </c>
      <c r="P61" s="857">
        <v>0</v>
      </c>
      <c r="Q61" s="857">
        <v>0</v>
      </c>
      <c r="R61" s="857">
        <v>0</v>
      </c>
      <c r="S61" s="857">
        <v>0</v>
      </c>
      <c r="T61" s="857">
        <v>0</v>
      </c>
      <c r="U61" s="857">
        <v>0</v>
      </c>
      <c r="V61" s="857">
        <v>0</v>
      </c>
      <c r="W61" s="857">
        <v>0</v>
      </c>
      <c r="X61" s="857">
        <v>0</v>
      </c>
      <c r="Y61" s="857">
        <v>0</v>
      </c>
      <c r="Z61" s="857">
        <v>0</v>
      </c>
      <c r="AA61" s="857">
        <v>0</v>
      </c>
      <c r="AB61" s="857">
        <v>0</v>
      </c>
      <c r="AC61" s="857">
        <v>0</v>
      </c>
      <c r="AD61" s="857">
        <v>0</v>
      </c>
      <c r="AE61" s="857">
        <v>0</v>
      </c>
      <c r="AF61" s="857">
        <v>0</v>
      </c>
      <c r="AG61" s="857">
        <v>0</v>
      </c>
      <c r="AH61" s="857">
        <v>0</v>
      </c>
      <c r="AI61" s="857">
        <v>0</v>
      </c>
      <c r="AJ61" s="857">
        <v>0</v>
      </c>
      <c r="AK61" s="857">
        <v>0</v>
      </c>
      <c r="AL61" s="857">
        <v>0</v>
      </c>
      <c r="AM61" s="857">
        <v>0</v>
      </c>
      <c r="AN61" s="857">
        <v>0</v>
      </c>
      <c r="AO61" s="768"/>
    </row>
    <row r="62" spans="1:41">
      <c r="A62" s="784">
        <v>1</v>
      </c>
      <c r="B62" s="846" t="b">
        <v>1</v>
      </c>
      <c r="C62" s="846"/>
      <c r="D62" s="846"/>
      <c r="E62" s="846"/>
      <c r="F62" s="846"/>
      <c r="G62" s="846"/>
      <c r="H62" s="846"/>
      <c r="I62" s="846"/>
      <c r="J62" s="846"/>
      <c r="K62" s="846"/>
      <c r="L62" s="273" t="s">
        <v>17</v>
      </c>
      <c r="M62" s="274" t="s">
        <v>1191</v>
      </c>
      <c r="N62" s="270" t="s">
        <v>370</v>
      </c>
      <c r="O62" s="859"/>
      <c r="P62" s="859"/>
      <c r="Q62" s="859"/>
      <c r="R62" s="859"/>
      <c r="S62" s="859"/>
      <c r="T62" s="859"/>
      <c r="U62" s="859"/>
      <c r="V62" s="859"/>
      <c r="W62" s="859"/>
      <c r="X62" s="859"/>
      <c r="Y62" s="859"/>
      <c r="Z62" s="859"/>
      <c r="AA62" s="859"/>
      <c r="AB62" s="859"/>
      <c r="AC62" s="859"/>
      <c r="AD62" s="859"/>
      <c r="AE62" s="859"/>
      <c r="AF62" s="859"/>
      <c r="AG62" s="859"/>
      <c r="AH62" s="859"/>
      <c r="AI62" s="859"/>
      <c r="AJ62" s="859"/>
      <c r="AK62" s="859"/>
      <c r="AL62" s="859"/>
      <c r="AM62" s="859"/>
      <c r="AN62" s="859"/>
      <c r="AO62" s="768"/>
    </row>
    <row r="63" spans="1:41">
      <c r="A63" s="784">
        <v>1</v>
      </c>
      <c r="B63" s="846" t="b">
        <v>1</v>
      </c>
      <c r="C63" s="846"/>
      <c r="D63" s="846"/>
      <c r="E63" s="846"/>
      <c r="F63" s="846"/>
      <c r="G63" s="846"/>
      <c r="H63" s="846"/>
      <c r="I63" s="846"/>
      <c r="J63" s="846"/>
      <c r="K63" s="846"/>
      <c r="L63" s="273" t="s">
        <v>146</v>
      </c>
      <c r="M63" s="274" t="s">
        <v>1192</v>
      </c>
      <c r="N63" s="270" t="s">
        <v>370</v>
      </c>
      <c r="O63" s="859"/>
      <c r="P63" s="859"/>
      <c r="Q63" s="859"/>
      <c r="R63" s="859"/>
      <c r="S63" s="859"/>
      <c r="T63" s="859"/>
      <c r="U63" s="859"/>
      <c r="V63" s="859"/>
      <c r="W63" s="859"/>
      <c r="X63" s="859"/>
      <c r="Y63" s="859"/>
      <c r="Z63" s="859"/>
      <c r="AA63" s="859"/>
      <c r="AB63" s="859"/>
      <c r="AC63" s="859"/>
      <c r="AD63" s="859"/>
      <c r="AE63" s="859"/>
      <c r="AF63" s="859"/>
      <c r="AG63" s="859"/>
      <c r="AH63" s="859"/>
      <c r="AI63" s="859"/>
      <c r="AJ63" s="859"/>
      <c r="AK63" s="859"/>
      <c r="AL63" s="859"/>
      <c r="AM63" s="859"/>
      <c r="AN63" s="859"/>
      <c r="AO63" s="768"/>
    </row>
    <row r="64" spans="1:41">
      <c r="A64" s="784">
        <v>1</v>
      </c>
      <c r="B64" s="846" t="b">
        <v>1</v>
      </c>
      <c r="C64" s="846"/>
      <c r="D64" s="846"/>
      <c r="E64" s="846"/>
      <c r="F64" s="846"/>
      <c r="G64" s="846"/>
      <c r="H64" s="846"/>
      <c r="I64" s="846"/>
      <c r="J64" s="846"/>
      <c r="K64" s="846"/>
      <c r="L64" s="273" t="s">
        <v>167</v>
      </c>
      <c r="M64" s="274" t="s">
        <v>456</v>
      </c>
      <c r="N64" s="270" t="s">
        <v>370</v>
      </c>
      <c r="O64" s="859"/>
      <c r="P64" s="859"/>
      <c r="Q64" s="859"/>
      <c r="R64" s="859"/>
      <c r="S64" s="859"/>
      <c r="T64" s="859"/>
      <c r="U64" s="859"/>
      <c r="V64" s="859"/>
      <c r="W64" s="859"/>
      <c r="X64" s="859"/>
      <c r="Y64" s="859"/>
      <c r="Z64" s="859"/>
      <c r="AA64" s="859"/>
      <c r="AB64" s="859"/>
      <c r="AC64" s="859"/>
      <c r="AD64" s="859"/>
      <c r="AE64" s="859"/>
      <c r="AF64" s="859"/>
      <c r="AG64" s="859"/>
      <c r="AH64" s="859"/>
      <c r="AI64" s="859"/>
      <c r="AJ64" s="859"/>
      <c r="AK64" s="859"/>
      <c r="AL64" s="859"/>
      <c r="AM64" s="859"/>
      <c r="AN64" s="859"/>
      <c r="AO64" s="768"/>
    </row>
    <row r="65" spans="1:41" s="82" customFormat="1">
      <c r="A65" s="761" t="s">
        <v>102</v>
      </c>
      <c r="B65" s="846" t="b">
        <v>1</v>
      </c>
      <c r="C65" s="749"/>
      <c r="D65" s="749"/>
      <c r="E65" s="749"/>
      <c r="F65" s="749"/>
      <c r="G65" s="749"/>
      <c r="H65" s="749"/>
      <c r="I65" s="749"/>
      <c r="J65" s="749"/>
      <c r="K65" s="749"/>
      <c r="L65" s="860" t="s">
        <v>2566</v>
      </c>
      <c r="M65" s="861"/>
      <c r="N65" s="861"/>
      <c r="O65" s="861"/>
      <c r="P65" s="861"/>
      <c r="Q65" s="861"/>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row>
    <row r="66" spans="1:41" s="278" customFormat="1" ht="22.8">
      <c r="A66" s="784">
        <v>2</v>
      </c>
      <c r="B66" s="846" t="b">
        <v>1</v>
      </c>
      <c r="C66" s="856"/>
      <c r="D66" s="856"/>
      <c r="E66" s="856"/>
      <c r="F66" s="856"/>
      <c r="G66" s="856"/>
      <c r="H66" s="856"/>
      <c r="I66" s="856"/>
      <c r="J66" s="856"/>
      <c r="K66" s="856"/>
      <c r="L66" s="276">
        <v>1</v>
      </c>
      <c r="M66" s="271" t="s">
        <v>438</v>
      </c>
      <c r="N66" s="277" t="s">
        <v>370</v>
      </c>
      <c r="O66" s="857">
        <v>0</v>
      </c>
      <c r="P66" s="857">
        <v>0</v>
      </c>
      <c r="Q66" s="857">
        <v>0</v>
      </c>
      <c r="R66" s="857">
        <v>0</v>
      </c>
      <c r="S66" s="857">
        <v>0</v>
      </c>
      <c r="T66" s="857">
        <v>0</v>
      </c>
      <c r="U66" s="857">
        <v>0</v>
      </c>
      <c r="V66" s="857">
        <v>0</v>
      </c>
      <c r="W66" s="857">
        <v>0</v>
      </c>
      <c r="X66" s="857">
        <v>0</v>
      </c>
      <c r="Y66" s="857">
        <v>0</v>
      </c>
      <c r="Z66" s="857">
        <v>0</v>
      </c>
      <c r="AA66" s="857">
        <v>0</v>
      </c>
      <c r="AB66" s="857">
        <v>0</v>
      </c>
      <c r="AC66" s="857">
        <v>0</v>
      </c>
      <c r="AD66" s="857">
        <v>0</v>
      </c>
      <c r="AE66" s="857">
        <v>0</v>
      </c>
      <c r="AF66" s="857">
        <v>0</v>
      </c>
      <c r="AG66" s="857">
        <v>0</v>
      </c>
      <c r="AH66" s="857">
        <v>0</v>
      </c>
      <c r="AI66" s="857">
        <v>0</v>
      </c>
      <c r="AJ66" s="857">
        <v>0</v>
      </c>
      <c r="AK66" s="857">
        <v>0</v>
      </c>
      <c r="AL66" s="857">
        <v>0</v>
      </c>
      <c r="AM66" s="857">
        <v>0</v>
      </c>
      <c r="AN66" s="857">
        <v>0</v>
      </c>
      <c r="AO66" s="768"/>
    </row>
    <row r="67" spans="1:41">
      <c r="A67" s="784">
        <v>2</v>
      </c>
      <c r="B67" s="846" t="b">
        <v>1</v>
      </c>
      <c r="C67" s="846"/>
      <c r="D67" s="846"/>
      <c r="E67" s="846"/>
      <c r="F67" s="846"/>
      <c r="G67" s="846"/>
      <c r="H67" s="846"/>
      <c r="I67" s="846"/>
      <c r="J67" s="846"/>
      <c r="K67" s="846"/>
      <c r="L67" s="273" t="s">
        <v>165</v>
      </c>
      <c r="M67" s="274" t="s">
        <v>439</v>
      </c>
      <c r="N67" s="270" t="s">
        <v>370</v>
      </c>
      <c r="O67" s="858">
        <v>0</v>
      </c>
      <c r="P67" s="858">
        <v>0</v>
      </c>
      <c r="Q67" s="858">
        <v>0</v>
      </c>
      <c r="R67" s="858">
        <v>0</v>
      </c>
      <c r="S67" s="858">
        <v>0</v>
      </c>
      <c r="T67" s="858">
        <v>0</v>
      </c>
      <c r="U67" s="858">
        <v>0</v>
      </c>
      <c r="V67" s="858">
        <v>0</v>
      </c>
      <c r="W67" s="858">
        <v>0</v>
      </c>
      <c r="X67" s="858">
        <v>0</v>
      </c>
      <c r="Y67" s="858">
        <v>0</v>
      </c>
      <c r="Z67" s="858">
        <v>0</v>
      </c>
      <c r="AA67" s="858">
        <v>0</v>
      </c>
      <c r="AB67" s="858">
        <v>0</v>
      </c>
      <c r="AC67" s="858">
        <v>0</v>
      </c>
      <c r="AD67" s="858">
        <v>0</v>
      </c>
      <c r="AE67" s="858">
        <v>0</v>
      </c>
      <c r="AF67" s="858">
        <v>0</v>
      </c>
      <c r="AG67" s="858">
        <v>0</v>
      </c>
      <c r="AH67" s="858">
        <v>0</v>
      </c>
      <c r="AI67" s="858">
        <v>0</v>
      </c>
      <c r="AJ67" s="858">
        <v>0</v>
      </c>
      <c r="AK67" s="858">
        <v>0</v>
      </c>
      <c r="AL67" s="858">
        <v>0</v>
      </c>
      <c r="AM67" s="858">
        <v>0</v>
      </c>
      <c r="AN67" s="858">
        <v>0</v>
      </c>
      <c r="AO67" s="768"/>
    </row>
    <row r="68" spans="1:41">
      <c r="A68" s="784">
        <v>2</v>
      </c>
      <c r="B68" s="846" t="b">
        <v>1</v>
      </c>
      <c r="C68" s="846"/>
      <c r="D68" s="846"/>
      <c r="E68" s="846"/>
      <c r="F68" s="846"/>
      <c r="G68" s="846"/>
      <c r="H68" s="846"/>
      <c r="I68" s="846"/>
      <c r="J68" s="846"/>
      <c r="K68" s="846"/>
      <c r="L68" s="273" t="s">
        <v>412</v>
      </c>
      <c r="M68" s="275" t="s">
        <v>440</v>
      </c>
      <c r="N68" s="270" t="s">
        <v>370</v>
      </c>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768"/>
    </row>
    <row r="69" spans="1:41">
      <c r="A69" s="784">
        <v>2</v>
      </c>
      <c r="B69" s="846" t="b">
        <v>1</v>
      </c>
      <c r="C69" s="846"/>
      <c r="D69" s="846"/>
      <c r="E69" s="846"/>
      <c r="F69" s="846"/>
      <c r="G69" s="846"/>
      <c r="H69" s="846"/>
      <c r="I69" s="846"/>
      <c r="J69" s="846"/>
      <c r="K69" s="846"/>
      <c r="L69" s="273" t="s">
        <v>414</v>
      </c>
      <c r="M69" s="275" t="s">
        <v>1126</v>
      </c>
      <c r="N69" s="270" t="s">
        <v>370</v>
      </c>
      <c r="O69" s="859"/>
      <c r="P69" s="859"/>
      <c r="Q69" s="859"/>
      <c r="R69" s="859"/>
      <c r="S69" s="859"/>
      <c r="T69" s="859"/>
      <c r="U69" s="859"/>
      <c r="V69" s="859"/>
      <c r="W69" s="859"/>
      <c r="X69" s="859"/>
      <c r="Y69" s="859"/>
      <c r="Z69" s="859"/>
      <c r="AA69" s="859"/>
      <c r="AB69" s="859"/>
      <c r="AC69" s="859"/>
      <c r="AD69" s="859"/>
      <c r="AE69" s="859"/>
      <c r="AF69" s="859"/>
      <c r="AG69" s="859"/>
      <c r="AH69" s="859"/>
      <c r="AI69" s="859"/>
      <c r="AJ69" s="859"/>
      <c r="AK69" s="859"/>
      <c r="AL69" s="859"/>
      <c r="AM69" s="859"/>
      <c r="AN69" s="859"/>
      <c r="AO69" s="768"/>
    </row>
    <row r="70" spans="1:41">
      <c r="A70" s="784">
        <v>2</v>
      </c>
      <c r="B70" s="846" t="b">
        <v>1</v>
      </c>
      <c r="C70" s="846"/>
      <c r="D70" s="846"/>
      <c r="E70" s="846"/>
      <c r="F70" s="846"/>
      <c r="G70" s="846"/>
      <c r="H70" s="846"/>
      <c r="I70" s="846"/>
      <c r="J70" s="846"/>
      <c r="K70" s="846"/>
      <c r="L70" s="273" t="s">
        <v>1087</v>
      </c>
      <c r="M70" s="275" t="s">
        <v>441</v>
      </c>
      <c r="N70" s="270" t="s">
        <v>370</v>
      </c>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768"/>
    </row>
    <row r="71" spans="1:41">
      <c r="A71" s="784">
        <v>2</v>
      </c>
      <c r="B71" s="846" t="b">
        <v>1</v>
      </c>
      <c r="C71" s="846"/>
      <c r="D71" s="846"/>
      <c r="E71" s="846"/>
      <c r="F71" s="846"/>
      <c r="G71" s="846"/>
      <c r="H71" s="846"/>
      <c r="I71" s="846"/>
      <c r="J71" s="846"/>
      <c r="K71" s="846"/>
      <c r="L71" s="273" t="s">
        <v>1088</v>
      </c>
      <c r="M71" s="275" t="s">
        <v>442</v>
      </c>
      <c r="N71" s="270" t="s">
        <v>370</v>
      </c>
      <c r="O71" s="859"/>
      <c r="P71" s="859"/>
      <c r="Q71" s="859"/>
      <c r="R71" s="859"/>
      <c r="S71" s="859"/>
      <c r="T71" s="859"/>
      <c r="U71" s="859"/>
      <c r="V71" s="859"/>
      <c r="W71" s="859"/>
      <c r="X71" s="859"/>
      <c r="Y71" s="859"/>
      <c r="Z71" s="859"/>
      <c r="AA71" s="859"/>
      <c r="AB71" s="859"/>
      <c r="AC71" s="859"/>
      <c r="AD71" s="859"/>
      <c r="AE71" s="859"/>
      <c r="AF71" s="859"/>
      <c r="AG71" s="859"/>
      <c r="AH71" s="859"/>
      <c r="AI71" s="859"/>
      <c r="AJ71" s="859"/>
      <c r="AK71" s="859"/>
      <c r="AL71" s="859"/>
      <c r="AM71" s="859"/>
      <c r="AN71" s="859"/>
      <c r="AO71" s="768"/>
    </row>
    <row r="72" spans="1:41">
      <c r="A72" s="784">
        <v>2</v>
      </c>
      <c r="B72" s="846" t="b">
        <v>1</v>
      </c>
      <c r="C72" s="846"/>
      <c r="D72" s="846"/>
      <c r="E72" s="846"/>
      <c r="F72" s="846"/>
      <c r="G72" s="846"/>
      <c r="H72" s="846"/>
      <c r="I72" s="846"/>
      <c r="J72" s="846"/>
      <c r="K72" s="846"/>
      <c r="L72" s="273" t="s">
        <v>166</v>
      </c>
      <c r="M72" s="274" t="s">
        <v>443</v>
      </c>
      <c r="N72" s="270" t="s">
        <v>370</v>
      </c>
      <c r="O72" s="858">
        <v>0</v>
      </c>
      <c r="P72" s="858">
        <v>0</v>
      </c>
      <c r="Q72" s="858">
        <v>0</v>
      </c>
      <c r="R72" s="858">
        <v>0</v>
      </c>
      <c r="S72" s="858">
        <v>0</v>
      </c>
      <c r="T72" s="858">
        <v>0</v>
      </c>
      <c r="U72" s="858">
        <v>0</v>
      </c>
      <c r="V72" s="858">
        <v>0</v>
      </c>
      <c r="W72" s="858">
        <v>0</v>
      </c>
      <c r="X72" s="858">
        <v>0</v>
      </c>
      <c r="Y72" s="858">
        <v>0</v>
      </c>
      <c r="Z72" s="858">
        <v>0</v>
      </c>
      <c r="AA72" s="858">
        <v>0</v>
      </c>
      <c r="AB72" s="858">
        <v>0</v>
      </c>
      <c r="AC72" s="858">
        <v>0</v>
      </c>
      <c r="AD72" s="858">
        <v>0</v>
      </c>
      <c r="AE72" s="858">
        <v>0</v>
      </c>
      <c r="AF72" s="858">
        <v>0</v>
      </c>
      <c r="AG72" s="858">
        <v>0</v>
      </c>
      <c r="AH72" s="858">
        <v>0</v>
      </c>
      <c r="AI72" s="858">
        <v>0</v>
      </c>
      <c r="AJ72" s="858">
        <v>0</v>
      </c>
      <c r="AK72" s="858">
        <v>0</v>
      </c>
      <c r="AL72" s="858">
        <v>0</v>
      </c>
      <c r="AM72" s="858">
        <v>0</v>
      </c>
      <c r="AN72" s="858">
        <v>0</v>
      </c>
      <c r="AO72" s="768"/>
    </row>
    <row r="73" spans="1:41">
      <c r="A73" s="784">
        <v>2</v>
      </c>
      <c r="B73" s="846" t="b">
        <v>1</v>
      </c>
      <c r="C73" s="846"/>
      <c r="D73" s="846"/>
      <c r="E73" s="846"/>
      <c r="F73" s="846"/>
      <c r="G73" s="846"/>
      <c r="H73" s="846"/>
      <c r="I73" s="846"/>
      <c r="J73" s="846"/>
      <c r="K73" s="846"/>
      <c r="L73" s="273" t="s">
        <v>534</v>
      </c>
      <c r="M73" s="275" t="s">
        <v>444</v>
      </c>
      <c r="N73" s="270" t="s">
        <v>370</v>
      </c>
      <c r="O73" s="859"/>
      <c r="P73" s="859"/>
      <c r="Q73" s="859"/>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768"/>
    </row>
    <row r="74" spans="1:41">
      <c r="A74" s="784">
        <v>2</v>
      </c>
      <c r="B74" s="846" t="b">
        <v>1</v>
      </c>
      <c r="C74" s="846"/>
      <c r="D74" s="846"/>
      <c r="E74" s="846"/>
      <c r="F74" s="846"/>
      <c r="G74" s="846"/>
      <c r="H74" s="846"/>
      <c r="I74" s="846"/>
      <c r="J74" s="846"/>
      <c r="K74" s="846"/>
      <c r="L74" s="273" t="s">
        <v>540</v>
      </c>
      <c r="M74" s="275" t="s">
        <v>445</v>
      </c>
      <c r="N74" s="270" t="s">
        <v>370</v>
      </c>
      <c r="O74" s="859"/>
      <c r="P74" s="859"/>
      <c r="Q74" s="859"/>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768"/>
    </row>
    <row r="75" spans="1:41">
      <c r="A75" s="784">
        <v>2</v>
      </c>
      <c r="B75" s="846" t="b">
        <v>1</v>
      </c>
      <c r="C75" s="846"/>
      <c r="D75" s="846"/>
      <c r="E75" s="846"/>
      <c r="F75" s="846"/>
      <c r="G75" s="846"/>
      <c r="H75" s="846"/>
      <c r="I75" s="846"/>
      <c r="J75" s="846"/>
      <c r="K75" s="846"/>
      <c r="L75" s="273" t="s">
        <v>542</v>
      </c>
      <c r="M75" s="275" t="s">
        <v>446</v>
      </c>
      <c r="N75" s="270" t="s">
        <v>370</v>
      </c>
      <c r="O75" s="859"/>
      <c r="P75" s="859"/>
      <c r="Q75" s="859"/>
      <c r="R75" s="859"/>
      <c r="S75" s="859"/>
      <c r="T75" s="859"/>
      <c r="U75" s="859"/>
      <c r="V75" s="859"/>
      <c r="W75" s="859"/>
      <c r="X75" s="859"/>
      <c r="Y75" s="859"/>
      <c r="Z75" s="859"/>
      <c r="AA75" s="859"/>
      <c r="AB75" s="859"/>
      <c r="AC75" s="859"/>
      <c r="AD75" s="859"/>
      <c r="AE75" s="859"/>
      <c r="AF75" s="859"/>
      <c r="AG75" s="859"/>
      <c r="AH75" s="859"/>
      <c r="AI75" s="859"/>
      <c r="AJ75" s="859"/>
      <c r="AK75" s="859"/>
      <c r="AL75" s="859"/>
      <c r="AM75" s="859"/>
      <c r="AN75" s="859"/>
      <c r="AO75" s="768"/>
    </row>
    <row r="76" spans="1:41">
      <c r="A76" s="784">
        <v>2</v>
      </c>
      <c r="B76" s="846" t="b">
        <v>1</v>
      </c>
      <c r="C76" s="846"/>
      <c r="D76" s="846"/>
      <c r="E76" s="846"/>
      <c r="F76" s="846"/>
      <c r="G76" s="846"/>
      <c r="H76" s="846"/>
      <c r="I76" s="846"/>
      <c r="J76" s="846"/>
      <c r="K76" s="846"/>
      <c r="L76" s="273" t="s">
        <v>378</v>
      </c>
      <c r="M76" s="274" t="s">
        <v>447</v>
      </c>
      <c r="N76" s="270" t="s">
        <v>370</v>
      </c>
      <c r="O76" s="858">
        <v>0</v>
      </c>
      <c r="P76" s="858">
        <v>0</v>
      </c>
      <c r="Q76" s="858">
        <v>0</v>
      </c>
      <c r="R76" s="858">
        <v>0</v>
      </c>
      <c r="S76" s="858">
        <v>0</v>
      </c>
      <c r="T76" s="858">
        <v>0</v>
      </c>
      <c r="U76" s="858">
        <v>0</v>
      </c>
      <c r="V76" s="858">
        <v>0</v>
      </c>
      <c r="W76" s="858">
        <v>0</v>
      </c>
      <c r="X76" s="858">
        <v>0</v>
      </c>
      <c r="Y76" s="858">
        <v>0</v>
      </c>
      <c r="Z76" s="858">
        <v>0</v>
      </c>
      <c r="AA76" s="858">
        <v>0</v>
      </c>
      <c r="AB76" s="858">
        <v>0</v>
      </c>
      <c r="AC76" s="858">
        <v>0</v>
      </c>
      <c r="AD76" s="858">
        <v>0</v>
      </c>
      <c r="AE76" s="858">
        <v>0</v>
      </c>
      <c r="AF76" s="858">
        <v>0</v>
      </c>
      <c r="AG76" s="858">
        <v>0</v>
      </c>
      <c r="AH76" s="858">
        <v>0</v>
      </c>
      <c r="AI76" s="858">
        <v>0</v>
      </c>
      <c r="AJ76" s="858">
        <v>0</v>
      </c>
      <c r="AK76" s="858">
        <v>0</v>
      </c>
      <c r="AL76" s="858">
        <v>0</v>
      </c>
      <c r="AM76" s="858">
        <v>0</v>
      </c>
      <c r="AN76" s="858">
        <v>0</v>
      </c>
      <c r="AO76" s="768"/>
    </row>
    <row r="77" spans="1:41">
      <c r="A77" s="784">
        <v>2</v>
      </c>
      <c r="B77" s="846" t="b">
        <v>1</v>
      </c>
      <c r="C77" s="846"/>
      <c r="D77" s="846"/>
      <c r="E77" s="846"/>
      <c r="F77" s="846"/>
      <c r="G77" s="846"/>
      <c r="H77" s="846"/>
      <c r="I77" s="846"/>
      <c r="J77" s="846"/>
      <c r="K77" s="846"/>
      <c r="L77" s="273" t="s">
        <v>564</v>
      </c>
      <c r="M77" s="275" t="s">
        <v>448</v>
      </c>
      <c r="N77" s="270" t="s">
        <v>370</v>
      </c>
      <c r="O77" s="859"/>
      <c r="P77" s="859"/>
      <c r="Q77" s="859"/>
      <c r="R77" s="859"/>
      <c r="S77" s="859"/>
      <c r="T77" s="859"/>
      <c r="U77" s="859"/>
      <c r="V77" s="859"/>
      <c r="W77" s="859"/>
      <c r="X77" s="859"/>
      <c r="Y77" s="859"/>
      <c r="Z77" s="859"/>
      <c r="AA77" s="859"/>
      <c r="AB77" s="859"/>
      <c r="AC77" s="859"/>
      <c r="AD77" s="859"/>
      <c r="AE77" s="859"/>
      <c r="AF77" s="859"/>
      <c r="AG77" s="859"/>
      <c r="AH77" s="859"/>
      <c r="AI77" s="859"/>
      <c r="AJ77" s="859"/>
      <c r="AK77" s="859"/>
      <c r="AL77" s="859"/>
      <c r="AM77" s="859"/>
      <c r="AN77" s="859"/>
      <c r="AO77" s="768"/>
    </row>
    <row r="78" spans="1:41">
      <c r="A78" s="784">
        <v>2</v>
      </c>
      <c r="B78" s="846" t="b">
        <v>1</v>
      </c>
      <c r="C78" s="846"/>
      <c r="D78" s="846"/>
      <c r="E78" s="846"/>
      <c r="F78" s="846"/>
      <c r="G78" s="846"/>
      <c r="H78" s="846"/>
      <c r="I78" s="846"/>
      <c r="J78" s="846"/>
      <c r="K78" s="846"/>
      <c r="L78" s="273" t="s">
        <v>566</v>
      </c>
      <c r="M78" s="275" t="s">
        <v>449</v>
      </c>
      <c r="N78" s="270" t="s">
        <v>370</v>
      </c>
      <c r="O78" s="859"/>
      <c r="P78" s="859"/>
      <c r="Q78" s="859"/>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768"/>
    </row>
    <row r="79" spans="1:41">
      <c r="A79" s="784">
        <v>2</v>
      </c>
      <c r="B79" s="846" t="b">
        <v>1</v>
      </c>
      <c r="C79" s="846"/>
      <c r="D79" s="846"/>
      <c r="E79" s="846"/>
      <c r="F79" s="846"/>
      <c r="G79" s="846"/>
      <c r="H79" s="846"/>
      <c r="I79" s="846"/>
      <c r="J79" s="846"/>
      <c r="K79" s="846"/>
      <c r="L79" s="273" t="s">
        <v>568</v>
      </c>
      <c r="M79" s="275" t="s">
        <v>450</v>
      </c>
      <c r="N79" s="270" t="s">
        <v>370</v>
      </c>
      <c r="O79" s="859"/>
      <c r="P79" s="859"/>
      <c r="Q79" s="859"/>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768"/>
    </row>
    <row r="80" spans="1:41">
      <c r="A80" s="784">
        <v>2</v>
      </c>
      <c r="B80" s="846" t="b">
        <v>1</v>
      </c>
      <c r="C80" s="846"/>
      <c r="D80" s="846"/>
      <c r="E80" s="846"/>
      <c r="F80" s="846"/>
      <c r="G80" s="846"/>
      <c r="H80" s="846"/>
      <c r="I80" s="846"/>
      <c r="J80" s="846"/>
      <c r="K80" s="846"/>
      <c r="L80" s="273" t="s">
        <v>380</v>
      </c>
      <c r="M80" s="274" t="s">
        <v>451</v>
      </c>
      <c r="N80" s="270" t="s">
        <v>370</v>
      </c>
      <c r="O80" s="858">
        <v>0</v>
      </c>
      <c r="P80" s="858">
        <v>0</v>
      </c>
      <c r="Q80" s="858">
        <v>0</v>
      </c>
      <c r="R80" s="858">
        <v>0</v>
      </c>
      <c r="S80" s="858">
        <v>0</v>
      </c>
      <c r="T80" s="858">
        <v>0</v>
      </c>
      <c r="U80" s="858">
        <v>0</v>
      </c>
      <c r="V80" s="858">
        <v>0</v>
      </c>
      <c r="W80" s="858">
        <v>0</v>
      </c>
      <c r="X80" s="858">
        <v>0</v>
      </c>
      <c r="Y80" s="858">
        <v>0</v>
      </c>
      <c r="Z80" s="858">
        <v>0</v>
      </c>
      <c r="AA80" s="858">
        <v>0</v>
      </c>
      <c r="AB80" s="858">
        <v>0</v>
      </c>
      <c r="AC80" s="858">
        <v>0</v>
      </c>
      <c r="AD80" s="858">
        <v>0</v>
      </c>
      <c r="AE80" s="858">
        <v>0</v>
      </c>
      <c r="AF80" s="858">
        <v>0</v>
      </c>
      <c r="AG80" s="858">
        <v>0</v>
      </c>
      <c r="AH80" s="858">
        <v>0</v>
      </c>
      <c r="AI80" s="858">
        <v>0</v>
      </c>
      <c r="AJ80" s="858">
        <v>0</v>
      </c>
      <c r="AK80" s="858">
        <v>0</v>
      </c>
      <c r="AL80" s="858">
        <v>0</v>
      </c>
      <c r="AM80" s="858">
        <v>0</v>
      </c>
      <c r="AN80" s="858">
        <v>0</v>
      </c>
      <c r="AO80" s="768"/>
    </row>
    <row r="81" spans="1:41">
      <c r="A81" s="784">
        <v>2</v>
      </c>
      <c r="B81" s="846" t="b">
        <v>1</v>
      </c>
      <c r="C81" s="846"/>
      <c r="D81" s="846"/>
      <c r="E81" s="846"/>
      <c r="F81" s="846"/>
      <c r="G81" s="846"/>
      <c r="H81" s="846"/>
      <c r="I81" s="846"/>
      <c r="J81" s="846"/>
      <c r="K81" s="846"/>
      <c r="L81" s="273" t="s">
        <v>573</v>
      </c>
      <c r="M81" s="275" t="s">
        <v>452</v>
      </c>
      <c r="N81" s="270" t="s">
        <v>370</v>
      </c>
      <c r="O81" s="859"/>
      <c r="P81" s="859"/>
      <c r="Q81" s="859"/>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768"/>
    </row>
    <row r="82" spans="1:41" ht="22.8">
      <c r="A82" s="784">
        <v>2</v>
      </c>
      <c r="B82" s="846" t="b">
        <v>1</v>
      </c>
      <c r="C82" s="846"/>
      <c r="D82" s="846"/>
      <c r="E82" s="846"/>
      <c r="F82" s="846"/>
      <c r="G82" s="846"/>
      <c r="H82" s="846"/>
      <c r="I82" s="846"/>
      <c r="J82" s="846"/>
      <c r="K82" s="846"/>
      <c r="L82" s="273" t="s">
        <v>587</v>
      </c>
      <c r="M82" s="275" t="s">
        <v>1180</v>
      </c>
      <c r="N82" s="270" t="s">
        <v>370</v>
      </c>
      <c r="O82" s="859"/>
      <c r="P82" s="859"/>
      <c r="Q82" s="859"/>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768"/>
    </row>
    <row r="83" spans="1:41" ht="22.8">
      <c r="A83" s="784">
        <v>2</v>
      </c>
      <c r="B83" s="846" t="b">
        <v>1</v>
      </c>
      <c r="C83" s="846"/>
      <c r="D83" s="846"/>
      <c r="E83" s="846"/>
      <c r="F83" s="846"/>
      <c r="G83" s="846"/>
      <c r="H83" s="846"/>
      <c r="I83" s="846"/>
      <c r="J83" s="846"/>
      <c r="K83" s="846"/>
      <c r="L83" s="273" t="s">
        <v>593</v>
      </c>
      <c r="M83" s="275" t="s">
        <v>453</v>
      </c>
      <c r="N83" s="270" t="s">
        <v>370</v>
      </c>
      <c r="O83" s="859"/>
      <c r="P83" s="859"/>
      <c r="Q83" s="859"/>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768"/>
    </row>
    <row r="84" spans="1:41">
      <c r="A84" s="784">
        <v>2</v>
      </c>
      <c r="B84" s="846" t="b">
        <v>1</v>
      </c>
      <c r="C84" s="846"/>
      <c r="D84" s="846"/>
      <c r="E84" s="846"/>
      <c r="F84" s="846"/>
      <c r="G84" s="846"/>
      <c r="H84" s="846"/>
      <c r="I84" s="846"/>
      <c r="J84" s="846"/>
      <c r="K84" s="846"/>
      <c r="L84" s="273" t="s">
        <v>595</v>
      </c>
      <c r="M84" s="275" t="s">
        <v>454</v>
      </c>
      <c r="N84" s="270" t="s">
        <v>370</v>
      </c>
      <c r="O84" s="859"/>
      <c r="P84" s="859"/>
      <c r="Q84" s="859"/>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768"/>
    </row>
    <row r="85" spans="1:41" s="278" customFormat="1" ht="22.8">
      <c r="A85" s="784">
        <v>2</v>
      </c>
      <c r="B85" s="846" t="b">
        <v>1</v>
      </c>
      <c r="C85" s="856"/>
      <c r="D85" s="856"/>
      <c r="E85" s="856"/>
      <c r="F85" s="856"/>
      <c r="G85" s="856"/>
      <c r="H85" s="856"/>
      <c r="I85" s="856"/>
      <c r="J85" s="856"/>
      <c r="K85" s="856"/>
      <c r="L85" s="276" t="s">
        <v>102</v>
      </c>
      <c r="M85" s="272" t="s">
        <v>455</v>
      </c>
      <c r="N85" s="277" t="s">
        <v>370</v>
      </c>
      <c r="O85" s="857">
        <v>0</v>
      </c>
      <c r="P85" s="857">
        <v>0</v>
      </c>
      <c r="Q85" s="857">
        <v>0</v>
      </c>
      <c r="R85" s="857">
        <v>0</v>
      </c>
      <c r="S85" s="857">
        <v>0</v>
      </c>
      <c r="T85" s="857">
        <v>0</v>
      </c>
      <c r="U85" s="857">
        <v>0</v>
      </c>
      <c r="V85" s="857">
        <v>0</v>
      </c>
      <c r="W85" s="857">
        <v>0</v>
      </c>
      <c r="X85" s="857">
        <v>0</v>
      </c>
      <c r="Y85" s="857">
        <v>0</v>
      </c>
      <c r="Z85" s="857">
        <v>0</v>
      </c>
      <c r="AA85" s="857">
        <v>0</v>
      </c>
      <c r="AB85" s="857">
        <v>0</v>
      </c>
      <c r="AC85" s="857">
        <v>0</v>
      </c>
      <c r="AD85" s="857">
        <v>0</v>
      </c>
      <c r="AE85" s="857">
        <v>0</v>
      </c>
      <c r="AF85" s="857">
        <v>0</v>
      </c>
      <c r="AG85" s="857">
        <v>0</v>
      </c>
      <c r="AH85" s="857">
        <v>0</v>
      </c>
      <c r="AI85" s="857">
        <v>0</v>
      </c>
      <c r="AJ85" s="857">
        <v>0</v>
      </c>
      <c r="AK85" s="857">
        <v>0</v>
      </c>
      <c r="AL85" s="857">
        <v>0</v>
      </c>
      <c r="AM85" s="857">
        <v>0</v>
      </c>
      <c r="AN85" s="857">
        <v>0</v>
      </c>
      <c r="AO85" s="768"/>
    </row>
    <row r="86" spans="1:41">
      <c r="A86" s="784">
        <v>2</v>
      </c>
      <c r="B86" s="846" t="b">
        <v>1</v>
      </c>
      <c r="C86" s="846"/>
      <c r="D86" s="846"/>
      <c r="E86" s="846"/>
      <c r="F86" s="846"/>
      <c r="G86" s="846"/>
      <c r="H86" s="846"/>
      <c r="I86" s="846"/>
      <c r="J86" s="846"/>
      <c r="K86" s="846"/>
      <c r="L86" s="273" t="s">
        <v>17</v>
      </c>
      <c r="M86" s="274" t="s">
        <v>1191</v>
      </c>
      <c r="N86" s="270" t="s">
        <v>370</v>
      </c>
      <c r="O86" s="859"/>
      <c r="P86" s="859"/>
      <c r="Q86" s="859"/>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768"/>
    </row>
    <row r="87" spans="1:41">
      <c r="A87" s="784">
        <v>2</v>
      </c>
      <c r="B87" s="846" t="b">
        <v>1</v>
      </c>
      <c r="C87" s="846"/>
      <c r="D87" s="846"/>
      <c r="E87" s="846"/>
      <c r="F87" s="846"/>
      <c r="G87" s="846"/>
      <c r="H87" s="846"/>
      <c r="I87" s="846"/>
      <c r="J87" s="846"/>
      <c r="K87" s="846"/>
      <c r="L87" s="273" t="s">
        <v>146</v>
      </c>
      <c r="M87" s="274" t="s">
        <v>1192</v>
      </c>
      <c r="N87" s="270" t="s">
        <v>370</v>
      </c>
      <c r="O87" s="859"/>
      <c r="P87" s="859"/>
      <c r="Q87" s="859"/>
      <c r="R87" s="859"/>
      <c r="S87" s="859"/>
      <c r="T87" s="859"/>
      <c r="U87" s="859"/>
      <c r="V87" s="859"/>
      <c r="W87" s="859"/>
      <c r="X87" s="859"/>
      <c r="Y87" s="859"/>
      <c r="Z87" s="859"/>
      <c r="AA87" s="859"/>
      <c r="AB87" s="859"/>
      <c r="AC87" s="859"/>
      <c r="AD87" s="859"/>
      <c r="AE87" s="859"/>
      <c r="AF87" s="859"/>
      <c r="AG87" s="859"/>
      <c r="AH87" s="859"/>
      <c r="AI87" s="859"/>
      <c r="AJ87" s="859"/>
      <c r="AK87" s="859"/>
      <c r="AL87" s="859"/>
      <c r="AM87" s="859"/>
      <c r="AN87" s="859"/>
      <c r="AO87" s="768"/>
    </row>
    <row r="88" spans="1:41">
      <c r="A88" s="784">
        <v>2</v>
      </c>
      <c r="B88" s="846" t="b">
        <v>1</v>
      </c>
      <c r="C88" s="846"/>
      <c r="D88" s="846"/>
      <c r="E88" s="846"/>
      <c r="F88" s="846"/>
      <c r="G88" s="846"/>
      <c r="H88" s="846"/>
      <c r="I88" s="846"/>
      <c r="J88" s="846"/>
      <c r="K88" s="846"/>
      <c r="L88" s="273" t="s">
        <v>167</v>
      </c>
      <c r="M88" s="274" t="s">
        <v>456</v>
      </c>
      <c r="N88" s="270" t="s">
        <v>370</v>
      </c>
      <c r="O88" s="859"/>
      <c r="P88" s="859"/>
      <c r="Q88" s="859"/>
      <c r="R88" s="859"/>
      <c r="S88" s="859"/>
      <c r="T88" s="859"/>
      <c r="U88" s="859"/>
      <c r="V88" s="859"/>
      <c r="W88" s="859"/>
      <c r="X88" s="859"/>
      <c r="Y88" s="859"/>
      <c r="Z88" s="859"/>
      <c r="AA88" s="859"/>
      <c r="AB88" s="859"/>
      <c r="AC88" s="859"/>
      <c r="AD88" s="859"/>
      <c r="AE88" s="859"/>
      <c r="AF88" s="859"/>
      <c r="AG88" s="859"/>
      <c r="AH88" s="859"/>
      <c r="AI88" s="859"/>
      <c r="AJ88" s="859"/>
      <c r="AK88" s="859"/>
      <c r="AL88" s="859"/>
      <c r="AM88" s="859"/>
      <c r="AN88" s="859"/>
      <c r="AO88" s="768"/>
    </row>
    <row r="89" spans="1:41" ht="21" customHeight="1">
      <c r="A89" s="846"/>
      <c r="B89" s="846"/>
      <c r="C89" s="846"/>
      <c r="D89" s="846"/>
      <c r="E89" s="846"/>
      <c r="F89" s="846"/>
      <c r="G89" s="846"/>
      <c r="H89" s="846"/>
      <c r="I89" s="846"/>
      <c r="J89" s="846"/>
      <c r="K89" s="846"/>
      <c r="L89" s="846"/>
      <c r="M89" s="862" t="s">
        <v>1364</v>
      </c>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row>
    <row r="90" spans="1:41" ht="15" customHeight="1">
      <c r="A90" s="846"/>
      <c r="B90" s="846"/>
      <c r="C90" s="846"/>
      <c r="D90" s="846"/>
      <c r="E90" s="846"/>
      <c r="F90" s="846"/>
      <c r="G90" s="846"/>
      <c r="H90" s="846"/>
      <c r="I90" s="846"/>
      <c r="J90" s="846"/>
      <c r="K90" s="846"/>
      <c r="L90" s="1130" t="s">
        <v>1402</v>
      </c>
      <c r="M90" s="1131"/>
      <c r="N90" s="1131"/>
      <c r="O90" s="1131"/>
      <c r="P90" s="1131"/>
      <c r="Q90" s="1131"/>
      <c r="R90" s="1131"/>
      <c r="S90" s="1131"/>
      <c r="T90" s="1131"/>
      <c r="U90" s="1131"/>
      <c r="V90" s="1131"/>
      <c r="W90" s="1131"/>
      <c r="X90" s="1131"/>
      <c r="Y90" s="1131"/>
      <c r="Z90" s="1131"/>
      <c r="AA90" s="1131"/>
      <c r="AB90" s="1131"/>
      <c r="AC90" s="1131"/>
      <c r="AD90" s="1131"/>
      <c r="AE90" s="1131"/>
      <c r="AF90" s="1131"/>
      <c r="AG90" s="1131"/>
      <c r="AH90" s="1131"/>
      <c r="AI90" s="1131"/>
      <c r="AJ90" s="1131"/>
      <c r="AK90" s="1131"/>
      <c r="AL90" s="1131"/>
      <c r="AM90" s="1131"/>
      <c r="AN90" s="1131"/>
      <c r="AO90" s="1131"/>
    </row>
    <row r="91" spans="1:41" ht="15" customHeight="1">
      <c r="A91" s="846"/>
      <c r="B91" s="846"/>
      <c r="C91" s="846"/>
      <c r="D91" s="846"/>
      <c r="E91" s="846"/>
      <c r="F91" s="846"/>
      <c r="G91" s="846"/>
      <c r="H91" s="846"/>
      <c r="I91" s="846"/>
      <c r="J91" s="846"/>
      <c r="K91" s="648"/>
      <c r="L91" s="1132"/>
      <c r="M91" s="1132"/>
      <c r="N91" s="1132"/>
      <c r="O91" s="1132"/>
      <c r="P91" s="1132"/>
      <c r="Q91" s="1132"/>
      <c r="R91" s="1132"/>
      <c r="S91" s="1132"/>
      <c r="T91" s="1132"/>
      <c r="U91" s="1132"/>
      <c r="V91" s="1132"/>
      <c r="W91" s="1132"/>
      <c r="X91" s="1132"/>
      <c r="Y91" s="1132"/>
      <c r="Z91" s="1132"/>
      <c r="AA91" s="1132"/>
      <c r="AB91" s="1132"/>
      <c r="AC91" s="1132"/>
      <c r="AD91" s="1132"/>
      <c r="AE91" s="1132"/>
      <c r="AF91" s="1132"/>
      <c r="AG91" s="1132"/>
      <c r="AH91" s="1132"/>
      <c r="AI91" s="1132"/>
      <c r="AJ91" s="1132"/>
      <c r="AK91" s="1132"/>
      <c r="AL91" s="1132"/>
      <c r="AM91" s="1132"/>
      <c r="AN91" s="1132"/>
      <c r="AO91" s="1132"/>
    </row>
    <row r="92" spans="1:41">
      <c r="A92" s="846"/>
      <c r="B92" s="846"/>
      <c r="C92" s="846"/>
      <c r="D92" s="846"/>
      <c r="E92" s="846"/>
      <c r="F92" s="846"/>
      <c r="G92" s="846"/>
      <c r="H92" s="846"/>
      <c r="I92" s="846"/>
      <c r="J92" s="846"/>
      <c r="K92" s="846"/>
      <c r="L92" s="846"/>
      <c r="M92" s="846"/>
      <c r="N92" s="846"/>
      <c r="O92" s="846"/>
      <c r="P92" s="846"/>
      <c r="Q92" s="846"/>
      <c r="R92" s="846"/>
      <c r="S92" s="846"/>
      <c r="T92" s="846"/>
      <c r="U92" s="846"/>
      <c r="V92" s="846"/>
      <c r="W92" s="846"/>
      <c r="X92" s="846"/>
      <c r="Y92" s="846"/>
      <c r="Z92" s="846"/>
      <c r="AA92" s="846"/>
      <c r="AB92" s="846"/>
      <c r="AC92" s="846"/>
      <c r="AD92" s="846"/>
      <c r="AE92" s="846"/>
      <c r="AF92" s="863"/>
      <c r="AG92" s="863"/>
      <c r="AH92" s="863"/>
      <c r="AI92" s="863"/>
      <c r="AJ92" s="863"/>
      <c r="AK92" s="863"/>
      <c r="AL92" s="863"/>
      <c r="AM92" s="863"/>
      <c r="AN92" s="863"/>
      <c r="AO92" s="846"/>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10" width="0" style="102" hidden="1" customWidth="1"/>
    <col min="11" max="11" width="3.75" style="102" hidden="1" customWidth="1"/>
    <col min="12" max="12" width="6.75" style="102" customWidth="1"/>
    <col min="13" max="13" width="50.75" style="102" customWidth="1"/>
    <col min="14" max="14" width="10.75" style="102" customWidth="1"/>
    <col min="15" max="15" width="13.25" style="102" customWidth="1"/>
    <col min="16" max="24" width="13.25" style="102" hidden="1" customWidth="1"/>
    <col min="25" max="25" width="13.25" style="102" customWidth="1"/>
    <col min="26" max="34" width="13.25" style="102" hidden="1" customWidth="1"/>
    <col min="35" max="35" width="20.75" style="102" customWidth="1"/>
    <col min="36" max="16384" width="9.125" style="102"/>
  </cols>
  <sheetData>
    <row r="1" spans="1:35" hidden="1">
      <c r="A1" s="846"/>
      <c r="B1" s="846"/>
      <c r="C1" s="846"/>
      <c r="D1" s="846"/>
      <c r="E1" s="846"/>
      <c r="F1" s="846"/>
      <c r="G1" s="846"/>
      <c r="H1" s="846"/>
      <c r="I1" s="846"/>
      <c r="J1" s="846"/>
      <c r="K1" s="846"/>
      <c r="L1" s="846"/>
      <c r="M1" s="846"/>
      <c r="N1" s="846"/>
      <c r="O1" s="756">
        <v>2024</v>
      </c>
      <c r="P1" s="756">
        <v>2025</v>
      </c>
      <c r="Q1" s="756">
        <v>2026</v>
      </c>
      <c r="R1" s="756">
        <v>2027</v>
      </c>
      <c r="S1" s="756">
        <v>2028</v>
      </c>
      <c r="T1" s="756">
        <v>2029</v>
      </c>
      <c r="U1" s="756">
        <v>2030</v>
      </c>
      <c r="V1" s="756">
        <v>2031</v>
      </c>
      <c r="W1" s="756">
        <v>2032</v>
      </c>
      <c r="X1" s="756">
        <v>2033</v>
      </c>
      <c r="Y1" s="756">
        <v>2024</v>
      </c>
      <c r="Z1" s="756">
        <v>2025</v>
      </c>
      <c r="AA1" s="756">
        <v>2026</v>
      </c>
      <c r="AB1" s="756">
        <v>2027</v>
      </c>
      <c r="AC1" s="756">
        <v>2028</v>
      </c>
      <c r="AD1" s="756">
        <v>2029</v>
      </c>
      <c r="AE1" s="756">
        <v>2030</v>
      </c>
      <c r="AF1" s="756">
        <v>2031</v>
      </c>
      <c r="AG1" s="756">
        <v>2032</v>
      </c>
      <c r="AH1" s="756">
        <v>2033</v>
      </c>
      <c r="AI1" s="846"/>
    </row>
    <row r="2" spans="1:35" hidden="1">
      <c r="A2" s="846"/>
      <c r="B2" s="846"/>
      <c r="C2" s="846"/>
      <c r="D2" s="846"/>
      <c r="E2" s="846"/>
      <c r="F2" s="846"/>
      <c r="G2" s="846"/>
      <c r="H2" s="846"/>
      <c r="I2" s="846"/>
      <c r="J2" s="846"/>
      <c r="K2" s="846"/>
      <c r="L2" s="846"/>
      <c r="M2" s="846"/>
      <c r="N2" s="846"/>
      <c r="O2" s="756"/>
      <c r="P2" s="756"/>
      <c r="Q2" s="756"/>
      <c r="R2" s="756"/>
      <c r="S2" s="756"/>
      <c r="T2" s="756"/>
      <c r="U2" s="756"/>
      <c r="V2" s="756"/>
      <c r="W2" s="756"/>
      <c r="X2" s="756"/>
      <c r="Y2" s="756"/>
      <c r="Z2" s="756"/>
      <c r="AA2" s="756"/>
      <c r="AB2" s="756"/>
      <c r="AC2" s="756"/>
      <c r="AD2" s="756"/>
      <c r="AE2" s="756"/>
      <c r="AF2" s="756"/>
      <c r="AG2" s="756"/>
      <c r="AH2" s="756"/>
      <c r="AI2" s="846"/>
    </row>
    <row r="3" spans="1:35" hidden="1">
      <c r="A3" s="846"/>
      <c r="B3" s="846"/>
      <c r="C3" s="846"/>
      <c r="D3" s="846"/>
      <c r="E3" s="846"/>
      <c r="F3" s="846"/>
      <c r="G3" s="846"/>
      <c r="H3" s="846"/>
      <c r="I3" s="846"/>
      <c r="J3" s="846"/>
      <c r="K3" s="846"/>
      <c r="L3" s="846"/>
      <c r="M3" s="846"/>
      <c r="N3" s="846"/>
      <c r="O3" s="756"/>
      <c r="P3" s="756"/>
      <c r="Q3" s="756"/>
      <c r="R3" s="756"/>
      <c r="S3" s="756"/>
      <c r="T3" s="756"/>
      <c r="U3" s="756"/>
      <c r="V3" s="756"/>
      <c r="W3" s="756"/>
      <c r="X3" s="756"/>
      <c r="Y3" s="756"/>
      <c r="Z3" s="756"/>
      <c r="AA3" s="756"/>
      <c r="AB3" s="756"/>
      <c r="AC3" s="756"/>
      <c r="AD3" s="756"/>
      <c r="AE3" s="756"/>
      <c r="AF3" s="756"/>
      <c r="AG3" s="756"/>
      <c r="AH3" s="756"/>
      <c r="AI3" s="846"/>
    </row>
    <row r="4" spans="1:35" hidden="1">
      <c r="A4" s="846"/>
      <c r="B4" s="846"/>
      <c r="C4" s="846"/>
      <c r="D4" s="846"/>
      <c r="E4" s="846"/>
      <c r="F4" s="846"/>
      <c r="G4" s="846"/>
      <c r="H4" s="846"/>
      <c r="I4" s="846"/>
      <c r="J4" s="846"/>
      <c r="K4" s="846"/>
      <c r="L4" s="846"/>
      <c r="M4" s="846"/>
      <c r="N4" s="846"/>
      <c r="O4" s="756"/>
      <c r="P4" s="756"/>
      <c r="Q4" s="756"/>
      <c r="R4" s="756"/>
      <c r="S4" s="756"/>
      <c r="T4" s="756"/>
      <c r="U4" s="756"/>
      <c r="V4" s="756"/>
      <c r="W4" s="756"/>
      <c r="X4" s="756"/>
      <c r="Y4" s="756"/>
      <c r="Z4" s="756"/>
      <c r="AA4" s="756"/>
      <c r="AB4" s="756"/>
      <c r="AC4" s="756"/>
      <c r="AD4" s="756"/>
      <c r="AE4" s="756"/>
      <c r="AF4" s="756"/>
      <c r="AG4" s="756"/>
      <c r="AH4" s="756"/>
      <c r="AI4" s="846"/>
    </row>
    <row r="5" spans="1:35" hidden="1">
      <c r="A5" s="846"/>
      <c r="B5" s="846"/>
      <c r="C5" s="846"/>
      <c r="D5" s="846"/>
      <c r="E5" s="846"/>
      <c r="F5" s="846"/>
      <c r="G5" s="846"/>
      <c r="H5" s="846"/>
      <c r="I5" s="846"/>
      <c r="J5" s="846"/>
      <c r="K5" s="846"/>
      <c r="L5" s="846"/>
      <c r="M5" s="846"/>
      <c r="N5" s="846"/>
      <c r="O5" s="756"/>
      <c r="P5" s="756"/>
      <c r="Q5" s="756"/>
      <c r="R5" s="756"/>
      <c r="S5" s="756"/>
      <c r="T5" s="756"/>
      <c r="U5" s="756"/>
      <c r="V5" s="756"/>
      <c r="W5" s="756"/>
      <c r="X5" s="756"/>
      <c r="Y5" s="756"/>
      <c r="Z5" s="756"/>
      <c r="AA5" s="756"/>
      <c r="AB5" s="756"/>
      <c r="AC5" s="756"/>
      <c r="AD5" s="756"/>
      <c r="AE5" s="756"/>
      <c r="AF5" s="756"/>
      <c r="AG5" s="756"/>
      <c r="AH5" s="756"/>
      <c r="AI5" s="846"/>
    </row>
    <row r="6" spans="1:35" hidden="1">
      <c r="A6" s="846"/>
      <c r="B6" s="846"/>
      <c r="C6" s="846"/>
      <c r="D6" s="846"/>
      <c r="E6" s="846"/>
      <c r="F6" s="846"/>
      <c r="G6" s="846"/>
      <c r="H6" s="846"/>
      <c r="I6" s="846"/>
      <c r="J6" s="846"/>
      <c r="K6" s="846"/>
      <c r="L6" s="846"/>
      <c r="M6" s="846"/>
      <c r="N6" s="846"/>
      <c r="O6" s="756"/>
      <c r="P6" s="756"/>
      <c r="Q6" s="756"/>
      <c r="R6" s="756"/>
      <c r="S6" s="756"/>
      <c r="T6" s="756"/>
      <c r="U6" s="756"/>
      <c r="V6" s="756"/>
      <c r="W6" s="756"/>
      <c r="X6" s="756"/>
      <c r="Y6" s="756"/>
      <c r="Z6" s="756"/>
      <c r="AA6" s="756"/>
      <c r="AB6" s="756"/>
      <c r="AC6" s="756"/>
      <c r="AD6" s="756"/>
      <c r="AE6" s="756"/>
      <c r="AF6" s="756"/>
      <c r="AG6" s="756"/>
      <c r="AH6" s="756"/>
      <c r="AI6" s="846"/>
    </row>
    <row r="7" spans="1:35" hidden="1">
      <c r="A7" s="846"/>
      <c r="B7" s="846"/>
      <c r="C7" s="846"/>
      <c r="D7" s="846"/>
      <c r="E7" s="846"/>
      <c r="F7" s="846"/>
      <c r="G7" s="846"/>
      <c r="H7" s="846"/>
      <c r="I7" s="846"/>
      <c r="J7" s="846"/>
      <c r="K7" s="846"/>
      <c r="L7" s="846"/>
      <c r="M7" s="846"/>
      <c r="N7" s="846"/>
      <c r="O7" s="706" t="b">
        <v>1</v>
      </c>
      <c r="P7" s="706" t="b">
        <v>0</v>
      </c>
      <c r="Q7" s="706" t="b">
        <v>0</v>
      </c>
      <c r="R7" s="706" t="b">
        <v>0</v>
      </c>
      <c r="S7" s="706" t="b">
        <v>0</v>
      </c>
      <c r="T7" s="706" t="b">
        <v>0</v>
      </c>
      <c r="U7" s="706" t="b">
        <v>0</v>
      </c>
      <c r="V7" s="706" t="b">
        <v>0</v>
      </c>
      <c r="W7" s="706" t="b">
        <v>0</v>
      </c>
      <c r="X7" s="706" t="b">
        <v>0</v>
      </c>
      <c r="Y7" s="706" t="b">
        <v>1</v>
      </c>
      <c r="Z7" s="706" t="b">
        <v>0</v>
      </c>
      <c r="AA7" s="706" t="b">
        <v>0</v>
      </c>
      <c r="AB7" s="706" t="b">
        <v>0</v>
      </c>
      <c r="AC7" s="706" t="b">
        <v>0</v>
      </c>
      <c r="AD7" s="706" t="b">
        <v>0</v>
      </c>
      <c r="AE7" s="706" t="b">
        <v>0</v>
      </c>
      <c r="AF7" s="706" t="b">
        <v>0</v>
      </c>
      <c r="AG7" s="706" t="b">
        <v>0</v>
      </c>
      <c r="AH7" s="706" t="b">
        <v>0</v>
      </c>
      <c r="AI7" s="846"/>
    </row>
    <row r="8" spans="1:35" hidden="1">
      <c r="A8" s="846"/>
      <c r="B8" s="846"/>
      <c r="C8" s="846"/>
      <c r="D8" s="846"/>
      <c r="E8" s="846"/>
      <c r="F8" s="846"/>
      <c r="G8" s="846"/>
      <c r="H8" s="846"/>
      <c r="I8" s="846"/>
      <c r="J8" s="846"/>
      <c r="K8" s="846"/>
      <c r="L8" s="846"/>
      <c r="M8" s="846"/>
      <c r="N8" s="846"/>
      <c r="O8" s="846"/>
      <c r="P8" s="846"/>
      <c r="Q8" s="846"/>
      <c r="R8" s="846"/>
      <c r="S8" s="846"/>
      <c r="T8" s="846"/>
      <c r="U8" s="846"/>
      <c r="V8" s="846"/>
      <c r="W8" s="846"/>
      <c r="X8" s="846"/>
      <c r="Y8" s="846"/>
      <c r="Z8" s="846"/>
      <c r="AA8" s="846"/>
      <c r="AB8" s="846"/>
      <c r="AC8" s="846"/>
      <c r="AD8" s="846"/>
      <c r="AE8" s="846"/>
      <c r="AF8" s="846"/>
      <c r="AG8" s="846"/>
      <c r="AH8" s="846"/>
      <c r="AI8" s="846"/>
    </row>
    <row r="9" spans="1:35" hidden="1">
      <c r="A9" s="846"/>
      <c r="B9" s="846"/>
      <c r="C9" s="846"/>
      <c r="D9" s="846"/>
      <c r="E9" s="846"/>
      <c r="F9" s="846"/>
      <c r="G9" s="846"/>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row>
    <row r="10" spans="1:35" hidden="1">
      <c r="A10" s="846"/>
      <c r="B10" s="846"/>
      <c r="C10" s="846"/>
      <c r="D10" s="846"/>
      <c r="E10" s="846"/>
      <c r="F10" s="846"/>
      <c r="G10" s="846"/>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row>
    <row r="11" spans="1:35" ht="15" hidden="1" customHeight="1">
      <c r="A11" s="846"/>
      <c r="B11" s="846"/>
      <c r="C11" s="846"/>
      <c r="D11" s="846"/>
      <c r="E11" s="846"/>
      <c r="F11" s="846"/>
      <c r="G11" s="846"/>
      <c r="H11" s="846"/>
      <c r="I11" s="846"/>
      <c r="J11" s="846"/>
      <c r="K11" s="846"/>
      <c r="L11" s="864"/>
      <c r="M11" s="865"/>
      <c r="N11" s="864"/>
      <c r="O11" s="864"/>
      <c r="P11" s="864"/>
      <c r="Q11" s="864"/>
      <c r="R11" s="864"/>
      <c r="S11" s="864"/>
      <c r="T11" s="864"/>
      <c r="U11" s="864"/>
      <c r="V11" s="864"/>
      <c r="W11" s="864"/>
      <c r="X11" s="864"/>
      <c r="Y11" s="864"/>
      <c r="Z11" s="864"/>
      <c r="AA11" s="864"/>
      <c r="AB11" s="864"/>
      <c r="AC11" s="864"/>
      <c r="AD11" s="864"/>
      <c r="AE11" s="864"/>
      <c r="AF11" s="864"/>
      <c r="AG11" s="864"/>
      <c r="AH11" s="864"/>
      <c r="AI11" s="846"/>
    </row>
    <row r="12" spans="1:35" ht="20.100000000000001" customHeight="1">
      <c r="A12" s="846"/>
      <c r="B12" s="846"/>
      <c r="C12" s="846"/>
      <c r="D12" s="846"/>
      <c r="E12" s="846"/>
      <c r="F12" s="846"/>
      <c r="G12" s="846"/>
      <c r="H12" s="846"/>
      <c r="I12" s="846"/>
      <c r="J12" s="846"/>
      <c r="K12" s="846"/>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846"/>
      <c r="B13" s="846"/>
      <c r="C13" s="846"/>
      <c r="D13" s="846"/>
      <c r="E13" s="846"/>
      <c r="F13" s="846"/>
      <c r="G13" s="846"/>
      <c r="H13" s="846"/>
      <c r="I13" s="846"/>
      <c r="J13" s="846"/>
      <c r="K13" s="846"/>
      <c r="L13" s="864"/>
      <c r="M13" s="864"/>
      <c r="N13" s="864"/>
      <c r="O13" s="864"/>
      <c r="P13" s="864"/>
      <c r="Q13" s="864"/>
      <c r="R13" s="864"/>
      <c r="S13" s="864"/>
      <c r="T13" s="864"/>
      <c r="U13" s="864"/>
      <c r="V13" s="864"/>
      <c r="W13" s="864"/>
      <c r="X13" s="864"/>
      <c r="Y13" s="864"/>
      <c r="Z13" s="864"/>
      <c r="AA13" s="864"/>
      <c r="AB13" s="864"/>
      <c r="AC13" s="864"/>
      <c r="AD13" s="864"/>
      <c r="AE13" s="864"/>
      <c r="AF13" s="864"/>
      <c r="AG13" s="864"/>
      <c r="AH13" s="864"/>
      <c r="AI13" s="846"/>
    </row>
    <row r="14" spans="1:35" ht="21.6" customHeight="1">
      <c r="A14" s="846"/>
      <c r="B14" s="846"/>
      <c r="C14" s="846"/>
      <c r="D14" s="846"/>
      <c r="E14" s="846"/>
      <c r="F14" s="846"/>
      <c r="G14" s="846"/>
      <c r="H14" s="846"/>
      <c r="I14" s="846"/>
      <c r="J14" s="846"/>
      <c r="K14" s="846"/>
      <c r="L14" s="1103" t="s">
        <v>16</v>
      </c>
      <c r="M14" s="1137" t="s">
        <v>142</v>
      </c>
      <c r="N14" s="1137" t="s">
        <v>143</v>
      </c>
      <c r="O14" s="722" t="s">
        <v>2569</v>
      </c>
      <c r="P14" s="722" t="s">
        <v>2598</v>
      </c>
      <c r="Q14" s="722" t="s">
        <v>2599</v>
      </c>
      <c r="R14" s="722" t="s">
        <v>2600</v>
      </c>
      <c r="S14" s="722" t="s">
        <v>2601</v>
      </c>
      <c r="T14" s="722" t="s">
        <v>2602</v>
      </c>
      <c r="U14" s="722" t="s">
        <v>2603</v>
      </c>
      <c r="V14" s="722" t="s">
        <v>2604</v>
      </c>
      <c r="W14" s="722" t="s">
        <v>2605</v>
      </c>
      <c r="X14" s="722" t="s">
        <v>2606</v>
      </c>
      <c r="Y14" s="722" t="s">
        <v>2569</v>
      </c>
      <c r="Z14" s="722" t="s">
        <v>2598</v>
      </c>
      <c r="AA14" s="722" t="s">
        <v>2599</v>
      </c>
      <c r="AB14" s="722" t="s">
        <v>2600</v>
      </c>
      <c r="AC14" s="722" t="s">
        <v>2601</v>
      </c>
      <c r="AD14" s="722" t="s">
        <v>2602</v>
      </c>
      <c r="AE14" s="722" t="s">
        <v>2603</v>
      </c>
      <c r="AF14" s="722" t="s">
        <v>2604</v>
      </c>
      <c r="AG14" s="722" t="s">
        <v>2605</v>
      </c>
      <c r="AH14" s="722" t="s">
        <v>2606</v>
      </c>
      <c r="AI14" s="1129" t="s">
        <v>323</v>
      </c>
    </row>
    <row r="15" spans="1:35" ht="57.75" customHeight="1">
      <c r="A15" s="846"/>
      <c r="B15" s="846"/>
      <c r="C15" s="846"/>
      <c r="D15" s="846"/>
      <c r="E15" s="846"/>
      <c r="F15" s="846"/>
      <c r="G15" s="846"/>
      <c r="H15" s="846"/>
      <c r="I15" s="846"/>
      <c r="J15" s="846"/>
      <c r="K15" s="846"/>
      <c r="L15" s="1103"/>
      <c r="M15" s="1137"/>
      <c r="N15" s="1137"/>
      <c r="O15" s="850" t="s">
        <v>457</v>
      </c>
      <c r="P15" s="850" t="s">
        <v>457</v>
      </c>
      <c r="Q15" s="850" t="s">
        <v>457</v>
      </c>
      <c r="R15" s="850" t="s">
        <v>457</v>
      </c>
      <c r="S15" s="850" t="s">
        <v>457</v>
      </c>
      <c r="T15" s="850" t="s">
        <v>457</v>
      </c>
      <c r="U15" s="850" t="s">
        <v>457</v>
      </c>
      <c r="V15" s="850" t="s">
        <v>457</v>
      </c>
      <c r="W15" s="850" t="s">
        <v>457</v>
      </c>
      <c r="X15" s="850" t="s">
        <v>457</v>
      </c>
      <c r="Y15" s="850" t="s">
        <v>286</v>
      </c>
      <c r="Z15" s="850" t="s">
        <v>286</v>
      </c>
      <c r="AA15" s="850" t="s">
        <v>286</v>
      </c>
      <c r="AB15" s="850" t="s">
        <v>286</v>
      </c>
      <c r="AC15" s="850" t="s">
        <v>286</v>
      </c>
      <c r="AD15" s="850" t="s">
        <v>286</v>
      </c>
      <c r="AE15" s="850" t="s">
        <v>286</v>
      </c>
      <c r="AF15" s="850" t="s">
        <v>286</v>
      </c>
      <c r="AG15" s="850" t="s">
        <v>286</v>
      </c>
      <c r="AH15" s="850" t="s">
        <v>286</v>
      </c>
      <c r="AI15" s="1129"/>
    </row>
    <row r="16" spans="1:35" s="82" customFormat="1">
      <c r="A16" s="761" t="s">
        <v>18</v>
      </c>
      <c r="B16" s="749"/>
      <c r="C16" s="749"/>
      <c r="D16" s="749"/>
      <c r="E16" s="749"/>
      <c r="F16" s="749"/>
      <c r="G16" s="749"/>
      <c r="H16" s="749"/>
      <c r="I16" s="749"/>
      <c r="J16" s="749"/>
      <c r="K16" s="749"/>
      <c r="L16" s="860" t="s">
        <v>2543</v>
      </c>
      <c r="M16" s="861"/>
      <c r="N16" s="861"/>
      <c r="O16" s="861"/>
      <c r="P16" s="861"/>
      <c r="Q16" s="861"/>
      <c r="R16" s="861"/>
      <c r="S16" s="861"/>
      <c r="T16" s="861"/>
      <c r="U16" s="861"/>
      <c r="V16" s="861"/>
      <c r="W16" s="861"/>
      <c r="X16" s="861"/>
      <c r="Y16" s="861"/>
      <c r="Z16" s="861"/>
      <c r="AA16" s="861"/>
      <c r="AB16" s="861"/>
      <c r="AC16" s="861"/>
      <c r="AD16" s="861"/>
      <c r="AE16" s="861"/>
      <c r="AF16" s="861"/>
      <c r="AG16" s="861"/>
      <c r="AH16" s="861"/>
      <c r="AI16" s="861"/>
    </row>
    <row r="17" spans="1:35" s="278" customFormat="1">
      <c r="A17" s="784">
        <v>1</v>
      </c>
      <c r="B17" s="856"/>
      <c r="C17" s="856"/>
      <c r="D17" s="856"/>
      <c r="E17" s="856"/>
      <c r="F17" s="856"/>
      <c r="G17" s="856"/>
      <c r="H17" s="856"/>
      <c r="I17" s="856"/>
      <c r="J17" s="856"/>
      <c r="K17" s="856"/>
      <c r="L17" s="866" t="s">
        <v>18</v>
      </c>
      <c r="M17" s="285" t="s">
        <v>458</v>
      </c>
      <c r="N17" s="286" t="s">
        <v>370</v>
      </c>
      <c r="O17" s="867">
        <v>0</v>
      </c>
      <c r="P17" s="868">
        <v>0</v>
      </c>
      <c r="Q17" s="868">
        <v>0</v>
      </c>
      <c r="R17" s="868">
        <v>0</v>
      </c>
      <c r="S17" s="868">
        <v>0</v>
      </c>
      <c r="T17" s="868">
        <v>0</v>
      </c>
      <c r="U17" s="868">
        <v>0</v>
      </c>
      <c r="V17" s="868">
        <v>0</v>
      </c>
      <c r="W17" s="868">
        <v>0</v>
      </c>
      <c r="X17" s="868">
        <v>0</v>
      </c>
      <c r="Y17" s="867">
        <v>0</v>
      </c>
      <c r="Z17" s="868">
        <v>0</v>
      </c>
      <c r="AA17" s="868">
        <v>0</v>
      </c>
      <c r="AB17" s="868">
        <v>0</v>
      </c>
      <c r="AC17" s="868">
        <v>0</v>
      </c>
      <c r="AD17" s="868">
        <v>0</v>
      </c>
      <c r="AE17" s="868">
        <v>0</v>
      </c>
      <c r="AF17" s="868">
        <v>0</v>
      </c>
      <c r="AG17" s="868">
        <v>0</v>
      </c>
      <c r="AH17" s="868">
        <v>0</v>
      </c>
      <c r="AI17" s="768"/>
    </row>
    <row r="18" spans="1:35">
      <c r="A18" s="784">
        <v>1</v>
      </c>
      <c r="B18" s="846"/>
      <c r="C18" s="846"/>
      <c r="D18" s="846"/>
      <c r="E18" s="846"/>
      <c r="F18" s="846"/>
      <c r="G18" s="846"/>
      <c r="H18" s="846"/>
      <c r="I18" s="846"/>
      <c r="J18" s="846"/>
      <c r="K18" s="846"/>
      <c r="L18" s="869" t="s">
        <v>165</v>
      </c>
      <c r="M18" s="289" t="s">
        <v>459</v>
      </c>
      <c r="N18" s="288" t="s">
        <v>370</v>
      </c>
      <c r="O18" s="870"/>
      <c r="P18" s="871"/>
      <c r="Q18" s="871"/>
      <c r="R18" s="871"/>
      <c r="S18" s="871"/>
      <c r="T18" s="871"/>
      <c r="U18" s="871"/>
      <c r="V18" s="871"/>
      <c r="W18" s="871"/>
      <c r="X18" s="871"/>
      <c r="Y18" s="870"/>
      <c r="Z18" s="871"/>
      <c r="AA18" s="871"/>
      <c r="AB18" s="871"/>
      <c r="AC18" s="871"/>
      <c r="AD18" s="871"/>
      <c r="AE18" s="871"/>
      <c r="AF18" s="871"/>
      <c r="AG18" s="871"/>
      <c r="AH18" s="871"/>
      <c r="AI18" s="768"/>
    </row>
    <row r="19" spans="1:35" ht="22.8">
      <c r="A19" s="784">
        <v>1</v>
      </c>
      <c r="B19" s="846"/>
      <c r="C19" s="846"/>
      <c r="D19" s="846"/>
      <c r="E19" s="846"/>
      <c r="F19" s="846"/>
      <c r="G19" s="846"/>
      <c r="H19" s="846"/>
      <c r="I19" s="846"/>
      <c r="J19" s="846"/>
      <c r="K19" s="846"/>
      <c r="L19" s="869" t="s">
        <v>166</v>
      </c>
      <c r="M19" s="289" t="s">
        <v>460</v>
      </c>
      <c r="N19" s="288" t="s">
        <v>370</v>
      </c>
      <c r="O19" s="870"/>
      <c r="P19" s="871"/>
      <c r="Q19" s="871"/>
      <c r="R19" s="871"/>
      <c r="S19" s="871"/>
      <c r="T19" s="871"/>
      <c r="U19" s="871"/>
      <c r="V19" s="871"/>
      <c r="W19" s="871"/>
      <c r="X19" s="871"/>
      <c r="Y19" s="870"/>
      <c r="Z19" s="871"/>
      <c r="AA19" s="871"/>
      <c r="AB19" s="871"/>
      <c r="AC19" s="871"/>
      <c r="AD19" s="871"/>
      <c r="AE19" s="871"/>
      <c r="AF19" s="871"/>
      <c r="AG19" s="871"/>
      <c r="AH19" s="871"/>
      <c r="AI19" s="768"/>
    </row>
    <row r="20" spans="1:35" ht="34.200000000000003">
      <c r="A20" s="784">
        <v>1</v>
      </c>
      <c r="B20" s="846"/>
      <c r="C20" s="846"/>
      <c r="D20" s="846"/>
      <c r="E20" s="846"/>
      <c r="F20" s="846"/>
      <c r="G20" s="846"/>
      <c r="H20" s="846"/>
      <c r="I20" s="846"/>
      <c r="J20" s="846"/>
      <c r="K20" s="846"/>
      <c r="L20" s="869" t="s">
        <v>378</v>
      </c>
      <c r="M20" s="289" t="s">
        <v>461</v>
      </c>
      <c r="N20" s="288" t="s">
        <v>370</v>
      </c>
      <c r="O20" s="870"/>
      <c r="P20" s="871"/>
      <c r="Q20" s="871"/>
      <c r="R20" s="871"/>
      <c r="S20" s="871"/>
      <c r="T20" s="871"/>
      <c r="U20" s="871"/>
      <c r="V20" s="871"/>
      <c r="W20" s="871"/>
      <c r="X20" s="871"/>
      <c r="Y20" s="870"/>
      <c r="Z20" s="871"/>
      <c r="AA20" s="871"/>
      <c r="AB20" s="871"/>
      <c r="AC20" s="871"/>
      <c r="AD20" s="871"/>
      <c r="AE20" s="871"/>
      <c r="AF20" s="871"/>
      <c r="AG20" s="871"/>
      <c r="AH20" s="871"/>
      <c r="AI20" s="768"/>
    </row>
    <row r="21" spans="1:35">
      <c r="A21" s="784">
        <v>1</v>
      </c>
      <c r="B21" s="846"/>
      <c r="C21" s="846"/>
      <c r="D21" s="846"/>
      <c r="E21" s="846"/>
      <c r="F21" s="846"/>
      <c r="G21" s="846"/>
      <c r="H21" s="846"/>
      <c r="I21" s="846"/>
      <c r="J21" s="846"/>
      <c r="K21" s="846"/>
      <c r="L21" s="869" t="s">
        <v>102</v>
      </c>
      <c r="M21" s="287" t="s">
        <v>462</v>
      </c>
      <c r="N21" s="288" t="s">
        <v>145</v>
      </c>
      <c r="O21" s="872">
        <v>0</v>
      </c>
      <c r="P21" s="872">
        <v>0</v>
      </c>
      <c r="Q21" s="872">
        <v>0</v>
      </c>
      <c r="R21" s="872">
        <v>0</v>
      </c>
      <c r="S21" s="872">
        <v>0</v>
      </c>
      <c r="T21" s="872">
        <v>0</v>
      </c>
      <c r="U21" s="872">
        <v>0</v>
      </c>
      <c r="V21" s="872">
        <v>0</v>
      </c>
      <c r="W21" s="872">
        <v>0</v>
      </c>
      <c r="X21" s="872">
        <v>0</v>
      </c>
      <c r="Y21" s="872">
        <v>4.9000000000000004</v>
      </c>
      <c r="Z21" s="872">
        <v>0</v>
      </c>
      <c r="AA21" s="872">
        <v>0</v>
      </c>
      <c r="AB21" s="872">
        <v>0</v>
      </c>
      <c r="AC21" s="872">
        <v>0</v>
      </c>
      <c r="AD21" s="872">
        <v>0</v>
      </c>
      <c r="AE21" s="872">
        <v>0</v>
      </c>
      <c r="AF21" s="872">
        <v>0</v>
      </c>
      <c r="AG21" s="872">
        <v>0</v>
      </c>
      <c r="AH21" s="872">
        <v>0</v>
      </c>
      <c r="AI21" s="768"/>
    </row>
    <row r="22" spans="1:35">
      <c r="A22" s="784">
        <v>1</v>
      </c>
      <c r="B22" s="846"/>
      <c r="C22" s="846"/>
      <c r="D22" s="846"/>
      <c r="E22" s="846"/>
      <c r="F22" s="846"/>
      <c r="G22" s="846"/>
      <c r="H22" s="846"/>
      <c r="I22" s="846"/>
      <c r="J22" s="846"/>
      <c r="K22" s="846"/>
      <c r="L22" s="873">
        <v>3</v>
      </c>
      <c r="M22" s="287" t="s">
        <v>463</v>
      </c>
      <c r="N22" s="288" t="s">
        <v>145</v>
      </c>
      <c r="O22" s="874">
        <v>0</v>
      </c>
      <c r="P22" s="875">
        <v>0</v>
      </c>
      <c r="Q22" s="875">
        <v>0</v>
      </c>
      <c r="R22" s="875">
        <v>0</v>
      </c>
      <c r="S22" s="875">
        <v>0</v>
      </c>
      <c r="T22" s="875">
        <v>0</v>
      </c>
      <c r="U22" s="875">
        <v>0</v>
      </c>
      <c r="V22" s="875">
        <v>0</v>
      </c>
      <c r="W22" s="875">
        <v>0</v>
      </c>
      <c r="X22" s="875">
        <v>0</v>
      </c>
      <c r="Y22" s="875">
        <v>0</v>
      </c>
      <c r="Z22" s="875">
        <v>0</v>
      </c>
      <c r="AA22" s="875">
        <v>0</v>
      </c>
      <c r="AB22" s="875">
        <v>0</v>
      </c>
      <c r="AC22" s="875">
        <v>0</v>
      </c>
      <c r="AD22" s="875">
        <v>0</v>
      </c>
      <c r="AE22" s="875">
        <v>0</v>
      </c>
      <c r="AF22" s="875">
        <v>0</v>
      </c>
      <c r="AG22" s="875">
        <v>0</v>
      </c>
      <c r="AH22" s="875">
        <v>0</v>
      </c>
      <c r="AI22" s="768"/>
    </row>
    <row r="23" spans="1:35" s="278" customFormat="1">
      <c r="A23" s="784">
        <v>1</v>
      </c>
      <c r="B23" s="856"/>
      <c r="C23" s="856"/>
      <c r="D23" s="856"/>
      <c r="E23" s="856"/>
      <c r="F23" s="856"/>
      <c r="G23" s="856"/>
      <c r="H23" s="856"/>
      <c r="I23" s="856"/>
      <c r="J23" s="856"/>
      <c r="K23" s="856"/>
      <c r="L23" s="866" t="s">
        <v>104</v>
      </c>
      <c r="M23" s="285" t="s">
        <v>464</v>
      </c>
      <c r="N23" s="286" t="s">
        <v>370</v>
      </c>
      <c r="O23" s="867">
        <v>0</v>
      </c>
      <c r="P23" s="867">
        <v>0</v>
      </c>
      <c r="Q23" s="867">
        <v>0</v>
      </c>
      <c r="R23" s="867">
        <v>0</v>
      </c>
      <c r="S23" s="867">
        <v>0</v>
      </c>
      <c r="T23" s="867">
        <v>0</v>
      </c>
      <c r="U23" s="867">
        <v>0</v>
      </c>
      <c r="V23" s="867">
        <v>0</v>
      </c>
      <c r="W23" s="867">
        <v>0</v>
      </c>
      <c r="X23" s="867">
        <v>0</v>
      </c>
      <c r="Y23" s="867">
        <v>0</v>
      </c>
      <c r="Z23" s="867">
        <v>0</v>
      </c>
      <c r="AA23" s="867">
        <v>0</v>
      </c>
      <c r="AB23" s="867">
        <v>0</v>
      </c>
      <c r="AC23" s="867">
        <v>0</v>
      </c>
      <c r="AD23" s="867">
        <v>0</v>
      </c>
      <c r="AE23" s="867">
        <v>0</v>
      </c>
      <c r="AF23" s="867">
        <v>0</v>
      </c>
      <c r="AG23" s="867">
        <v>0</v>
      </c>
      <c r="AH23" s="867">
        <v>0</v>
      </c>
      <c r="AI23" s="768"/>
    </row>
    <row r="24" spans="1:35" s="82" customFormat="1">
      <c r="A24" s="761" t="s">
        <v>102</v>
      </c>
      <c r="B24" s="749"/>
      <c r="C24" s="749"/>
      <c r="D24" s="749"/>
      <c r="E24" s="749"/>
      <c r="F24" s="749"/>
      <c r="G24" s="749"/>
      <c r="H24" s="749"/>
      <c r="I24" s="749"/>
      <c r="J24" s="749"/>
      <c r="K24" s="749"/>
      <c r="L24" s="860" t="s">
        <v>2566</v>
      </c>
      <c r="M24" s="861"/>
      <c r="N24" s="861"/>
      <c r="O24" s="861"/>
      <c r="P24" s="861"/>
      <c r="Q24" s="861"/>
      <c r="R24" s="861"/>
      <c r="S24" s="861"/>
      <c r="T24" s="861"/>
      <c r="U24" s="861"/>
      <c r="V24" s="861"/>
      <c r="W24" s="861"/>
      <c r="X24" s="861"/>
      <c r="Y24" s="861"/>
      <c r="Z24" s="861"/>
      <c r="AA24" s="861"/>
      <c r="AB24" s="861"/>
      <c r="AC24" s="861"/>
      <c r="AD24" s="861"/>
      <c r="AE24" s="861"/>
      <c r="AF24" s="861"/>
      <c r="AG24" s="861"/>
      <c r="AH24" s="861"/>
      <c r="AI24" s="861"/>
    </row>
    <row r="25" spans="1:35" s="278" customFormat="1">
      <c r="A25" s="784">
        <v>2</v>
      </c>
      <c r="B25" s="856"/>
      <c r="C25" s="856"/>
      <c r="D25" s="856"/>
      <c r="E25" s="856"/>
      <c r="F25" s="856"/>
      <c r="G25" s="856"/>
      <c r="H25" s="856"/>
      <c r="I25" s="856"/>
      <c r="J25" s="856"/>
      <c r="K25" s="856"/>
      <c r="L25" s="866" t="s">
        <v>18</v>
      </c>
      <c r="M25" s="285" t="s">
        <v>458</v>
      </c>
      <c r="N25" s="286" t="s">
        <v>370</v>
      </c>
      <c r="O25" s="867">
        <v>0</v>
      </c>
      <c r="P25" s="868">
        <v>0</v>
      </c>
      <c r="Q25" s="868">
        <v>0</v>
      </c>
      <c r="R25" s="868">
        <v>0</v>
      </c>
      <c r="S25" s="868">
        <v>0</v>
      </c>
      <c r="T25" s="868">
        <v>0</v>
      </c>
      <c r="U25" s="868">
        <v>0</v>
      </c>
      <c r="V25" s="868">
        <v>0</v>
      </c>
      <c r="W25" s="868">
        <v>0</v>
      </c>
      <c r="X25" s="868">
        <v>0</v>
      </c>
      <c r="Y25" s="867">
        <v>0</v>
      </c>
      <c r="Z25" s="868">
        <v>0</v>
      </c>
      <c r="AA25" s="868">
        <v>0</v>
      </c>
      <c r="AB25" s="868">
        <v>0</v>
      </c>
      <c r="AC25" s="868">
        <v>0</v>
      </c>
      <c r="AD25" s="868">
        <v>0</v>
      </c>
      <c r="AE25" s="868">
        <v>0</v>
      </c>
      <c r="AF25" s="868">
        <v>0</v>
      </c>
      <c r="AG25" s="868">
        <v>0</v>
      </c>
      <c r="AH25" s="868">
        <v>0</v>
      </c>
      <c r="AI25" s="768"/>
    </row>
    <row r="26" spans="1:35">
      <c r="A26" s="784">
        <v>2</v>
      </c>
      <c r="B26" s="846"/>
      <c r="C26" s="846"/>
      <c r="D26" s="846"/>
      <c r="E26" s="846"/>
      <c r="F26" s="846"/>
      <c r="G26" s="846"/>
      <c r="H26" s="846"/>
      <c r="I26" s="846"/>
      <c r="J26" s="846"/>
      <c r="K26" s="846"/>
      <c r="L26" s="869" t="s">
        <v>165</v>
      </c>
      <c r="M26" s="289" t="s">
        <v>459</v>
      </c>
      <c r="N26" s="288" t="s">
        <v>370</v>
      </c>
      <c r="O26" s="870"/>
      <c r="P26" s="871"/>
      <c r="Q26" s="871"/>
      <c r="R26" s="871"/>
      <c r="S26" s="871"/>
      <c r="T26" s="871"/>
      <c r="U26" s="871"/>
      <c r="V26" s="871"/>
      <c r="W26" s="871"/>
      <c r="X26" s="871"/>
      <c r="Y26" s="870"/>
      <c r="Z26" s="871"/>
      <c r="AA26" s="871"/>
      <c r="AB26" s="871"/>
      <c r="AC26" s="871"/>
      <c r="AD26" s="871"/>
      <c r="AE26" s="871"/>
      <c r="AF26" s="871"/>
      <c r="AG26" s="871"/>
      <c r="AH26" s="871"/>
      <c r="AI26" s="768"/>
    </row>
    <row r="27" spans="1:35" ht="22.8">
      <c r="A27" s="784">
        <v>2</v>
      </c>
      <c r="B27" s="846"/>
      <c r="C27" s="846"/>
      <c r="D27" s="846"/>
      <c r="E27" s="846"/>
      <c r="F27" s="846"/>
      <c r="G27" s="846"/>
      <c r="H27" s="846"/>
      <c r="I27" s="846"/>
      <c r="J27" s="846"/>
      <c r="K27" s="846"/>
      <c r="L27" s="869" t="s">
        <v>166</v>
      </c>
      <c r="M27" s="289" t="s">
        <v>460</v>
      </c>
      <c r="N27" s="288" t="s">
        <v>370</v>
      </c>
      <c r="O27" s="870"/>
      <c r="P27" s="871"/>
      <c r="Q27" s="871"/>
      <c r="R27" s="871"/>
      <c r="S27" s="871"/>
      <c r="T27" s="871"/>
      <c r="U27" s="871"/>
      <c r="V27" s="871"/>
      <c r="W27" s="871"/>
      <c r="X27" s="871"/>
      <c r="Y27" s="870"/>
      <c r="Z27" s="871"/>
      <c r="AA27" s="871"/>
      <c r="AB27" s="871"/>
      <c r="AC27" s="871"/>
      <c r="AD27" s="871"/>
      <c r="AE27" s="871"/>
      <c r="AF27" s="871"/>
      <c r="AG27" s="871"/>
      <c r="AH27" s="871"/>
      <c r="AI27" s="768"/>
    </row>
    <row r="28" spans="1:35" ht="34.200000000000003">
      <c r="A28" s="784">
        <v>2</v>
      </c>
      <c r="B28" s="846"/>
      <c r="C28" s="846"/>
      <c r="D28" s="846"/>
      <c r="E28" s="846"/>
      <c r="F28" s="846"/>
      <c r="G28" s="846"/>
      <c r="H28" s="846"/>
      <c r="I28" s="846"/>
      <c r="J28" s="846"/>
      <c r="K28" s="846"/>
      <c r="L28" s="869" t="s">
        <v>378</v>
      </c>
      <c r="M28" s="289" t="s">
        <v>461</v>
      </c>
      <c r="N28" s="288" t="s">
        <v>370</v>
      </c>
      <c r="O28" s="870"/>
      <c r="P28" s="871"/>
      <c r="Q28" s="871"/>
      <c r="R28" s="871"/>
      <c r="S28" s="871"/>
      <c r="T28" s="871"/>
      <c r="U28" s="871"/>
      <c r="V28" s="871"/>
      <c r="W28" s="871"/>
      <c r="X28" s="871"/>
      <c r="Y28" s="870"/>
      <c r="Z28" s="871"/>
      <c r="AA28" s="871"/>
      <c r="AB28" s="871"/>
      <c r="AC28" s="871"/>
      <c r="AD28" s="871"/>
      <c r="AE28" s="871"/>
      <c r="AF28" s="871"/>
      <c r="AG28" s="871"/>
      <c r="AH28" s="871"/>
      <c r="AI28" s="768"/>
    </row>
    <row r="29" spans="1:35">
      <c r="A29" s="784">
        <v>2</v>
      </c>
      <c r="B29" s="846"/>
      <c r="C29" s="846"/>
      <c r="D29" s="846"/>
      <c r="E29" s="846"/>
      <c r="F29" s="846"/>
      <c r="G29" s="846"/>
      <c r="H29" s="846"/>
      <c r="I29" s="846"/>
      <c r="J29" s="846"/>
      <c r="K29" s="846"/>
      <c r="L29" s="869" t="s">
        <v>102</v>
      </c>
      <c r="M29" s="287" t="s">
        <v>462</v>
      </c>
      <c r="N29" s="288" t="s">
        <v>145</v>
      </c>
      <c r="O29" s="872">
        <v>0</v>
      </c>
      <c r="P29" s="872">
        <v>0</v>
      </c>
      <c r="Q29" s="872">
        <v>0</v>
      </c>
      <c r="R29" s="872">
        <v>0</v>
      </c>
      <c r="S29" s="872">
        <v>0</v>
      </c>
      <c r="T29" s="872">
        <v>0</v>
      </c>
      <c r="U29" s="872">
        <v>0</v>
      </c>
      <c r="V29" s="872">
        <v>0</v>
      </c>
      <c r="W29" s="872">
        <v>0</v>
      </c>
      <c r="X29" s="872">
        <v>0</v>
      </c>
      <c r="Y29" s="872">
        <v>4.9000000000000004</v>
      </c>
      <c r="Z29" s="872">
        <v>0</v>
      </c>
      <c r="AA29" s="872">
        <v>0</v>
      </c>
      <c r="AB29" s="872">
        <v>0</v>
      </c>
      <c r="AC29" s="872">
        <v>0</v>
      </c>
      <c r="AD29" s="872">
        <v>0</v>
      </c>
      <c r="AE29" s="872">
        <v>0</v>
      </c>
      <c r="AF29" s="872">
        <v>0</v>
      </c>
      <c r="AG29" s="872">
        <v>0</v>
      </c>
      <c r="AH29" s="872">
        <v>0</v>
      </c>
      <c r="AI29" s="768"/>
    </row>
    <row r="30" spans="1:35">
      <c r="A30" s="784">
        <v>2</v>
      </c>
      <c r="B30" s="846"/>
      <c r="C30" s="846"/>
      <c r="D30" s="846"/>
      <c r="E30" s="846"/>
      <c r="F30" s="846"/>
      <c r="G30" s="846"/>
      <c r="H30" s="846"/>
      <c r="I30" s="846"/>
      <c r="J30" s="846"/>
      <c r="K30" s="846"/>
      <c r="L30" s="873">
        <v>3</v>
      </c>
      <c r="M30" s="287" t="s">
        <v>463</v>
      </c>
      <c r="N30" s="288" t="s">
        <v>145</v>
      </c>
      <c r="O30" s="874">
        <v>0</v>
      </c>
      <c r="P30" s="875">
        <v>0</v>
      </c>
      <c r="Q30" s="875">
        <v>0</v>
      </c>
      <c r="R30" s="875">
        <v>0</v>
      </c>
      <c r="S30" s="875">
        <v>0</v>
      </c>
      <c r="T30" s="875">
        <v>0</v>
      </c>
      <c r="U30" s="875">
        <v>0</v>
      </c>
      <c r="V30" s="875">
        <v>0</v>
      </c>
      <c r="W30" s="875">
        <v>0</v>
      </c>
      <c r="X30" s="875">
        <v>0</v>
      </c>
      <c r="Y30" s="875">
        <v>0</v>
      </c>
      <c r="Z30" s="875">
        <v>0</v>
      </c>
      <c r="AA30" s="875">
        <v>0</v>
      </c>
      <c r="AB30" s="875">
        <v>0</v>
      </c>
      <c r="AC30" s="875">
        <v>0</v>
      </c>
      <c r="AD30" s="875">
        <v>0</v>
      </c>
      <c r="AE30" s="875">
        <v>0</v>
      </c>
      <c r="AF30" s="875">
        <v>0</v>
      </c>
      <c r="AG30" s="875">
        <v>0</v>
      </c>
      <c r="AH30" s="875">
        <v>0</v>
      </c>
      <c r="AI30" s="768"/>
    </row>
    <row r="31" spans="1:35" s="278" customFormat="1">
      <c r="A31" s="784">
        <v>2</v>
      </c>
      <c r="B31" s="856"/>
      <c r="C31" s="856"/>
      <c r="D31" s="856"/>
      <c r="E31" s="856"/>
      <c r="F31" s="856"/>
      <c r="G31" s="856"/>
      <c r="H31" s="856"/>
      <c r="I31" s="856"/>
      <c r="J31" s="856"/>
      <c r="K31" s="856"/>
      <c r="L31" s="866" t="s">
        <v>104</v>
      </c>
      <c r="M31" s="285" t="s">
        <v>464</v>
      </c>
      <c r="N31" s="286" t="s">
        <v>370</v>
      </c>
      <c r="O31" s="867">
        <v>0</v>
      </c>
      <c r="P31" s="867">
        <v>0</v>
      </c>
      <c r="Q31" s="867">
        <v>0</v>
      </c>
      <c r="R31" s="867">
        <v>0</v>
      </c>
      <c r="S31" s="867">
        <v>0</v>
      </c>
      <c r="T31" s="867">
        <v>0</v>
      </c>
      <c r="U31" s="867">
        <v>0</v>
      </c>
      <c r="V31" s="867">
        <v>0</v>
      </c>
      <c r="W31" s="867">
        <v>0</v>
      </c>
      <c r="X31" s="867">
        <v>0</v>
      </c>
      <c r="Y31" s="867">
        <v>0</v>
      </c>
      <c r="Z31" s="867">
        <v>0</v>
      </c>
      <c r="AA31" s="867">
        <v>0</v>
      </c>
      <c r="AB31" s="867">
        <v>0</v>
      </c>
      <c r="AC31" s="867">
        <v>0</v>
      </c>
      <c r="AD31" s="867">
        <v>0</v>
      </c>
      <c r="AE31" s="867">
        <v>0</v>
      </c>
      <c r="AF31" s="867">
        <v>0</v>
      </c>
      <c r="AG31" s="867">
        <v>0</v>
      </c>
      <c r="AH31" s="867">
        <v>0</v>
      </c>
      <c r="AI31" s="768"/>
    </row>
    <row r="32" spans="1:35">
      <c r="A32" s="846"/>
      <c r="B32" s="846"/>
      <c r="C32" s="846"/>
      <c r="D32" s="846"/>
      <c r="E32" s="846"/>
      <c r="F32" s="846"/>
      <c r="G32" s="846"/>
      <c r="H32" s="846"/>
      <c r="I32" s="846"/>
      <c r="J32" s="846"/>
      <c r="K32" s="846"/>
      <c r="L32" s="846"/>
      <c r="M32" s="846"/>
      <c r="N32" s="846"/>
      <c r="O32" s="846"/>
      <c r="P32" s="846"/>
      <c r="Q32" s="846"/>
      <c r="R32" s="846"/>
      <c r="S32" s="846"/>
      <c r="T32" s="846"/>
      <c r="U32" s="846"/>
      <c r="V32" s="846"/>
      <c r="W32" s="846"/>
      <c r="X32" s="846"/>
      <c r="Y32" s="846"/>
      <c r="Z32" s="846"/>
      <c r="AA32" s="846"/>
      <c r="AB32" s="846"/>
      <c r="AC32" s="846"/>
      <c r="AD32" s="846"/>
      <c r="AE32" s="846"/>
      <c r="AF32" s="846"/>
      <c r="AG32" s="846"/>
      <c r="AH32" s="846"/>
      <c r="AI32" s="846"/>
    </row>
    <row r="33" spans="1:35" ht="15" customHeight="1">
      <c r="A33" s="846"/>
      <c r="B33" s="846"/>
      <c r="C33" s="846"/>
      <c r="D33" s="846"/>
      <c r="E33" s="846"/>
      <c r="F33" s="846"/>
      <c r="G33" s="846"/>
      <c r="H33" s="846"/>
      <c r="I33" s="846"/>
      <c r="J33" s="846"/>
      <c r="K33" s="846"/>
      <c r="L33" s="1130" t="s">
        <v>1402</v>
      </c>
      <c r="M33" s="1130"/>
      <c r="N33" s="1130"/>
      <c r="O33" s="1130"/>
      <c r="P33" s="1130"/>
      <c r="Q33" s="1130"/>
      <c r="R33" s="1130"/>
      <c r="S33" s="1130"/>
      <c r="T33" s="1130"/>
      <c r="U33" s="1130"/>
      <c r="V33" s="1130"/>
      <c r="W33" s="1130"/>
      <c r="X33" s="1130"/>
      <c r="Y33" s="1130"/>
      <c r="Z33" s="1130"/>
      <c r="AA33" s="1130"/>
      <c r="AB33" s="1130"/>
      <c r="AC33" s="1130"/>
      <c r="AD33" s="1130"/>
      <c r="AE33" s="1130"/>
      <c r="AF33" s="1130"/>
      <c r="AG33" s="1130"/>
      <c r="AH33" s="1134"/>
      <c r="AI33" s="1134"/>
    </row>
    <row r="34" spans="1:35" ht="15" customHeight="1">
      <c r="A34" s="846"/>
      <c r="B34" s="846"/>
      <c r="C34" s="846"/>
      <c r="D34" s="846"/>
      <c r="E34" s="846"/>
      <c r="F34" s="846"/>
      <c r="G34" s="846"/>
      <c r="H34" s="846"/>
      <c r="I34" s="846"/>
      <c r="J34" s="846"/>
      <c r="K34" s="648"/>
      <c r="L34" s="1132"/>
      <c r="M34" s="1135"/>
      <c r="N34" s="1135"/>
      <c r="O34" s="1135"/>
      <c r="P34" s="1135"/>
      <c r="Q34" s="1135"/>
      <c r="R34" s="1135"/>
      <c r="S34" s="1135"/>
      <c r="T34" s="1135"/>
      <c r="U34" s="1135"/>
      <c r="V34" s="1135"/>
      <c r="W34" s="1135"/>
      <c r="X34" s="1135"/>
      <c r="Y34" s="1135"/>
      <c r="Z34" s="1135"/>
      <c r="AA34" s="1135"/>
      <c r="AB34" s="1135"/>
      <c r="AC34" s="1135"/>
      <c r="AD34" s="1135"/>
      <c r="AE34" s="1135"/>
      <c r="AF34" s="1135"/>
      <c r="AG34" s="1135"/>
      <c r="AH34" s="1136"/>
      <c r="AI34" s="1136"/>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ColWidth="9.125" defaultRowHeight="13.8"/>
  <cols>
    <col min="1" max="1" width="3.25" style="16" customWidth="1"/>
    <col min="2" max="2" width="8.75" style="16" customWidth="1"/>
    <col min="3" max="3" width="22.25" style="16" customWidth="1"/>
    <col min="4" max="4" width="4.25" style="16" customWidth="1"/>
    <col min="5" max="6" width="4.375" style="16" customWidth="1"/>
    <col min="7" max="7" width="4.625" style="16" customWidth="1"/>
    <col min="8" max="24" width="4.375" style="16" customWidth="1"/>
    <col min="25" max="25" width="4.375" style="17" customWidth="1"/>
    <col min="26" max="26" width="9.125" style="16"/>
    <col min="27" max="27" width="9.125" style="18"/>
    <col min="28" max="16384" width="9.125" style="16"/>
  </cols>
  <sheetData>
    <row r="1" spans="1:29" ht="10.5" customHeight="1">
      <c r="A1" s="15"/>
      <c r="AA1" s="18" t="s">
        <v>176</v>
      </c>
    </row>
    <row r="2" spans="1:29" ht="16.5" customHeight="1">
      <c r="B2" s="1025" t="str">
        <f>"Код шаблона: " &amp; GetCode()</f>
        <v>Код шаблона: EXPERT.VSVO.INDEX.CORR</v>
      </c>
      <c r="C2" s="1025"/>
      <c r="D2" s="1025"/>
      <c r="E2" s="1025"/>
      <c r="F2" s="1025"/>
      <c r="G2" s="1025"/>
      <c r="H2" s="19"/>
      <c r="I2" s="19"/>
      <c r="J2" s="19"/>
      <c r="K2" s="19"/>
      <c r="L2" s="19"/>
      <c r="M2" s="19"/>
      <c r="N2" s="19"/>
      <c r="O2" s="19"/>
      <c r="P2" s="19"/>
      <c r="Q2" s="19"/>
      <c r="R2" s="19"/>
      <c r="S2" s="19"/>
      <c r="T2" s="19"/>
      <c r="U2" s="19"/>
      <c r="V2" s="19"/>
      <c r="W2" s="17"/>
      <c r="Y2" s="18"/>
      <c r="AA2" s="16"/>
    </row>
    <row r="3" spans="1:29" ht="18" customHeight="1">
      <c r="B3" s="1026" t="str">
        <f>"Версия " &amp; Getversion()</f>
        <v>Версия 3.1</v>
      </c>
      <c r="C3" s="1026"/>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1027" t="s">
        <v>1128</v>
      </c>
      <c r="C5" s="1028"/>
      <c r="D5" s="1028"/>
      <c r="E5" s="1028"/>
      <c r="F5" s="1028"/>
      <c r="G5" s="1028"/>
      <c r="H5" s="1028"/>
      <c r="I5" s="1028"/>
      <c r="J5" s="1028"/>
      <c r="K5" s="1028"/>
      <c r="L5" s="1028"/>
      <c r="M5" s="1028"/>
      <c r="N5" s="1028"/>
      <c r="O5" s="1028"/>
      <c r="P5" s="1028"/>
      <c r="Q5" s="1028"/>
      <c r="R5" s="1028"/>
      <c r="S5" s="1028"/>
      <c r="T5" s="1028"/>
      <c r="U5" s="1028"/>
      <c r="V5" s="1028"/>
      <c r="W5" s="1028"/>
      <c r="X5" s="1028"/>
      <c r="Y5" s="1029"/>
      <c r="Z5" s="50"/>
      <c r="AB5" s="23"/>
      <c r="AC5" s="23"/>
    </row>
    <row r="6" spans="1:29" ht="13.95"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1030" t="s">
        <v>1186</v>
      </c>
      <c r="F7" s="1030"/>
      <c r="G7" s="1030"/>
      <c r="H7" s="1030"/>
      <c r="I7" s="1030"/>
      <c r="J7" s="1030"/>
      <c r="K7" s="1030"/>
      <c r="L7" s="1030"/>
      <c r="M7" s="1030"/>
      <c r="N7" s="1030"/>
      <c r="O7" s="1030"/>
      <c r="P7" s="1030"/>
      <c r="Q7" s="1030"/>
      <c r="R7" s="1030"/>
      <c r="S7" s="1030"/>
      <c r="T7" s="1030"/>
      <c r="U7" s="1030"/>
      <c r="V7" s="1030"/>
      <c r="W7" s="1030"/>
      <c r="X7" s="1030"/>
      <c r="Y7" s="48"/>
      <c r="Z7" s="24"/>
    </row>
    <row r="8" spans="1:29" ht="15" customHeight="1">
      <c r="A8" s="24"/>
      <c r="B8" s="24"/>
      <c r="C8" s="26"/>
      <c r="D8" s="25"/>
      <c r="E8" s="1030"/>
      <c r="F8" s="1030"/>
      <c r="G8" s="1030"/>
      <c r="H8" s="1030"/>
      <c r="I8" s="1030"/>
      <c r="J8" s="1030"/>
      <c r="K8" s="1030"/>
      <c r="L8" s="1030"/>
      <c r="M8" s="1030"/>
      <c r="N8" s="1030"/>
      <c r="O8" s="1030"/>
      <c r="P8" s="1030"/>
      <c r="Q8" s="1030"/>
      <c r="R8" s="1030"/>
      <c r="S8" s="1030"/>
      <c r="T8" s="1030"/>
      <c r="U8" s="1030"/>
      <c r="V8" s="1030"/>
      <c r="W8" s="1030"/>
      <c r="X8" s="1030"/>
      <c r="Y8" s="48"/>
      <c r="Z8" s="24"/>
    </row>
    <row r="9" spans="1:29" ht="15" customHeight="1">
      <c r="A9" s="24"/>
      <c r="B9" s="24"/>
      <c r="C9" s="26"/>
      <c r="D9" s="25"/>
      <c r="E9" s="1030"/>
      <c r="F9" s="1030"/>
      <c r="G9" s="1030"/>
      <c r="H9" s="1030"/>
      <c r="I9" s="1030"/>
      <c r="J9" s="1030"/>
      <c r="K9" s="1030"/>
      <c r="L9" s="1030"/>
      <c r="M9" s="1030"/>
      <c r="N9" s="1030"/>
      <c r="O9" s="1030"/>
      <c r="P9" s="1030"/>
      <c r="Q9" s="1030"/>
      <c r="R9" s="1030"/>
      <c r="S9" s="1030"/>
      <c r="T9" s="1030"/>
      <c r="U9" s="1030"/>
      <c r="V9" s="1030"/>
      <c r="W9" s="1030"/>
      <c r="X9" s="1030"/>
      <c r="Y9" s="48"/>
      <c r="Z9" s="24"/>
    </row>
    <row r="10" spans="1:29" ht="10.5" customHeight="1">
      <c r="A10" s="24"/>
      <c r="B10" s="24"/>
      <c r="C10" s="26"/>
      <c r="D10" s="25"/>
      <c r="E10" s="1030"/>
      <c r="F10" s="1030"/>
      <c r="G10" s="1030"/>
      <c r="H10" s="1030"/>
      <c r="I10" s="1030"/>
      <c r="J10" s="1030"/>
      <c r="K10" s="1030"/>
      <c r="L10" s="1030"/>
      <c r="M10" s="1030"/>
      <c r="N10" s="1030"/>
      <c r="O10" s="1030"/>
      <c r="P10" s="1030"/>
      <c r="Q10" s="1030"/>
      <c r="R10" s="1030"/>
      <c r="S10" s="1030"/>
      <c r="T10" s="1030"/>
      <c r="U10" s="1030"/>
      <c r="V10" s="1030"/>
      <c r="W10" s="1030"/>
      <c r="X10" s="1030"/>
      <c r="Y10" s="48"/>
      <c r="Z10" s="24"/>
    </row>
    <row r="11" spans="1:29" ht="27" customHeight="1">
      <c r="A11" s="24"/>
      <c r="B11" s="24"/>
      <c r="C11" s="26"/>
      <c r="D11" s="25"/>
      <c r="E11" s="1030"/>
      <c r="F11" s="1030"/>
      <c r="G11" s="1030"/>
      <c r="H11" s="1030"/>
      <c r="I11" s="1030"/>
      <c r="J11" s="1030"/>
      <c r="K11" s="1030"/>
      <c r="L11" s="1030"/>
      <c r="M11" s="1030"/>
      <c r="N11" s="1030"/>
      <c r="O11" s="1030"/>
      <c r="P11" s="1030"/>
      <c r="Q11" s="1030"/>
      <c r="R11" s="1030"/>
      <c r="S11" s="1030"/>
      <c r="T11" s="1030"/>
      <c r="U11" s="1030"/>
      <c r="V11" s="1030"/>
      <c r="W11" s="1030"/>
      <c r="X11" s="1030"/>
      <c r="Y11" s="48"/>
      <c r="Z11" s="24"/>
    </row>
    <row r="12" spans="1:29" ht="12" customHeight="1">
      <c r="A12" s="24"/>
      <c r="B12" s="24"/>
      <c r="C12" s="26"/>
      <c r="D12" s="25"/>
      <c r="E12" s="1030"/>
      <c r="F12" s="1030"/>
      <c r="G12" s="1030"/>
      <c r="H12" s="1030"/>
      <c r="I12" s="1030"/>
      <c r="J12" s="1030"/>
      <c r="K12" s="1030"/>
      <c r="L12" s="1030"/>
      <c r="M12" s="1030"/>
      <c r="N12" s="1030"/>
      <c r="O12" s="1030"/>
      <c r="P12" s="1030"/>
      <c r="Q12" s="1030"/>
      <c r="R12" s="1030"/>
      <c r="S12" s="1030"/>
      <c r="T12" s="1030"/>
      <c r="U12" s="1030"/>
      <c r="V12" s="1030"/>
      <c r="W12" s="1030"/>
      <c r="X12" s="1030"/>
      <c r="Y12" s="48"/>
      <c r="Z12" s="24"/>
    </row>
    <row r="13" spans="1:29" ht="38.25" customHeight="1">
      <c r="A13" s="24"/>
      <c r="B13" s="24"/>
      <c r="C13" s="26"/>
      <c r="D13" s="25"/>
      <c r="E13" s="1030"/>
      <c r="F13" s="1030"/>
      <c r="G13" s="1030"/>
      <c r="H13" s="1030"/>
      <c r="I13" s="1030"/>
      <c r="J13" s="1030"/>
      <c r="K13" s="1030"/>
      <c r="L13" s="1030"/>
      <c r="M13" s="1030"/>
      <c r="N13" s="1030"/>
      <c r="O13" s="1030"/>
      <c r="P13" s="1030"/>
      <c r="Q13" s="1030"/>
      <c r="R13" s="1030"/>
      <c r="S13" s="1030"/>
      <c r="T13" s="1030"/>
      <c r="U13" s="1030"/>
      <c r="V13" s="1030"/>
      <c r="W13" s="1030"/>
      <c r="X13" s="1030"/>
      <c r="Y13" s="49"/>
      <c r="Z13" s="24"/>
    </row>
    <row r="14" spans="1:29" ht="15" customHeight="1">
      <c r="A14" s="24"/>
      <c r="B14" s="24"/>
      <c r="C14" s="26"/>
      <c r="D14" s="25"/>
      <c r="E14" s="1030" t="s">
        <v>191</v>
      </c>
      <c r="F14" s="1030"/>
      <c r="G14" s="1030"/>
      <c r="H14" s="1030"/>
      <c r="I14" s="1030"/>
      <c r="J14" s="1030"/>
      <c r="K14" s="1030"/>
      <c r="L14" s="1030"/>
      <c r="M14" s="1030"/>
      <c r="N14" s="1030"/>
      <c r="O14" s="1030"/>
      <c r="P14" s="1030"/>
      <c r="Q14" s="1030"/>
      <c r="R14" s="1030"/>
      <c r="S14" s="1030"/>
      <c r="T14" s="1030"/>
      <c r="U14" s="1030"/>
      <c r="V14" s="1030"/>
      <c r="W14" s="1030"/>
      <c r="X14" s="1030"/>
      <c r="Y14" s="48"/>
      <c r="Z14" s="24"/>
    </row>
    <row r="15" spans="1:29">
      <c r="A15" s="24"/>
      <c r="B15" s="24"/>
      <c r="C15" s="26"/>
      <c r="D15" s="25"/>
      <c r="E15" s="1030"/>
      <c r="F15" s="1030"/>
      <c r="G15" s="1030"/>
      <c r="H15" s="1030"/>
      <c r="I15" s="1030"/>
      <c r="J15" s="1030"/>
      <c r="K15" s="1030"/>
      <c r="L15" s="1030"/>
      <c r="M15" s="1030"/>
      <c r="N15" s="1030"/>
      <c r="O15" s="1030"/>
      <c r="P15" s="1030"/>
      <c r="Q15" s="1030"/>
      <c r="R15" s="1030"/>
      <c r="S15" s="1030"/>
      <c r="T15" s="1030"/>
      <c r="U15" s="1030"/>
      <c r="V15" s="1030"/>
      <c r="W15" s="1030"/>
      <c r="X15" s="1030"/>
      <c r="Y15" s="48"/>
      <c r="Z15" s="24"/>
    </row>
    <row r="16" spans="1:29">
      <c r="A16" s="24"/>
      <c r="B16" s="24"/>
      <c r="C16" s="26"/>
      <c r="D16" s="25"/>
      <c r="E16" s="1030"/>
      <c r="F16" s="1030"/>
      <c r="G16" s="1030"/>
      <c r="H16" s="1030"/>
      <c r="I16" s="1030"/>
      <c r="J16" s="1030"/>
      <c r="K16" s="1030"/>
      <c r="L16" s="1030"/>
      <c r="M16" s="1030"/>
      <c r="N16" s="1030"/>
      <c r="O16" s="1030"/>
      <c r="P16" s="1030"/>
      <c r="Q16" s="1030"/>
      <c r="R16" s="1030"/>
      <c r="S16" s="1030"/>
      <c r="T16" s="1030"/>
      <c r="U16" s="1030"/>
      <c r="V16" s="1030"/>
      <c r="W16" s="1030"/>
      <c r="X16" s="1030"/>
      <c r="Y16" s="48"/>
      <c r="Z16" s="24"/>
    </row>
    <row r="17" spans="1:26" ht="15" customHeight="1">
      <c r="A17" s="24"/>
      <c r="B17" s="24"/>
      <c r="C17" s="26"/>
      <c r="D17" s="25"/>
      <c r="E17" s="1030"/>
      <c r="F17" s="1030"/>
      <c r="G17" s="1030"/>
      <c r="H17" s="1030"/>
      <c r="I17" s="1030"/>
      <c r="J17" s="1030"/>
      <c r="K17" s="1030"/>
      <c r="L17" s="1030"/>
      <c r="M17" s="1030"/>
      <c r="N17" s="1030"/>
      <c r="O17" s="1030"/>
      <c r="P17" s="1030"/>
      <c r="Q17" s="1030"/>
      <c r="R17" s="1030"/>
      <c r="S17" s="1030"/>
      <c r="T17" s="1030"/>
      <c r="U17" s="1030"/>
      <c r="V17" s="1030"/>
      <c r="W17" s="1030"/>
      <c r="X17" s="1030"/>
      <c r="Y17" s="48"/>
      <c r="Z17" s="24"/>
    </row>
    <row r="18" spans="1:26">
      <c r="A18" s="24"/>
      <c r="B18" s="24"/>
      <c r="C18" s="26"/>
      <c r="D18" s="25"/>
      <c r="E18" s="1030"/>
      <c r="F18" s="1030"/>
      <c r="G18" s="1030"/>
      <c r="H18" s="1030"/>
      <c r="I18" s="1030"/>
      <c r="J18" s="1030"/>
      <c r="K18" s="1030"/>
      <c r="L18" s="1030"/>
      <c r="M18" s="1030"/>
      <c r="N18" s="1030"/>
      <c r="O18" s="1030"/>
      <c r="P18" s="1030"/>
      <c r="Q18" s="1030"/>
      <c r="R18" s="1030"/>
      <c r="S18" s="1030"/>
      <c r="T18" s="1030"/>
      <c r="U18" s="1030"/>
      <c r="V18" s="1030"/>
      <c r="W18" s="1030"/>
      <c r="X18" s="1030"/>
      <c r="Y18" s="48"/>
      <c r="Z18" s="24"/>
    </row>
    <row r="19" spans="1:26" ht="59.25" customHeight="1">
      <c r="A19" s="24"/>
      <c r="B19" s="24"/>
      <c r="C19" s="26"/>
      <c r="D19" s="26"/>
      <c r="E19" s="1030"/>
      <c r="F19" s="1030"/>
      <c r="G19" s="1030"/>
      <c r="H19" s="1030"/>
      <c r="I19" s="1030"/>
      <c r="J19" s="1030"/>
      <c r="K19" s="1030"/>
      <c r="L19" s="1030"/>
      <c r="M19" s="1030"/>
      <c r="N19" s="1030"/>
      <c r="O19" s="1030"/>
      <c r="P19" s="1030"/>
      <c r="Q19" s="1030"/>
      <c r="R19" s="1030"/>
      <c r="S19" s="1030"/>
      <c r="T19" s="1030"/>
      <c r="U19" s="1030"/>
      <c r="V19" s="1030"/>
      <c r="W19" s="1030"/>
      <c r="X19" s="1030"/>
      <c r="Y19" s="48"/>
      <c r="Z19" s="24"/>
    </row>
    <row r="20" spans="1:26"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1021" t="s">
        <v>178</v>
      </c>
      <c r="G21" s="1022"/>
      <c r="H21" s="1022"/>
      <c r="I21" s="1022"/>
      <c r="J21" s="1022"/>
      <c r="K21" s="1022"/>
      <c r="L21" s="1022"/>
      <c r="M21" s="1022"/>
      <c r="N21" s="28"/>
      <c r="O21" s="29" t="s">
        <v>177</v>
      </c>
      <c r="P21" s="1023" t="s">
        <v>179</v>
      </c>
      <c r="Q21" s="1024"/>
      <c r="R21" s="1024"/>
      <c r="S21" s="1024"/>
      <c r="T21" s="1024"/>
      <c r="U21" s="1024"/>
      <c r="V21" s="1024"/>
      <c r="W21" s="1024"/>
      <c r="X21" s="1024"/>
      <c r="Y21" s="48"/>
      <c r="Z21" s="24"/>
    </row>
    <row r="22" spans="1:26" ht="19.2" hidden="1" customHeight="1">
      <c r="A22" s="24"/>
      <c r="B22" s="24"/>
      <c r="C22" s="26"/>
      <c r="D22" s="25"/>
      <c r="E22" s="30" t="s">
        <v>177</v>
      </c>
      <c r="F22" s="1021" t="s">
        <v>180</v>
      </c>
      <c r="G22" s="1022"/>
      <c r="H22" s="1022"/>
      <c r="I22" s="1022"/>
      <c r="J22" s="1022"/>
      <c r="K22" s="1022"/>
      <c r="L22" s="1022"/>
      <c r="M22" s="1022"/>
      <c r="N22" s="28"/>
      <c r="O22" s="31" t="s">
        <v>177</v>
      </c>
      <c r="P22" s="1023" t="s">
        <v>181</v>
      </c>
      <c r="Q22" s="1024"/>
      <c r="R22" s="1024"/>
      <c r="S22" s="1024"/>
      <c r="T22" s="1024"/>
      <c r="U22" s="1024"/>
      <c r="V22" s="1024"/>
      <c r="W22" s="1024"/>
      <c r="X22" s="1024"/>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1031" t="s">
        <v>202</v>
      </c>
      <c r="F35" s="1031"/>
      <c r="G35" s="1031"/>
      <c r="H35" s="1031"/>
      <c r="I35" s="1031"/>
      <c r="J35" s="1031"/>
      <c r="K35" s="1031"/>
      <c r="L35" s="1031"/>
      <c r="M35" s="1031"/>
      <c r="N35" s="1031"/>
      <c r="O35" s="1031"/>
      <c r="P35" s="1031"/>
      <c r="Q35" s="1031"/>
      <c r="R35" s="1031"/>
      <c r="S35" s="1031"/>
      <c r="T35" s="1031"/>
      <c r="U35" s="1031"/>
      <c r="V35" s="1031"/>
      <c r="W35" s="1031"/>
      <c r="X35" s="1031"/>
      <c r="Y35" s="48"/>
      <c r="Z35" s="24"/>
    </row>
    <row r="36" spans="1:26" ht="38.25" hidden="1" customHeight="1">
      <c r="A36" s="24"/>
      <c r="B36" s="24"/>
      <c r="C36" s="26"/>
      <c r="D36" s="25"/>
      <c r="E36" s="1031"/>
      <c r="F36" s="1031"/>
      <c r="G36" s="1031"/>
      <c r="H36" s="1031"/>
      <c r="I36" s="1031"/>
      <c r="J36" s="1031"/>
      <c r="K36" s="1031"/>
      <c r="L36" s="1031"/>
      <c r="M36" s="1031"/>
      <c r="N36" s="1031"/>
      <c r="O36" s="1031"/>
      <c r="P36" s="1031"/>
      <c r="Q36" s="1031"/>
      <c r="R36" s="1031"/>
      <c r="S36" s="1031"/>
      <c r="T36" s="1031"/>
      <c r="U36" s="1031"/>
      <c r="V36" s="1031"/>
      <c r="W36" s="1031"/>
      <c r="X36" s="1031"/>
      <c r="Y36" s="48"/>
      <c r="Z36" s="24"/>
    </row>
    <row r="37" spans="1:26" ht="9.75" hidden="1" customHeight="1">
      <c r="A37" s="24"/>
      <c r="B37" s="24"/>
      <c r="C37" s="26"/>
      <c r="D37" s="25"/>
      <c r="E37" s="1031"/>
      <c r="F37" s="1031"/>
      <c r="G37" s="1031"/>
      <c r="H37" s="1031"/>
      <c r="I37" s="1031"/>
      <c r="J37" s="1031"/>
      <c r="K37" s="1031"/>
      <c r="L37" s="1031"/>
      <c r="M37" s="1031"/>
      <c r="N37" s="1031"/>
      <c r="O37" s="1031"/>
      <c r="P37" s="1031"/>
      <c r="Q37" s="1031"/>
      <c r="R37" s="1031"/>
      <c r="S37" s="1031"/>
      <c r="T37" s="1031"/>
      <c r="U37" s="1031"/>
      <c r="V37" s="1031"/>
      <c r="W37" s="1031"/>
      <c r="X37" s="1031"/>
      <c r="Y37" s="48"/>
      <c r="Z37" s="24"/>
    </row>
    <row r="38" spans="1:26" ht="51" hidden="1" customHeight="1">
      <c r="A38" s="24"/>
      <c r="B38" s="24"/>
      <c r="C38" s="26"/>
      <c r="D38" s="25"/>
      <c r="E38" s="1031"/>
      <c r="F38" s="1031"/>
      <c r="G38" s="1031"/>
      <c r="H38" s="1031"/>
      <c r="I38" s="1031"/>
      <c r="J38" s="1031"/>
      <c r="K38" s="1031"/>
      <c r="L38" s="1031"/>
      <c r="M38" s="1031"/>
      <c r="N38" s="1031"/>
      <c r="O38" s="1031"/>
      <c r="P38" s="1031"/>
      <c r="Q38" s="1031"/>
      <c r="R38" s="1031"/>
      <c r="S38" s="1031"/>
      <c r="T38" s="1031"/>
      <c r="U38" s="1031"/>
      <c r="V38" s="1031"/>
      <c r="W38" s="1031"/>
      <c r="X38" s="1031"/>
      <c r="Y38" s="48"/>
      <c r="Z38" s="24"/>
    </row>
    <row r="39" spans="1:26" ht="15" hidden="1" customHeight="1">
      <c r="A39" s="24"/>
      <c r="B39" s="24"/>
      <c r="C39" s="26"/>
      <c r="D39" s="25"/>
      <c r="E39" s="1031"/>
      <c r="F39" s="1031"/>
      <c r="G39" s="1031"/>
      <c r="H39" s="1031"/>
      <c r="I39" s="1031"/>
      <c r="J39" s="1031"/>
      <c r="K39" s="1031"/>
      <c r="L39" s="1031"/>
      <c r="M39" s="1031"/>
      <c r="N39" s="1031"/>
      <c r="O39" s="1031"/>
      <c r="P39" s="1031"/>
      <c r="Q39" s="1031"/>
      <c r="R39" s="1031"/>
      <c r="S39" s="1031"/>
      <c r="T39" s="1031"/>
      <c r="U39" s="1031"/>
      <c r="V39" s="1031"/>
      <c r="W39" s="1031"/>
      <c r="X39" s="1031"/>
      <c r="Y39" s="48"/>
      <c r="Z39" s="24"/>
    </row>
    <row r="40" spans="1:26" ht="12" hidden="1" customHeight="1">
      <c r="A40" s="24"/>
      <c r="B40" s="24"/>
      <c r="C40" s="26"/>
      <c r="D40" s="25"/>
      <c r="E40" s="1032"/>
      <c r="F40" s="1032"/>
      <c r="G40" s="1032"/>
      <c r="H40" s="1032"/>
      <c r="I40" s="1032"/>
      <c r="J40" s="1032"/>
      <c r="K40" s="1032"/>
      <c r="L40" s="1032"/>
      <c r="M40" s="1032"/>
      <c r="N40" s="1032"/>
      <c r="O40" s="1032"/>
      <c r="P40" s="1032"/>
      <c r="Q40" s="1032"/>
      <c r="R40" s="1032"/>
      <c r="S40" s="1032"/>
      <c r="T40" s="1032"/>
      <c r="U40" s="1032"/>
      <c r="V40" s="1032"/>
      <c r="W40" s="1032"/>
      <c r="X40" s="1032"/>
      <c r="Y40" s="48"/>
      <c r="Z40" s="24"/>
    </row>
    <row r="41" spans="1:26" ht="38.25" hidden="1" customHeight="1">
      <c r="A41" s="24"/>
      <c r="B41" s="24"/>
      <c r="C41" s="26"/>
      <c r="D41" s="25"/>
      <c r="E41" s="1031"/>
      <c r="F41" s="1031"/>
      <c r="G41" s="1031"/>
      <c r="H41" s="1031"/>
      <c r="I41" s="1031"/>
      <c r="J41" s="1031"/>
      <c r="K41" s="1031"/>
      <c r="L41" s="1031"/>
      <c r="M41" s="1031"/>
      <c r="N41" s="1031"/>
      <c r="O41" s="1031"/>
      <c r="P41" s="1031"/>
      <c r="Q41" s="1031"/>
      <c r="R41" s="1031"/>
      <c r="S41" s="1031"/>
      <c r="T41" s="1031"/>
      <c r="U41" s="1031"/>
      <c r="V41" s="1031"/>
      <c r="W41" s="1031"/>
      <c r="X41" s="1031"/>
      <c r="Y41" s="48"/>
      <c r="Z41" s="24"/>
    </row>
    <row r="42" spans="1:26" hidden="1">
      <c r="A42" s="24"/>
      <c r="B42" s="24"/>
      <c r="C42" s="26"/>
      <c r="D42" s="25"/>
      <c r="E42" s="1031"/>
      <c r="F42" s="1031"/>
      <c r="G42" s="1031"/>
      <c r="H42" s="1031"/>
      <c r="I42" s="1031"/>
      <c r="J42" s="1031"/>
      <c r="K42" s="1031"/>
      <c r="L42" s="1031"/>
      <c r="M42" s="1031"/>
      <c r="N42" s="1031"/>
      <c r="O42" s="1031"/>
      <c r="P42" s="1031"/>
      <c r="Q42" s="1031"/>
      <c r="R42" s="1031"/>
      <c r="S42" s="1031"/>
      <c r="T42" s="1031"/>
      <c r="U42" s="1031"/>
      <c r="V42" s="1031"/>
      <c r="W42" s="1031"/>
      <c r="X42" s="1031"/>
      <c r="Y42" s="48"/>
      <c r="Z42" s="24"/>
    </row>
    <row r="43" spans="1:26" hidden="1">
      <c r="A43" s="24"/>
      <c r="B43" s="24"/>
      <c r="C43" s="26"/>
      <c r="D43" s="25"/>
      <c r="E43" s="1031"/>
      <c r="F43" s="1031"/>
      <c r="G43" s="1031"/>
      <c r="H43" s="1031"/>
      <c r="I43" s="1031"/>
      <c r="J43" s="1031"/>
      <c r="K43" s="1031"/>
      <c r="L43" s="1031"/>
      <c r="M43" s="1031"/>
      <c r="N43" s="1031"/>
      <c r="O43" s="1031"/>
      <c r="P43" s="1031"/>
      <c r="Q43" s="1031"/>
      <c r="R43" s="1031"/>
      <c r="S43" s="1031"/>
      <c r="T43" s="1031"/>
      <c r="U43" s="1031"/>
      <c r="V43" s="1031"/>
      <c r="W43" s="1031"/>
      <c r="X43" s="1031"/>
      <c r="Y43" s="48"/>
      <c r="Z43" s="24"/>
    </row>
    <row r="44" spans="1:26" ht="33.75" hidden="1" customHeight="1">
      <c r="A44" s="24"/>
      <c r="B44" s="24"/>
      <c r="C44" s="26"/>
      <c r="D44" s="26"/>
      <c r="E44" s="1031"/>
      <c r="F44" s="1031"/>
      <c r="G44" s="1031"/>
      <c r="H44" s="1031"/>
      <c r="I44" s="1031"/>
      <c r="J44" s="1031"/>
      <c r="K44" s="1031"/>
      <c r="L44" s="1031"/>
      <c r="M44" s="1031"/>
      <c r="N44" s="1031"/>
      <c r="O44" s="1031"/>
      <c r="P44" s="1031"/>
      <c r="Q44" s="1031"/>
      <c r="R44" s="1031"/>
      <c r="S44" s="1031"/>
      <c r="T44" s="1031"/>
      <c r="U44" s="1031"/>
      <c r="V44" s="1031"/>
      <c r="W44" s="1031"/>
      <c r="X44" s="1031"/>
      <c r="Y44" s="48"/>
      <c r="Z44" s="24"/>
    </row>
    <row r="45" spans="1:26" hidden="1">
      <c r="A45" s="24"/>
      <c r="B45" s="24"/>
      <c r="C45" s="26"/>
      <c r="D45" s="26"/>
      <c r="E45" s="1031"/>
      <c r="F45" s="1031"/>
      <c r="G45" s="1031"/>
      <c r="H45" s="1031"/>
      <c r="I45" s="1031"/>
      <c r="J45" s="1031"/>
      <c r="K45" s="1031"/>
      <c r="L45" s="1031"/>
      <c r="M45" s="1031"/>
      <c r="N45" s="1031"/>
      <c r="O45" s="1031"/>
      <c r="P45" s="1031"/>
      <c r="Q45" s="1031"/>
      <c r="R45" s="1031"/>
      <c r="S45" s="1031"/>
      <c r="T45" s="1031"/>
      <c r="U45" s="1031"/>
      <c r="V45" s="1031"/>
      <c r="W45" s="1031"/>
      <c r="X45" s="1031"/>
      <c r="Y45" s="48"/>
      <c r="Z45" s="24"/>
    </row>
    <row r="46" spans="1:26" ht="24" hidden="1" customHeight="1">
      <c r="A46" s="24"/>
      <c r="B46" s="24"/>
      <c r="C46" s="26"/>
      <c r="D46" s="25"/>
      <c r="E46" s="1033" t="s">
        <v>182</v>
      </c>
      <c r="F46" s="1033"/>
      <c r="G46" s="1033"/>
      <c r="H46" s="1033"/>
      <c r="I46" s="1033"/>
      <c r="J46" s="1033"/>
      <c r="K46" s="1033"/>
      <c r="L46" s="1033"/>
      <c r="M46" s="1033"/>
      <c r="N46" s="1033"/>
      <c r="O46" s="1033"/>
      <c r="P46" s="1033"/>
      <c r="Q46" s="1033"/>
      <c r="R46" s="1033"/>
      <c r="S46" s="1033"/>
      <c r="T46" s="1033"/>
      <c r="U46" s="1033"/>
      <c r="V46" s="1033"/>
      <c r="W46" s="1033"/>
      <c r="X46" s="1033"/>
      <c r="Y46" s="48"/>
      <c r="Z46" s="24"/>
    </row>
    <row r="47" spans="1:26" ht="37.5" hidden="1" customHeight="1">
      <c r="A47" s="24"/>
      <c r="B47" s="24"/>
      <c r="C47" s="26"/>
      <c r="D47" s="25"/>
      <c r="E47" s="1033"/>
      <c r="F47" s="1033"/>
      <c r="G47" s="1033"/>
      <c r="H47" s="1033"/>
      <c r="I47" s="1033"/>
      <c r="J47" s="1033"/>
      <c r="K47" s="1033"/>
      <c r="L47" s="1033"/>
      <c r="M47" s="1033"/>
      <c r="N47" s="1033"/>
      <c r="O47" s="1033"/>
      <c r="P47" s="1033"/>
      <c r="Q47" s="1033"/>
      <c r="R47" s="1033"/>
      <c r="S47" s="1033"/>
      <c r="T47" s="1033"/>
      <c r="U47" s="1033"/>
      <c r="V47" s="1033"/>
      <c r="W47" s="1033"/>
      <c r="X47" s="1033"/>
      <c r="Y47" s="48"/>
      <c r="Z47" s="24"/>
    </row>
    <row r="48" spans="1:26" ht="28.2" hidden="1" customHeight="1">
      <c r="A48" s="24"/>
      <c r="B48" s="24"/>
      <c r="C48" s="26"/>
      <c r="D48" s="25"/>
      <c r="E48" s="1033"/>
      <c r="F48" s="1033"/>
      <c r="G48" s="1033"/>
      <c r="H48" s="1033"/>
      <c r="I48" s="1033"/>
      <c r="J48" s="1033"/>
      <c r="K48" s="1033"/>
      <c r="L48" s="1033"/>
      <c r="M48" s="1033"/>
      <c r="N48" s="1033"/>
      <c r="O48" s="1033"/>
      <c r="P48" s="1033"/>
      <c r="Q48" s="1033"/>
      <c r="R48" s="1033"/>
      <c r="S48" s="1033"/>
      <c r="T48" s="1033"/>
      <c r="U48" s="1033"/>
      <c r="V48" s="1033"/>
      <c r="W48" s="1033"/>
      <c r="X48" s="1033"/>
      <c r="Y48" s="48"/>
      <c r="Z48" s="24"/>
    </row>
    <row r="49" spans="1:26" ht="51" hidden="1" customHeight="1">
      <c r="A49" s="24"/>
      <c r="B49" s="24"/>
      <c r="C49" s="26"/>
      <c r="D49" s="25"/>
      <c r="E49" s="1033"/>
      <c r="F49" s="1033"/>
      <c r="G49" s="1033"/>
      <c r="H49" s="1033"/>
      <c r="I49" s="1033"/>
      <c r="J49" s="1033"/>
      <c r="K49" s="1033"/>
      <c r="L49" s="1033"/>
      <c r="M49" s="1033"/>
      <c r="N49" s="1033"/>
      <c r="O49" s="1033"/>
      <c r="P49" s="1033"/>
      <c r="Q49" s="1033"/>
      <c r="R49" s="1033"/>
      <c r="S49" s="1033"/>
      <c r="T49" s="1033"/>
      <c r="U49" s="1033"/>
      <c r="V49" s="1033"/>
      <c r="W49" s="1033"/>
      <c r="X49" s="1033"/>
      <c r="Y49" s="48"/>
      <c r="Z49" s="24"/>
    </row>
    <row r="50" spans="1:26" hidden="1">
      <c r="A50" s="24"/>
      <c r="B50" s="24"/>
      <c r="C50" s="26"/>
      <c r="D50" s="25"/>
      <c r="E50" s="1033"/>
      <c r="F50" s="1033"/>
      <c r="G50" s="1033"/>
      <c r="H50" s="1033"/>
      <c r="I50" s="1033"/>
      <c r="J50" s="1033"/>
      <c r="K50" s="1033"/>
      <c r="L50" s="1033"/>
      <c r="M50" s="1033"/>
      <c r="N50" s="1033"/>
      <c r="O50" s="1033"/>
      <c r="P50" s="1033"/>
      <c r="Q50" s="1033"/>
      <c r="R50" s="1033"/>
      <c r="S50" s="1033"/>
      <c r="T50" s="1033"/>
      <c r="U50" s="1033"/>
      <c r="V50" s="1033"/>
      <c r="W50" s="1033"/>
      <c r="X50" s="1033"/>
      <c r="Y50" s="48"/>
      <c r="Z50" s="24"/>
    </row>
    <row r="51" spans="1:26" hidden="1">
      <c r="A51" s="24"/>
      <c r="B51" s="24"/>
      <c r="C51" s="26"/>
      <c r="D51" s="25"/>
      <c r="E51" s="1033"/>
      <c r="F51" s="1033"/>
      <c r="G51" s="1033"/>
      <c r="H51" s="1033"/>
      <c r="I51" s="1033"/>
      <c r="J51" s="1033"/>
      <c r="K51" s="1033"/>
      <c r="L51" s="1033"/>
      <c r="M51" s="1033"/>
      <c r="N51" s="1033"/>
      <c r="O51" s="1033"/>
      <c r="P51" s="1033"/>
      <c r="Q51" s="1033"/>
      <c r="R51" s="1033"/>
      <c r="S51" s="1033"/>
      <c r="T51" s="1033"/>
      <c r="U51" s="1033"/>
      <c r="V51" s="1033"/>
      <c r="W51" s="1033"/>
      <c r="X51" s="1033"/>
      <c r="Y51" s="48"/>
      <c r="Z51" s="24"/>
    </row>
    <row r="52" spans="1:26" hidden="1">
      <c r="A52" s="24"/>
      <c r="B52" s="24"/>
      <c r="C52" s="26"/>
      <c r="D52" s="25"/>
      <c r="E52" s="1033"/>
      <c r="F52" s="1033"/>
      <c r="G52" s="1033"/>
      <c r="H52" s="1033"/>
      <c r="I52" s="1033"/>
      <c r="J52" s="1033"/>
      <c r="K52" s="1033"/>
      <c r="L52" s="1033"/>
      <c r="M52" s="1033"/>
      <c r="N52" s="1033"/>
      <c r="O52" s="1033"/>
      <c r="P52" s="1033"/>
      <c r="Q52" s="1033"/>
      <c r="R52" s="1033"/>
      <c r="S52" s="1033"/>
      <c r="T52" s="1033"/>
      <c r="U52" s="1033"/>
      <c r="V52" s="1033"/>
      <c r="W52" s="1033"/>
      <c r="X52" s="1033"/>
      <c r="Y52" s="48"/>
      <c r="Z52" s="24"/>
    </row>
    <row r="53" spans="1:26" hidden="1">
      <c r="A53" s="24"/>
      <c r="B53" s="24"/>
      <c r="C53" s="26"/>
      <c r="D53" s="25"/>
      <c r="E53" s="1033"/>
      <c r="F53" s="1033"/>
      <c r="G53" s="1033"/>
      <c r="H53" s="1033"/>
      <c r="I53" s="1033"/>
      <c r="J53" s="1033"/>
      <c r="K53" s="1033"/>
      <c r="L53" s="1033"/>
      <c r="M53" s="1033"/>
      <c r="N53" s="1033"/>
      <c r="O53" s="1033"/>
      <c r="P53" s="1033"/>
      <c r="Q53" s="1033"/>
      <c r="R53" s="1033"/>
      <c r="S53" s="1033"/>
      <c r="T53" s="1033"/>
      <c r="U53" s="1033"/>
      <c r="V53" s="1033"/>
      <c r="W53" s="1033"/>
      <c r="X53" s="1033"/>
      <c r="Y53" s="48"/>
      <c r="Z53" s="24"/>
    </row>
    <row r="54" spans="1:26" hidden="1">
      <c r="A54" s="24"/>
      <c r="B54" s="24"/>
      <c r="C54" s="26"/>
      <c r="D54" s="25"/>
      <c r="E54" s="1033"/>
      <c r="F54" s="1033"/>
      <c r="G54" s="1033"/>
      <c r="H54" s="1033"/>
      <c r="I54" s="1033"/>
      <c r="J54" s="1033"/>
      <c r="K54" s="1033"/>
      <c r="L54" s="1033"/>
      <c r="M54" s="1033"/>
      <c r="N54" s="1033"/>
      <c r="O54" s="1033"/>
      <c r="P54" s="1033"/>
      <c r="Q54" s="1033"/>
      <c r="R54" s="1033"/>
      <c r="S54" s="1033"/>
      <c r="T54" s="1033"/>
      <c r="U54" s="1033"/>
      <c r="V54" s="1033"/>
      <c r="W54" s="1033"/>
      <c r="X54" s="1033"/>
      <c r="Y54" s="48"/>
      <c r="Z54" s="24"/>
    </row>
    <row r="55" spans="1:26" hidden="1">
      <c r="A55" s="24"/>
      <c r="B55" s="24"/>
      <c r="C55" s="26"/>
      <c r="D55" s="25"/>
      <c r="E55" s="1033"/>
      <c r="F55" s="1033"/>
      <c r="G55" s="1033"/>
      <c r="H55" s="1033"/>
      <c r="I55" s="1033"/>
      <c r="J55" s="1033"/>
      <c r="K55" s="1033"/>
      <c r="L55" s="1033"/>
      <c r="M55" s="1033"/>
      <c r="N55" s="1033"/>
      <c r="O55" s="1033"/>
      <c r="P55" s="1033"/>
      <c r="Q55" s="1033"/>
      <c r="R55" s="1033"/>
      <c r="S55" s="1033"/>
      <c r="T55" s="1033"/>
      <c r="U55" s="1033"/>
      <c r="V55" s="1033"/>
      <c r="W55" s="1033"/>
      <c r="X55" s="1033"/>
      <c r="Y55" s="48"/>
      <c r="Z55" s="24"/>
    </row>
    <row r="56" spans="1:26" ht="25.5" hidden="1" customHeight="1">
      <c r="A56" s="24"/>
      <c r="B56" s="24"/>
      <c r="C56" s="26"/>
      <c r="D56" s="26"/>
      <c r="E56" s="1033"/>
      <c r="F56" s="1033"/>
      <c r="G56" s="1033"/>
      <c r="H56" s="1033"/>
      <c r="I56" s="1033"/>
      <c r="J56" s="1033"/>
      <c r="K56" s="1033"/>
      <c r="L56" s="1033"/>
      <c r="M56" s="1033"/>
      <c r="N56" s="1033"/>
      <c r="O56" s="1033"/>
      <c r="P56" s="1033"/>
      <c r="Q56" s="1033"/>
      <c r="R56" s="1033"/>
      <c r="S56" s="1033"/>
      <c r="T56" s="1033"/>
      <c r="U56" s="1033"/>
      <c r="V56" s="1033"/>
      <c r="W56" s="1033"/>
      <c r="X56" s="1033"/>
      <c r="Y56" s="48"/>
      <c r="Z56" s="24"/>
    </row>
    <row r="57" spans="1:26" hidden="1">
      <c r="A57" s="24"/>
      <c r="B57" s="24"/>
      <c r="C57" s="26"/>
      <c r="D57" s="26"/>
      <c r="E57" s="1033"/>
      <c r="F57" s="1033"/>
      <c r="G57" s="1033"/>
      <c r="H57" s="1033"/>
      <c r="I57" s="1033"/>
      <c r="J57" s="1033"/>
      <c r="K57" s="1033"/>
      <c r="L57" s="1033"/>
      <c r="M57" s="1033"/>
      <c r="N57" s="1033"/>
      <c r="O57" s="1033"/>
      <c r="P57" s="1033"/>
      <c r="Q57" s="1033"/>
      <c r="R57" s="1033"/>
      <c r="S57" s="1033"/>
      <c r="T57" s="1033"/>
      <c r="U57" s="1033"/>
      <c r="V57" s="1033"/>
      <c r="W57" s="1033"/>
      <c r="X57" s="1033"/>
      <c r="Y57" s="48"/>
      <c r="Z57" s="24"/>
    </row>
    <row r="58" spans="1:26" ht="15" hidden="1" customHeight="1">
      <c r="A58" s="24"/>
      <c r="B58" s="24"/>
      <c r="C58" s="26"/>
      <c r="D58" s="25"/>
      <c r="E58" s="1016"/>
      <c r="F58" s="1016"/>
      <c r="G58" s="1016"/>
      <c r="H58" s="1018"/>
      <c r="I58" s="1018"/>
      <c r="J58" s="1018"/>
      <c r="K58" s="1018"/>
      <c r="L58" s="1018"/>
      <c r="M58" s="1018"/>
      <c r="N58" s="1018"/>
      <c r="O58" s="1018"/>
      <c r="P58" s="1018"/>
      <c r="Q58" s="1018"/>
      <c r="R58" s="1018"/>
      <c r="S58" s="1018"/>
      <c r="T58" s="1018"/>
      <c r="U58" s="1018"/>
      <c r="V58" s="1018"/>
      <c r="W58" s="1018"/>
      <c r="X58" s="1018"/>
      <c r="Y58" s="48"/>
      <c r="Z58" s="24"/>
    </row>
    <row r="59" spans="1:26" ht="15" hidden="1" customHeight="1">
      <c r="A59" s="24"/>
      <c r="B59" s="24"/>
      <c r="C59" s="26"/>
      <c r="D59" s="25"/>
      <c r="E59" s="1011" t="s">
        <v>194</v>
      </c>
      <c r="F59" s="1011"/>
      <c r="G59" s="1011"/>
      <c r="H59" s="1011"/>
      <c r="I59" s="1011"/>
      <c r="J59" s="1011"/>
      <c r="K59" s="1011"/>
      <c r="L59" s="1011"/>
      <c r="M59" s="1011"/>
      <c r="N59" s="1011"/>
      <c r="O59" s="1011"/>
      <c r="P59" s="1011"/>
      <c r="Q59" s="1011"/>
      <c r="R59" s="1011"/>
      <c r="S59" s="1011"/>
      <c r="T59" s="1011"/>
      <c r="U59" s="1011"/>
      <c r="V59" s="1011"/>
      <c r="W59" s="1011"/>
      <c r="X59" s="1011"/>
      <c r="Y59" s="48"/>
      <c r="Z59" s="24"/>
    </row>
    <row r="60" spans="1:26" ht="15" hidden="1" customHeight="1">
      <c r="A60" s="24"/>
      <c r="B60" s="24"/>
      <c r="C60" s="26"/>
      <c r="D60" s="25"/>
      <c r="E60" s="1017"/>
      <c r="F60" s="1017"/>
      <c r="G60" s="1017"/>
      <c r="H60" s="1018"/>
      <c r="I60" s="1018"/>
      <c r="J60" s="1018"/>
      <c r="K60" s="1018"/>
      <c r="L60" s="1018"/>
      <c r="M60" s="1018"/>
      <c r="N60" s="1018"/>
      <c r="O60" s="1018"/>
      <c r="P60" s="1018"/>
      <c r="Q60" s="1018"/>
      <c r="R60" s="1018"/>
      <c r="S60" s="1018"/>
      <c r="T60" s="1018"/>
      <c r="U60" s="1018"/>
      <c r="V60" s="1018"/>
      <c r="W60" s="1018"/>
      <c r="X60" s="1018"/>
      <c r="Y60" s="48"/>
      <c r="Z60" s="24"/>
    </row>
    <row r="61" spans="1:26" hidden="1">
      <c r="A61" s="24"/>
      <c r="B61" s="24"/>
      <c r="C61" s="26"/>
      <c r="D61" s="25"/>
      <c r="E61" s="33"/>
      <c r="F61" s="32"/>
      <c r="G61" s="34"/>
      <c r="H61" s="1016"/>
      <c r="I61" s="1016"/>
      <c r="J61" s="1016"/>
      <c r="K61" s="1016"/>
      <c r="L61" s="1016"/>
      <c r="M61" s="1016"/>
      <c r="N61" s="1016"/>
      <c r="O61" s="1016"/>
      <c r="P61" s="1016"/>
      <c r="Q61" s="1016"/>
      <c r="R61" s="1016"/>
      <c r="S61" s="1016"/>
      <c r="T61" s="1016"/>
      <c r="U61" s="1016"/>
      <c r="V61" s="1016"/>
      <c r="W61" s="1016"/>
      <c r="X61" s="1016"/>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1020" t="s">
        <v>1204</v>
      </c>
      <c r="F70" s="1020"/>
      <c r="G70" s="1020"/>
      <c r="H70" s="1020"/>
      <c r="I70" s="1020"/>
      <c r="J70" s="1020"/>
      <c r="K70" s="1020"/>
      <c r="L70" s="1020"/>
      <c r="M70" s="1020"/>
      <c r="N70" s="1020"/>
      <c r="O70" s="1020"/>
      <c r="P70" s="1020"/>
      <c r="Q70" s="1020"/>
      <c r="R70" s="1020"/>
      <c r="S70" s="1020"/>
      <c r="T70" s="1020"/>
      <c r="U70" s="1020"/>
      <c r="V70" s="1020"/>
      <c r="W70" s="1020"/>
      <c r="X70" s="1020"/>
      <c r="Y70" s="1020"/>
      <c r="Z70" s="24"/>
    </row>
    <row r="71" spans="1:26" ht="29.25" hidden="1" customHeight="1">
      <c r="A71" s="24"/>
      <c r="B71" s="24"/>
      <c r="C71" s="26"/>
      <c r="D71" s="25"/>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24"/>
    </row>
    <row r="72" spans="1:26" ht="27" hidden="1" customHeight="1">
      <c r="A72" s="24"/>
      <c r="B72" s="24"/>
      <c r="C72" s="26"/>
      <c r="D72" s="25"/>
      <c r="E72" s="1020"/>
      <c r="F72" s="1020"/>
      <c r="G72" s="1020"/>
      <c r="H72" s="1020"/>
      <c r="I72" s="1020"/>
      <c r="J72" s="1020"/>
      <c r="K72" s="1020"/>
      <c r="L72" s="1020"/>
      <c r="M72" s="1020"/>
      <c r="N72" s="1020"/>
      <c r="O72" s="1020"/>
      <c r="P72" s="1020"/>
      <c r="Q72" s="1020"/>
      <c r="R72" s="1020"/>
      <c r="S72" s="1020"/>
      <c r="T72" s="1020"/>
      <c r="U72" s="1020"/>
      <c r="V72" s="1020"/>
      <c r="W72" s="1020"/>
      <c r="X72" s="1020"/>
      <c r="Y72" s="1020"/>
      <c r="Z72" s="24"/>
    </row>
    <row r="73" spans="1:26" ht="36" hidden="1" customHeight="1">
      <c r="A73" s="24"/>
      <c r="B73" s="24"/>
      <c r="C73" s="26"/>
      <c r="D73" s="25"/>
      <c r="E73" s="1020"/>
      <c r="F73" s="1020"/>
      <c r="G73" s="1020"/>
      <c r="H73" s="1020"/>
      <c r="I73" s="1020"/>
      <c r="J73" s="1020"/>
      <c r="K73" s="1020"/>
      <c r="L73" s="1020"/>
      <c r="M73" s="1020"/>
      <c r="N73" s="1020"/>
      <c r="O73" s="1020"/>
      <c r="P73" s="1020"/>
      <c r="Q73" s="1020"/>
      <c r="R73" s="1020"/>
      <c r="S73" s="1020"/>
      <c r="T73" s="1020"/>
      <c r="U73" s="1020"/>
      <c r="V73" s="1020"/>
      <c r="W73" s="1020"/>
      <c r="X73" s="1020"/>
      <c r="Y73" s="1020"/>
      <c r="Z73" s="24"/>
    </row>
    <row r="74" spans="1:26" ht="15" hidden="1" customHeight="1">
      <c r="A74" s="24"/>
      <c r="B74" s="24"/>
      <c r="C74" s="26"/>
      <c r="D74" s="25"/>
      <c r="E74" s="1020"/>
      <c r="F74" s="1020"/>
      <c r="G74" s="1020"/>
      <c r="H74" s="1020"/>
      <c r="I74" s="1020"/>
      <c r="J74" s="1020"/>
      <c r="K74" s="1020"/>
      <c r="L74" s="1020"/>
      <c r="M74" s="1020"/>
      <c r="N74" s="1020"/>
      <c r="O74" s="1020"/>
      <c r="P74" s="1020"/>
      <c r="Q74" s="1020"/>
      <c r="R74" s="1020"/>
      <c r="S74" s="1020"/>
      <c r="T74" s="1020"/>
      <c r="U74" s="1020"/>
      <c r="V74" s="1020"/>
      <c r="W74" s="1020"/>
      <c r="X74" s="1020"/>
      <c r="Y74" s="1020"/>
      <c r="Z74" s="24"/>
    </row>
    <row r="75" spans="1:26" ht="131.25" hidden="1" customHeight="1">
      <c r="A75" s="24"/>
      <c r="B75" s="24"/>
      <c r="C75" s="26"/>
      <c r="D75" s="25"/>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24"/>
    </row>
    <row r="76" spans="1:26" ht="15" hidden="1" customHeight="1">
      <c r="A76" s="24"/>
      <c r="B76" s="24"/>
      <c r="C76" s="26"/>
      <c r="D76" s="25"/>
      <c r="E76" s="1016"/>
      <c r="F76" s="1016"/>
      <c r="G76" s="1016"/>
      <c r="H76" s="1019"/>
      <c r="I76" s="1019"/>
      <c r="J76" s="1019"/>
      <c r="K76" s="1019"/>
      <c r="L76" s="1019"/>
      <c r="M76" s="1019"/>
      <c r="N76" s="1019"/>
      <c r="O76" s="1019"/>
      <c r="P76" s="1019"/>
      <c r="Q76" s="1019"/>
      <c r="R76" s="1019"/>
      <c r="S76" s="1019"/>
      <c r="T76" s="1019"/>
      <c r="U76" s="1019"/>
      <c r="V76" s="1019"/>
      <c r="W76" s="1019"/>
      <c r="X76" s="1019"/>
      <c r="Y76" s="48"/>
      <c r="Z76" s="24"/>
    </row>
    <row r="77" spans="1:26" ht="15" hidden="1" customHeight="1">
      <c r="A77" s="24"/>
      <c r="B77" s="24"/>
      <c r="C77" s="26"/>
      <c r="D77" s="25"/>
      <c r="E77" s="1014"/>
      <c r="F77" s="1014"/>
      <c r="G77" s="1014"/>
      <c r="H77" s="1014"/>
      <c r="I77" s="1014"/>
      <c r="J77" s="1014"/>
      <c r="K77" s="1014"/>
      <c r="L77" s="1014"/>
      <c r="M77" s="1014"/>
      <c r="N77" s="1014"/>
      <c r="O77" s="1014"/>
      <c r="P77" s="1014"/>
      <c r="Q77" s="1014"/>
      <c r="R77" s="1014"/>
      <c r="S77" s="1014"/>
      <c r="T77" s="1014"/>
      <c r="U77" s="1014"/>
      <c r="V77" s="1014"/>
      <c r="W77" s="47"/>
      <c r="X77" s="355"/>
      <c r="Y77" s="48"/>
      <c r="Z77" s="24"/>
    </row>
    <row r="78" spans="1:26" ht="15" hidden="1" customHeight="1">
      <c r="A78" s="24"/>
      <c r="B78" s="24"/>
      <c r="C78" s="26"/>
      <c r="D78" s="25"/>
      <c r="E78" s="1015"/>
      <c r="F78" s="1015"/>
      <c r="G78" s="1015"/>
      <c r="H78" s="1015"/>
      <c r="I78" s="1015"/>
      <c r="J78" s="1015"/>
      <c r="K78" s="1015"/>
      <c r="L78" s="1010"/>
      <c r="M78" s="1010"/>
      <c r="N78" s="1010"/>
      <c r="O78" s="1010"/>
      <c r="P78" s="1010"/>
      <c r="Q78" s="1010"/>
      <c r="R78" s="1010"/>
      <c r="S78" s="1010"/>
      <c r="T78" s="1010"/>
      <c r="U78" s="1010"/>
      <c r="V78" s="1010"/>
      <c r="W78" s="1010"/>
      <c r="X78" s="44"/>
      <c r="Y78" s="48"/>
      <c r="Z78" s="24"/>
    </row>
    <row r="79" spans="1:26" ht="15" hidden="1" customHeight="1">
      <c r="A79" s="24"/>
      <c r="B79" s="24"/>
      <c r="C79" s="26"/>
      <c r="D79" s="25"/>
      <c r="E79" s="1015"/>
      <c r="F79" s="1015"/>
      <c r="G79" s="1015"/>
      <c r="H79" s="1015"/>
      <c r="I79" s="1015"/>
      <c r="J79" s="1015"/>
      <c r="K79" s="1015"/>
      <c r="L79" s="1010"/>
      <c r="M79" s="1010"/>
      <c r="N79" s="1010"/>
      <c r="O79" s="1010"/>
      <c r="P79" s="1010"/>
      <c r="Q79" s="1010"/>
      <c r="R79" s="1010"/>
      <c r="S79" s="1010"/>
      <c r="T79" s="1010"/>
      <c r="U79" s="1010"/>
      <c r="V79" s="1010"/>
      <c r="W79" s="1010"/>
      <c r="X79" s="45"/>
      <c r="Y79" s="48"/>
      <c r="Z79" s="24"/>
    </row>
    <row r="80" spans="1:26" ht="15" hidden="1" customHeight="1">
      <c r="A80" s="24"/>
      <c r="B80" s="24"/>
      <c r="C80" s="26"/>
      <c r="D80" s="25"/>
      <c r="X80" s="45"/>
      <c r="Y80" s="48"/>
      <c r="Z80" s="24"/>
    </row>
    <row r="81" spans="1:27" ht="15" hidden="1" customHeight="1">
      <c r="A81" s="24"/>
      <c r="B81" s="24"/>
      <c r="C81" s="26"/>
      <c r="D81" s="25"/>
      <c r="E81" s="1010"/>
      <c r="F81" s="1010"/>
      <c r="G81" s="1010"/>
      <c r="H81" s="1010"/>
      <c r="I81" s="1010"/>
      <c r="J81" s="1010"/>
      <c r="K81" s="1010"/>
      <c r="L81" s="1010"/>
      <c r="M81" s="1010"/>
      <c r="N81" s="1010"/>
      <c r="O81" s="1010"/>
      <c r="P81" s="1010"/>
      <c r="Q81" s="1010"/>
      <c r="R81" s="1010"/>
      <c r="S81" s="1010"/>
      <c r="T81" s="1010"/>
      <c r="U81" s="1010"/>
      <c r="V81" s="1010"/>
      <c r="W81" s="1010"/>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1013" t="s">
        <v>183</v>
      </c>
      <c r="F93" s="1013"/>
      <c r="G93" s="1013"/>
      <c r="H93" s="1013"/>
      <c r="I93" s="1013"/>
      <c r="J93" s="1013"/>
      <c r="K93" s="1013"/>
      <c r="L93" s="1013"/>
      <c r="M93" s="1013"/>
      <c r="N93" s="1013"/>
      <c r="O93" s="1013"/>
      <c r="P93" s="1013"/>
      <c r="Q93" s="1013"/>
      <c r="R93" s="1013"/>
      <c r="S93" s="1013"/>
      <c r="T93" s="1013"/>
      <c r="U93" s="1013"/>
      <c r="V93" s="1013"/>
      <c r="W93" s="1013"/>
      <c r="X93" s="1013"/>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1012" t="s">
        <v>184</v>
      </c>
      <c r="G95" s="1012"/>
      <c r="H95" s="1012"/>
      <c r="I95" s="1012"/>
      <c r="J95" s="1012"/>
      <c r="K95" s="1012"/>
      <c r="L95" s="1012"/>
      <c r="M95" s="1012"/>
      <c r="N95" s="1012"/>
      <c r="O95" s="1012"/>
      <c r="P95" s="1012"/>
      <c r="Q95" s="1012"/>
      <c r="R95" s="1012"/>
      <c r="S95" s="1012"/>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1012" t="s">
        <v>186</v>
      </c>
      <c r="G97" s="1012"/>
      <c r="H97" s="1012"/>
      <c r="I97" s="1012"/>
      <c r="J97" s="1012"/>
      <c r="K97" s="1012"/>
      <c r="L97" s="1012"/>
      <c r="M97" s="1012"/>
      <c r="N97" s="1012"/>
      <c r="O97" s="1012"/>
      <c r="P97" s="1012"/>
      <c r="Q97" s="1012"/>
      <c r="R97" s="1012"/>
      <c r="S97" s="1012"/>
      <c r="T97" s="1012"/>
      <c r="U97" s="1012"/>
      <c r="V97" s="1012"/>
      <c r="W97" s="1012"/>
      <c r="X97" s="1012"/>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L12" zoomScale="60" zoomScaleNormal="100" workbookViewId="0"/>
  </sheetViews>
  <sheetFormatPr defaultColWidth="9.125" defaultRowHeight="11.4"/>
  <cols>
    <col min="1" max="10" width="0" style="102" hidden="1" customWidth="1"/>
    <col min="11" max="11" width="3.75" style="102" hidden="1" customWidth="1"/>
    <col min="12" max="12" width="5.125" style="102" customWidth="1"/>
    <col min="13" max="13" width="50.75" style="102" customWidth="1"/>
    <col min="14" max="14" width="10.75" style="102" customWidth="1"/>
    <col min="15" max="15" width="15.75" style="102" customWidth="1"/>
    <col min="16" max="16" width="17.25" style="102" customWidth="1"/>
    <col min="17" max="17" width="19.375" style="102" customWidth="1"/>
    <col min="18" max="18" width="26.625" style="102" customWidth="1"/>
    <col min="19" max="19" width="19.125" style="102" customWidth="1"/>
    <col min="20" max="20" width="29.875" style="102" customWidth="1"/>
    <col min="21" max="21" width="19.125" style="102" customWidth="1"/>
    <col min="22" max="22" width="15.75" style="102" customWidth="1"/>
    <col min="23" max="16384" width="9.125" style="102"/>
  </cols>
  <sheetData>
    <row r="1" spans="11:23" hidden="1">
      <c r="K1" s="846"/>
      <c r="L1" s="846"/>
      <c r="M1" s="846"/>
      <c r="N1" s="846"/>
      <c r="O1" s="846"/>
      <c r="P1" s="846"/>
      <c r="Q1" s="846"/>
      <c r="R1" s="846"/>
      <c r="S1" s="846"/>
      <c r="T1" s="846"/>
      <c r="U1" s="846"/>
      <c r="V1" s="846"/>
      <c r="W1" s="846"/>
    </row>
    <row r="2" spans="11:23" hidden="1">
      <c r="K2" s="846"/>
      <c r="L2" s="846"/>
      <c r="M2" s="846"/>
      <c r="N2" s="846"/>
      <c r="O2" s="846"/>
      <c r="P2" s="846"/>
      <c r="Q2" s="846"/>
      <c r="R2" s="846"/>
      <c r="S2" s="846"/>
      <c r="T2" s="846"/>
      <c r="U2" s="846"/>
      <c r="V2" s="846"/>
      <c r="W2" s="846"/>
    </row>
    <row r="3" spans="11:23" hidden="1">
      <c r="K3" s="846"/>
      <c r="L3" s="846"/>
      <c r="M3" s="846"/>
      <c r="N3" s="846"/>
      <c r="O3" s="846"/>
      <c r="P3" s="846"/>
      <c r="Q3" s="846"/>
      <c r="R3" s="846"/>
      <c r="S3" s="846"/>
      <c r="T3" s="846"/>
      <c r="U3" s="846"/>
      <c r="V3" s="846"/>
      <c r="W3" s="846"/>
    </row>
    <row r="4" spans="11:23" hidden="1">
      <c r="K4" s="846"/>
      <c r="L4" s="846"/>
      <c r="M4" s="846"/>
      <c r="N4" s="846"/>
      <c r="O4" s="846"/>
      <c r="P4" s="846"/>
      <c r="Q4" s="846"/>
      <c r="R4" s="846"/>
      <c r="S4" s="846"/>
      <c r="T4" s="846"/>
      <c r="U4" s="846"/>
      <c r="V4" s="846"/>
      <c r="W4" s="846"/>
    </row>
    <row r="5" spans="11:23" hidden="1">
      <c r="K5" s="846"/>
      <c r="L5" s="846"/>
      <c r="M5" s="846"/>
      <c r="N5" s="846"/>
      <c r="O5" s="846"/>
      <c r="P5" s="846"/>
      <c r="Q5" s="846"/>
      <c r="R5" s="846"/>
      <c r="S5" s="846"/>
      <c r="T5" s="846"/>
      <c r="U5" s="846"/>
      <c r="V5" s="846"/>
      <c r="W5" s="846"/>
    </row>
    <row r="6" spans="11:23" hidden="1">
      <c r="K6" s="846"/>
      <c r="L6" s="846"/>
      <c r="M6" s="846"/>
      <c r="N6" s="846"/>
      <c r="O6" s="846"/>
      <c r="P6" s="846"/>
      <c r="Q6" s="846"/>
      <c r="R6" s="846"/>
      <c r="S6" s="846"/>
      <c r="T6" s="846"/>
      <c r="U6" s="846"/>
      <c r="V6" s="846"/>
      <c r="W6" s="846"/>
    </row>
    <row r="7" spans="11:23" hidden="1">
      <c r="K7" s="846"/>
      <c r="L7" s="846"/>
      <c r="M7" s="846"/>
      <c r="N7" s="846"/>
      <c r="O7" s="846"/>
      <c r="P7" s="846"/>
      <c r="Q7" s="846"/>
      <c r="R7" s="846"/>
      <c r="S7" s="846"/>
      <c r="T7" s="846"/>
      <c r="U7" s="846"/>
      <c r="V7" s="846"/>
      <c r="W7" s="846"/>
    </row>
    <row r="8" spans="11:23" hidden="1">
      <c r="K8" s="846"/>
      <c r="L8" s="846"/>
      <c r="M8" s="846"/>
      <c r="N8" s="846"/>
      <c r="O8" s="846"/>
      <c r="P8" s="846"/>
      <c r="Q8" s="846"/>
      <c r="R8" s="846"/>
      <c r="S8" s="846"/>
      <c r="T8" s="846"/>
      <c r="U8" s="846"/>
      <c r="V8" s="846"/>
      <c r="W8" s="846"/>
    </row>
    <row r="9" spans="11:23" hidden="1">
      <c r="K9" s="846"/>
      <c r="L9" s="846"/>
      <c r="M9" s="846"/>
      <c r="N9" s="846"/>
      <c r="O9" s="846"/>
      <c r="P9" s="846"/>
      <c r="Q9" s="846"/>
      <c r="R9" s="846"/>
      <c r="S9" s="846"/>
      <c r="T9" s="846"/>
      <c r="U9" s="846"/>
      <c r="V9" s="846"/>
      <c r="W9" s="846"/>
    </row>
    <row r="10" spans="11:23" hidden="1">
      <c r="K10" s="846"/>
      <c r="L10" s="846"/>
      <c r="M10" s="846"/>
      <c r="N10" s="846"/>
      <c r="O10" s="846"/>
      <c r="P10" s="846"/>
      <c r="Q10" s="846"/>
      <c r="R10" s="846"/>
      <c r="S10" s="846"/>
      <c r="T10" s="846"/>
      <c r="U10" s="846"/>
      <c r="V10" s="846"/>
      <c r="W10" s="846"/>
    </row>
    <row r="11" spans="11:23" ht="11.25" hidden="1" customHeight="1">
      <c r="K11" s="846"/>
      <c r="L11" s="864"/>
      <c r="M11" s="864"/>
      <c r="N11" s="864"/>
      <c r="O11" s="864"/>
      <c r="P11" s="864"/>
      <c r="Q11" s="864"/>
      <c r="R11" s="864"/>
      <c r="S11" s="864"/>
      <c r="T11" s="864"/>
      <c r="U11" s="864"/>
      <c r="V11" s="864"/>
      <c r="W11" s="846"/>
    </row>
    <row r="12" spans="11:23" ht="20.100000000000001" customHeight="1">
      <c r="K12" s="846"/>
      <c r="L12" s="484" t="s">
        <v>1358</v>
      </c>
      <c r="M12" s="295"/>
      <c r="N12" s="295"/>
      <c r="O12" s="295"/>
      <c r="P12" s="295"/>
      <c r="Q12" s="296"/>
      <c r="R12" s="296"/>
      <c r="S12" s="296"/>
      <c r="T12" s="296"/>
      <c r="U12" s="296"/>
      <c r="V12" s="296"/>
      <c r="W12" s="876"/>
    </row>
    <row r="13" spans="11:23" ht="11.25" customHeight="1">
      <c r="K13" s="846"/>
      <c r="L13" s="864"/>
      <c r="M13" s="864"/>
      <c r="N13" s="864"/>
      <c r="O13" s="864"/>
      <c r="P13" s="864"/>
      <c r="Q13" s="864"/>
      <c r="R13" s="864"/>
      <c r="S13" s="864"/>
      <c r="T13" s="864"/>
      <c r="U13" s="864"/>
      <c r="V13" s="864"/>
      <c r="W13" s="846"/>
    </row>
    <row r="14" spans="11:23" ht="111.75" customHeight="1">
      <c r="K14" s="846"/>
      <c r="L14" s="873" t="s">
        <v>302</v>
      </c>
      <c r="M14" s="869" t="s">
        <v>142</v>
      </c>
      <c r="N14" s="869" t="s">
        <v>143</v>
      </c>
      <c r="O14" s="850" t="s">
        <v>1329</v>
      </c>
      <c r="P14" s="850" t="s">
        <v>465</v>
      </c>
      <c r="Q14" s="850" t="s">
        <v>466</v>
      </c>
      <c r="R14" s="850" t="s">
        <v>467</v>
      </c>
      <c r="S14" s="850" t="s">
        <v>468</v>
      </c>
      <c r="T14" s="850" t="s">
        <v>1330</v>
      </c>
      <c r="U14" s="850" t="s">
        <v>136</v>
      </c>
      <c r="V14" s="850" t="s">
        <v>469</v>
      </c>
      <c r="W14" s="846"/>
    </row>
    <row r="15" spans="11:23">
      <c r="K15" s="846"/>
      <c r="L15" s="846"/>
      <c r="M15" s="846"/>
      <c r="N15" s="846"/>
      <c r="O15" s="846"/>
      <c r="P15" s="846"/>
      <c r="Q15" s="846"/>
      <c r="R15" s="846"/>
      <c r="S15" s="846"/>
      <c r="T15" s="846"/>
      <c r="U15" s="846"/>
      <c r="V15" s="846"/>
      <c r="W15" s="846"/>
    </row>
    <row r="16" spans="11:23">
      <c r="K16" s="846"/>
      <c r="L16" s="846"/>
      <c r="M16" s="846"/>
      <c r="N16" s="846"/>
      <c r="O16" s="846"/>
      <c r="P16" s="846"/>
      <c r="Q16" s="846"/>
      <c r="R16" s="846"/>
      <c r="S16" s="846"/>
      <c r="T16" s="846"/>
      <c r="U16" s="846"/>
      <c r="V16" s="846"/>
      <c r="W16" s="846"/>
    </row>
    <row r="17" spans="11:23" ht="24" customHeight="1">
      <c r="K17" s="846"/>
      <c r="L17" s="1130" t="s">
        <v>1402</v>
      </c>
      <c r="M17" s="1130"/>
      <c r="N17" s="1130"/>
      <c r="O17" s="1130"/>
      <c r="P17" s="1130"/>
      <c r="Q17" s="1130"/>
      <c r="R17" s="1130"/>
      <c r="S17" s="1130"/>
      <c r="T17" s="1130"/>
      <c r="U17" s="1130"/>
      <c r="V17" s="1134"/>
      <c r="W17" s="846"/>
    </row>
    <row r="18" spans="11:23" ht="14.4">
      <c r="K18" s="648"/>
      <c r="L18" s="1132"/>
      <c r="M18" s="1132"/>
      <c r="N18" s="1132"/>
      <c r="O18" s="1132"/>
      <c r="P18" s="1132"/>
      <c r="Q18" s="1132"/>
      <c r="R18" s="1132"/>
      <c r="S18" s="1132"/>
      <c r="T18" s="1132"/>
      <c r="U18" s="1132"/>
      <c r="V18" s="1138"/>
      <c r="W18" s="846"/>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sheetPr>
  <dimension ref="A1:R86"/>
  <sheetViews>
    <sheetView showGridLines="0" view="pageBreakPreview" topLeftCell="A11" zoomScale="60" zoomScaleNormal="100" workbookViewId="0">
      <pane xSplit="15" ySplit="5" topLeftCell="P16" activePane="bottomRight" state="frozen"/>
      <selection activeCell="M11" sqref="M11"/>
      <selection pane="topRight" activeCell="M11" sqref="M11"/>
      <selection pane="bottomLeft" activeCell="M11" sqref="M11"/>
      <selection pane="bottomRight" activeCell="R83" sqref="R83"/>
    </sheetView>
  </sheetViews>
  <sheetFormatPr defaultColWidth="9.125" defaultRowHeight="11.4"/>
  <cols>
    <col min="1" max="10" width="0" style="102" hidden="1" customWidth="1"/>
    <col min="11" max="11" width="3.75" style="102" hidden="1" customWidth="1"/>
    <col min="12" max="12" width="8.75" style="305" customWidth="1"/>
    <col min="13" max="13" width="62.875" style="102" customWidth="1"/>
    <col min="14" max="15" width="12.75" style="102" customWidth="1"/>
    <col min="16" max="17" width="15.75" style="102" customWidth="1"/>
    <col min="18" max="18" width="20.75" style="102" customWidth="1"/>
    <col min="19" max="16384" width="9.125" style="102"/>
  </cols>
  <sheetData>
    <row r="1" spans="1:18" hidden="1">
      <c r="A1" s="846"/>
      <c r="B1" s="846"/>
      <c r="C1" s="846"/>
      <c r="D1" s="846"/>
      <c r="E1" s="846"/>
      <c r="F1" s="846"/>
      <c r="G1" s="846"/>
      <c r="H1" s="846"/>
      <c r="I1" s="846"/>
      <c r="J1" s="846"/>
      <c r="K1" s="846"/>
      <c r="L1" s="862"/>
      <c r="M1" s="846"/>
      <c r="N1" s="846"/>
      <c r="O1" s="846"/>
      <c r="P1" s="846"/>
      <c r="Q1" s="846"/>
      <c r="R1" s="846"/>
    </row>
    <row r="2" spans="1:18" hidden="1">
      <c r="A2" s="846"/>
      <c r="B2" s="846"/>
      <c r="C2" s="846"/>
      <c r="D2" s="846"/>
      <c r="E2" s="846"/>
      <c r="F2" s="846"/>
      <c r="G2" s="846"/>
      <c r="H2" s="846"/>
      <c r="I2" s="846"/>
      <c r="J2" s="846"/>
      <c r="K2" s="846"/>
      <c r="L2" s="862"/>
      <c r="M2" s="846"/>
      <c r="N2" s="846"/>
      <c r="O2" s="846"/>
      <c r="P2" s="846"/>
      <c r="Q2" s="846"/>
      <c r="R2" s="846"/>
    </row>
    <row r="3" spans="1:18" hidden="1">
      <c r="A3" s="846"/>
      <c r="B3" s="846"/>
      <c r="C3" s="846"/>
      <c r="D3" s="846"/>
      <c r="E3" s="846"/>
      <c r="F3" s="846"/>
      <c r="G3" s="846"/>
      <c r="H3" s="846"/>
      <c r="I3" s="846"/>
      <c r="J3" s="846"/>
      <c r="K3" s="846"/>
      <c r="L3" s="862"/>
      <c r="M3" s="846"/>
      <c r="N3" s="846"/>
      <c r="O3" s="846"/>
      <c r="P3" s="846"/>
      <c r="Q3" s="846"/>
      <c r="R3" s="846"/>
    </row>
    <row r="4" spans="1:18" hidden="1">
      <c r="A4" s="846"/>
      <c r="B4" s="846"/>
      <c r="C4" s="846"/>
      <c r="D4" s="846"/>
      <c r="E4" s="846"/>
      <c r="F4" s="846"/>
      <c r="G4" s="846"/>
      <c r="H4" s="846"/>
      <c r="I4" s="846"/>
      <c r="J4" s="846"/>
      <c r="K4" s="846"/>
      <c r="L4" s="862"/>
      <c r="M4" s="846"/>
      <c r="N4" s="846"/>
      <c r="O4" s="846"/>
      <c r="P4" s="846"/>
      <c r="Q4" s="846"/>
      <c r="R4" s="846"/>
    </row>
    <row r="5" spans="1:18" hidden="1">
      <c r="A5" s="846"/>
      <c r="B5" s="846"/>
      <c r="C5" s="846"/>
      <c r="D5" s="846"/>
      <c r="E5" s="846"/>
      <c r="F5" s="846"/>
      <c r="G5" s="846"/>
      <c r="H5" s="846"/>
      <c r="I5" s="846"/>
      <c r="J5" s="846"/>
      <c r="K5" s="846"/>
      <c r="L5" s="862"/>
      <c r="M5" s="846"/>
      <c r="N5" s="846"/>
      <c r="O5" s="846"/>
      <c r="P5" s="846"/>
      <c r="Q5" s="846"/>
      <c r="R5" s="846"/>
    </row>
    <row r="6" spans="1:18" hidden="1">
      <c r="A6" s="846"/>
      <c r="B6" s="846"/>
      <c r="C6" s="846"/>
      <c r="D6" s="846"/>
      <c r="E6" s="846"/>
      <c r="F6" s="846"/>
      <c r="G6" s="846"/>
      <c r="H6" s="846"/>
      <c r="I6" s="846"/>
      <c r="J6" s="846"/>
      <c r="K6" s="846"/>
      <c r="L6" s="862"/>
      <c r="M6" s="846"/>
      <c r="N6" s="846"/>
      <c r="O6" s="846"/>
      <c r="P6" s="846"/>
      <c r="Q6" s="846"/>
      <c r="R6" s="846"/>
    </row>
    <row r="7" spans="1:18" hidden="1">
      <c r="A7" s="846"/>
      <c r="B7" s="846"/>
      <c r="C7" s="846"/>
      <c r="D7" s="846"/>
      <c r="E7" s="846"/>
      <c r="F7" s="846"/>
      <c r="G7" s="846"/>
      <c r="H7" s="846"/>
      <c r="I7" s="846"/>
      <c r="J7" s="846"/>
      <c r="K7" s="846"/>
      <c r="L7" s="862"/>
      <c r="M7" s="846"/>
      <c r="N7" s="846"/>
      <c r="O7" s="846"/>
      <c r="P7" s="846"/>
      <c r="Q7" s="846"/>
      <c r="R7" s="846"/>
    </row>
    <row r="8" spans="1:18" hidden="1">
      <c r="A8" s="846"/>
      <c r="B8" s="846"/>
      <c r="C8" s="846"/>
      <c r="D8" s="846"/>
      <c r="E8" s="846"/>
      <c r="F8" s="846"/>
      <c r="G8" s="846"/>
      <c r="H8" s="846"/>
      <c r="I8" s="846"/>
      <c r="J8" s="846"/>
      <c r="K8" s="846"/>
      <c r="L8" s="862"/>
      <c r="M8" s="846"/>
      <c r="N8" s="846"/>
      <c r="O8" s="846"/>
      <c r="P8" s="846"/>
      <c r="Q8" s="846"/>
      <c r="R8" s="846"/>
    </row>
    <row r="9" spans="1:18" hidden="1">
      <c r="A9" s="846"/>
      <c r="B9" s="846"/>
      <c r="C9" s="846"/>
      <c r="D9" s="846"/>
      <c r="E9" s="846"/>
      <c r="F9" s="846"/>
      <c r="G9" s="846"/>
      <c r="H9" s="846"/>
      <c r="I9" s="846"/>
      <c r="J9" s="846"/>
      <c r="K9" s="846"/>
      <c r="L9" s="862"/>
      <c r="M9" s="846"/>
      <c r="N9" s="846"/>
      <c r="O9" s="846"/>
      <c r="P9" s="846"/>
      <c r="Q9" s="846"/>
      <c r="R9" s="846"/>
    </row>
    <row r="10" spans="1:18" hidden="1">
      <c r="A10" s="846"/>
      <c r="B10" s="846"/>
      <c r="C10" s="846"/>
      <c r="D10" s="846"/>
      <c r="E10" s="846"/>
      <c r="F10" s="846"/>
      <c r="G10" s="846"/>
      <c r="H10" s="846"/>
      <c r="I10" s="846"/>
      <c r="J10" s="846"/>
      <c r="K10" s="846"/>
      <c r="L10" s="862"/>
      <c r="M10" s="846"/>
      <c r="N10" s="846"/>
      <c r="O10" s="846"/>
      <c r="P10" s="846"/>
      <c r="Q10" s="846"/>
      <c r="R10" s="846"/>
    </row>
    <row r="11" spans="1:18" ht="15" hidden="1" customHeight="1">
      <c r="A11" s="846"/>
      <c r="B11" s="846"/>
      <c r="C11" s="846"/>
      <c r="D11" s="846"/>
      <c r="E11" s="846"/>
      <c r="F11" s="846"/>
      <c r="G11" s="846"/>
      <c r="H11" s="846"/>
      <c r="I11" s="846"/>
      <c r="J11" s="846"/>
      <c r="K11" s="846"/>
      <c r="L11" s="877"/>
      <c r="M11" s="865"/>
      <c r="N11" s="864"/>
      <c r="O11" s="864"/>
      <c r="P11" s="864"/>
      <c r="Q11" s="864"/>
      <c r="R11" s="846"/>
    </row>
    <row r="12" spans="1:18" ht="22.5" customHeight="1">
      <c r="A12" s="846"/>
      <c r="B12" s="846"/>
      <c r="C12" s="846"/>
      <c r="D12" s="846"/>
      <c r="E12" s="846"/>
      <c r="F12" s="846"/>
      <c r="G12" s="846"/>
      <c r="H12" s="846"/>
      <c r="I12" s="846"/>
      <c r="J12" s="846"/>
      <c r="K12" s="846"/>
      <c r="L12" s="484" t="s">
        <v>1288</v>
      </c>
      <c r="M12" s="298"/>
      <c r="N12" s="298"/>
      <c r="O12" s="298"/>
      <c r="P12" s="298"/>
      <c r="Q12" s="299"/>
      <c r="R12" s="299"/>
    </row>
    <row r="13" spans="1:18" ht="11.25" customHeight="1">
      <c r="A13" s="846"/>
      <c r="B13" s="846"/>
      <c r="C13" s="846"/>
      <c r="D13" s="846"/>
      <c r="E13" s="846"/>
      <c r="F13" s="846"/>
      <c r="G13" s="846"/>
      <c r="H13" s="846"/>
      <c r="I13" s="846"/>
      <c r="J13" s="846"/>
      <c r="K13" s="846"/>
      <c r="L13" s="877"/>
      <c r="M13" s="864"/>
      <c r="N13" s="864"/>
      <c r="O13" s="864"/>
      <c r="P13" s="864"/>
      <c r="Q13" s="864"/>
      <c r="R13" s="846"/>
    </row>
    <row r="14" spans="1:18" ht="19.5" customHeight="1">
      <c r="A14" s="846"/>
      <c r="B14" s="846"/>
      <c r="C14" s="846"/>
      <c r="D14" s="846"/>
      <c r="E14" s="846"/>
      <c r="F14" s="846"/>
      <c r="G14" s="846"/>
      <c r="H14" s="846"/>
      <c r="I14" s="846"/>
      <c r="J14" s="846"/>
      <c r="K14" s="846"/>
      <c r="L14" s="1103" t="s">
        <v>16</v>
      </c>
      <c r="M14" s="1133" t="s">
        <v>121</v>
      </c>
      <c r="N14" s="1145" t="s">
        <v>1149</v>
      </c>
      <c r="O14" s="1133" t="s">
        <v>285</v>
      </c>
      <c r="P14" s="1130" t="s">
        <v>2567</v>
      </c>
      <c r="Q14" s="1130"/>
      <c r="R14" s="1133" t="s">
        <v>109</v>
      </c>
    </row>
    <row r="15" spans="1:18" ht="32.25" customHeight="1">
      <c r="A15" s="846"/>
      <c r="B15" s="846"/>
      <c r="C15" s="846"/>
      <c r="D15" s="846"/>
      <c r="E15" s="846"/>
      <c r="F15" s="846"/>
      <c r="G15" s="846"/>
      <c r="H15" s="846"/>
      <c r="I15" s="846"/>
      <c r="J15" s="846"/>
      <c r="K15" s="846"/>
      <c r="L15" s="1103"/>
      <c r="M15" s="1133"/>
      <c r="N15" s="1145"/>
      <c r="O15" s="1133"/>
      <c r="P15" s="878" t="s">
        <v>324</v>
      </c>
      <c r="Q15" s="879" t="s">
        <v>286</v>
      </c>
      <c r="R15" s="1133"/>
    </row>
    <row r="16" spans="1:18">
      <c r="A16" s="761" t="s">
        <v>18</v>
      </c>
      <c r="B16" s="846"/>
      <c r="C16" s="846"/>
      <c r="D16" s="846"/>
      <c r="E16" s="846"/>
      <c r="F16" s="846"/>
      <c r="G16" s="846"/>
      <c r="H16" s="846"/>
      <c r="I16" s="846"/>
      <c r="J16" s="846"/>
      <c r="K16" s="846"/>
      <c r="L16" s="860" t="s">
        <v>2543</v>
      </c>
      <c r="M16" s="861"/>
      <c r="N16" s="861"/>
      <c r="O16" s="861"/>
      <c r="P16" s="861"/>
      <c r="Q16" s="861"/>
      <c r="R16" s="861"/>
    </row>
    <row r="17" spans="1:18" s="278" customFormat="1" ht="57">
      <c r="A17" s="784">
        <v>1</v>
      </c>
      <c r="B17" s="856"/>
      <c r="C17" s="856"/>
      <c r="D17" s="856"/>
      <c r="E17" s="856"/>
      <c r="F17" s="856"/>
      <c r="G17" s="856"/>
      <c r="H17" s="856"/>
      <c r="I17" s="856"/>
      <c r="J17" s="856"/>
      <c r="K17" s="856"/>
      <c r="L17" s="880" t="s">
        <v>471</v>
      </c>
      <c r="M17" s="881" t="s">
        <v>472</v>
      </c>
      <c r="N17" s="880" t="s">
        <v>2608</v>
      </c>
      <c r="O17" s="882" t="s">
        <v>370</v>
      </c>
      <c r="P17" s="883">
        <v>3148.6995203719998</v>
      </c>
      <c r="Q17" s="884">
        <v>168.04277919761967</v>
      </c>
      <c r="R17" s="885"/>
    </row>
    <row r="18" spans="1:18" s="278" customFormat="1">
      <c r="A18" s="784">
        <v>1</v>
      </c>
      <c r="B18" s="856"/>
      <c r="C18" s="856"/>
      <c r="D18" s="856"/>
      <c r="E18" s="856"/>
      <c r="F18" s="856"/>
      <c r="G18" s="856"/>
      <c r="H18" s="856"/>
      <c r="I18" s="856"/>
      <c r="J18" s="856"/>
      <c r="K18" s="856"/>
      <c r="L18" s="886" t="s">
        <v>18</v>
      </c>
      <c r="M18" s="881" t="s">
        <v>473</v>
      </c>
      <c r="N18" s="880" t="s">
        <v>2609</v>
      </c>
      <c r="O18" s="882" t="s">
        <v>370</v>
      </c>
      <c r="P18" s="887"/>
      <c r="Q18" s="888">
        <v>1919.7</v>
      </c>
      <c r="R18" s="885"/>
    </row>
    <row r="19" spans="1:18" s="278" customFormat="1" ht="22.8">
      <c r="A19" s="784">
        <v>1</v>
      </c>
      <c r="B19" s="856"/>
      <c r="C19" s="856"/>
      <c r="D19" s="856"/>
      <c r="E19" s="856"/>
      <c r="F19" s="856"/>
      <c r="G19" s="856"/>
      <c r="H19" s="856"/>
      <c r="I19" s="856"/>
      <c r="J19" s="856"/>
      <c r="K19" s="856"/>
      <c r="L19" s="886" t="s">
        <v>102</v>
      </c>
      <c r="M19" s="889" t="s">
        <v>474</v>
      </c>
      <c r="N19" s="880" t="s">
        <v>2610</v>
      </c>
      <c r="O19" s="882" t="s">
        <v>370</v>
      </c>
      <c r="P19" s="883">
        <v>3148.6995203719998</v>
      </c>
      <c r="Q19" s="883">
        <v>2087.7427791976197</v>
      </c>
      <c r="R19" s="885"/>
    </row>
    <row r="20" spans="1:18" ht="22.8">
      <c r="A20" s="784">
        <v>1</v>
      </c>
      <c r="B20" s="846"/>
      <c r="C20" s="846"/>
      <c r="D20" s="846"/>
      <c r="E20" s="846"/>
      <c r="F20" s="846"/>
      <c r="G20" s="846"/>
      <c r="H20" s="846"/>
      <c r="I20" s="846"/>
      <c r="J20" s="846"/>
      <c r="K20" s="846"/>
      <c r="L20" s="890" t="s">
        <v>17</v>
      </c>
      <c r="M20" s="891" t="s">
        <v>475</v>
      </c>
      <c r="N20" s="892" t="s">
        <v>2611</v>
      </c>
      <c r="O20" s="893" t="s">
        <v>370</v>
      </c>
      <c r="P20" s="894">
        <v>2023.7</v>
      </c>
      <c r="Q20" s="895">
        <v>1306.1600000000001</v>
      </c>
      <c r="R20" s="896"/>
    </row>
    <row r="21" spans="1:18" ht="22.8">
      <c r="A21" s="784">
        <v>1</v>
      </c>
      <c r="B21" s="846"/>
      <c r="C21" s="846"/>
      <c r="D21" s="846"/>
      <c r="E21" s="846"/>
      <c r="F21" s="846"/>
      <c r="G21" s="846"/>
      <c r="H21" s="846"/>
      <c r="I21" s="846"/>
      <c r="J21" s="846"/>
      <c r="K21" s="846"/>
      <c r="L21" s="890" t="s">
        <v>146</v>
      </c>
      <c r="M21" s="891" t="s">
        <v>477</v>
      </c>
      <c r="N21" s="892" t="s">
        <v>2612</v>
      </c>
      <c r="O21" s="893" t="s">
        <v>370</v>
      </c>
      <c r="P21" s="897">
        <v>25.8</v>
      </c>
      <c r="Q21" s="898">
        <v>25.8</v>
      </c>
      <c r="R21" s="896"/>
    </row>
    <row r="22" spans="1:18" ht="34.200000000000003">
      <c r="A22" s="784">
        <v>1</v>
      </c>
      <c r="B22" s="846"/>
      <c r="C22" s="846"/>
      <c r="D22" s="846"/>
      <c r="E22" s="846"/>
      <c r="F22" s="846"/>
      <c r="G22" s="846"/>
      <c r="H22" s="846"/>
      <c r="I22" s="846"/>
      <c r="J22" s="846"/>
      <c r="K22" s="846"/>
      <c r="L22" s="899" t="s">
        <v>147</v>
      </c>
      <c r="M22" s="900" t="s">
        <v>479</v>
      </c>
      <c r="N22" s="901"/>
      <c r="O22" s="893" t="s">
        <v>370</v>
      </c>
      <c r="P22" s="894">
        <v>0</v>
      </c>
      <c r="Q22" s="895">
        <v>0</v>
      </c>
      <c r="R22" s="896"/>
    </row>
    <row r="23" spans="1:18">
      <c r="A23" s="784">
        <v>1</v>
      </c>
      <c r="B23" s="846"/>
      <c r="C23" s="846"/>
      <c r="D23" s="846"/>
      <c r="E23" s="846"/>
      <c r="F23" s="846"/>
      <c r="G23" s="846"/>
      <c r="H23" s="846"/>
      <c r="I23" s="846"/>
      <c r="J23" s="846"/>
      <c r="K23" s="846"/>
      <c r="L23" s="899" t="s">
        <v>480</v>
      </c>
      <c r="M23" s="900" t="s">
        <v>481</v>
      </c>
      <c r="N23" s="901"/>
      <c r="O23" s="893" t="s">
        <v>370</v>
      </c>
      <c r="P23" s="894"/>
      <c r="Q23" s="895">
        <v>0</v>
      </c>
      <c r="R23" s="896"/>
    </row>
    <row r="24" spans="1:18" ht="22.8">
      <c r="A24" s="784">
        <v>1</v>
      </c>
      <c r="B24" s="846"/>
      <c r="C24" s="846"/>
      <c r="D24" s="846"/>
      <c r="E24" s="846"/>
      <c r="F24" s="846"/>
      <c r="G24" s="846"/>
      <c r="H24" s="846"/>
      <c r="I24" s="846"/>
      <c r="J24" s="846"/>
      <c r="K24" s="846"/>
      <c r="L24" s="899" t="s">
        <v>482</v>
      </c>
      <c r="M24" s="900" t="s">
        <v>483</v>
      </c>
      <c r="N24" s="901"/>
      <c r="O24" s="893" t="s">
        <v>370</v>
      </c>
      <c r="P24" s="894">
        <v>25.8</v>
      </c>
      <c r="Q24" s="895">
        <v>25.8</v>
      </c>
      <c r="R24" s="896"/>
    </row>
    <row r="25" spans="1:18" ht="79.8">
      <c r="A25" s="784">
        <v>1</v>
      </c>
      <c r="B25" s="902" t="s">
        <v>1396</v>
      </c>
      <c r="C25" s="846"/>
      <c r="D25" s="846"/>
      <c r="E25" s="846"/>
      <c r="F25" s="846"/>
      <c r="G25" s="846"/>
      <c r="H25" s="846"/>
      <c r="I25" s="846"/>
      <c r="J25" s="846"/>
      <c r="K25" s="846"/>
      <c r="L25" s="899" t="s">
        <v>484</v>
      </c>
      <c r="M25" s="900" t="s">
        <v>485</v>
      </c>
      <c r="N25" s="901"/>
      <c r="O25" s="893" t="s">
        <v>370</v>
      </c>
      <c r="P25" s="894"/>
      <c r="Q25" s="895">
        <v>0</v>
      </c>
      <c r="R25" s="896"/>
    </row>
    <row r="26" spans="1:18" ht="22.8">
      <c r="A26" s="784">
        <v>1</v>
      </c>
      <c r="B26" s="902" t="s">
        <v>643</v>
      </c>
      <c r="C26" s="846"/>
      <c r="D26" s="846"/>
      <c r="E26" s="846"/>
      <c r="F26" s="846"/>
      <c r="G26" s="846"/>
      <c r="H26" s="846"/>
      <c r="I26" s="846"/>
      <c r="J26" s="846"/>
      <c r="K26" s="846"/>
      <c r="L26" s="903" t="s">
        <v>486</v>
      </c>
      <c r="M26" s="904" t="s">
        <v>487</v>
      </c>
      <c r="N26" s="893"/>
      <c r="O26" s="893" t="s">
        <v>370</v>
      </c>
      <c r="P26" s="894"/>
      <c r="Q26" s="895">
        <v>0</v>
      </c>
      <c r="R26" s="896"/>
    </row>
    <row r="27" spans="1:18" ht="22.8">
      <c r="A27" s="784">
        <v>1</v>
      </c>
      <c r="B27" s="902" t="s">
        <v>646</v>
      </c>
      <c r="C27" s="846"/>
      <c r="D27" s="846"/>
      <c r="E27" s="846"/>
      <c r="F27" s="846"/>
      <c r="G27" s="846"/>
      <c r="H27" s="846"/>
      <c r="I27" s="846"/>
      <c r="J27" s="846"/>
      <c r="K27" s="846"/>
      <c r="L27" s="890" t="s">
        <v>488</v>
      </c>
      <c r="M27" s="905" t="s">
        <v>1193</v>
      </c>
      <c r="N27" s="893"/>
      <c r="O27" s="893" t="s">
        <v>370</v>
      </c>
      <c r="P27" s="894"/>
      <c r="Q27" s="895">
        <v>0</v>
      </c>
      <c r="R27" s="896"/>
    </row>
    <row r="28" spans="1:18" ht="22.8">
      <c r="A28" s="784">
        <v>1</v>
      </c>
      <c r="B28" s="902" t="s">
        <v>647</v>
      </c>
      <c r="C28" s="846"/>
      <c r="D28" s="846"/>
      <c r="E28" s="846"/>
      <c r="F28" s="846"/>
      <c r="G28" s="846"/>
      <c r="H28" s="846"/>
      <c r="I28" s="846"/>
      <c r="J28" s="846"/>
      <c r="K28" s="846"/>
      <c r="L28" s="890" t="s">
        <v>489</v>
      </c>
      <c r="M28" s="905" t="s">
        <v>1194</v>
      </c>
      <c r="N28" s="893"/>
      <c r="O28" s="893" t="s">
        <v>370</v>
      </c>
      <c r="P28" s="894"/>
      <c r="Q28" s="895">
        <v>0</v>
      </c>
      <c r="R28" s="896"/>
    </row>
    <row r="29" spans="1:18" ht="22.8">
      <c r="A29" s="784">
        <v>1</v>
      </c>
      <c r="B29" s="902" t="s">
        <v>648</v>
      </c>
      <c r="C29" s="846"/>
      <c r="D29" s="846"/>
      <c r="E29" s="846"/>
      <c r="F29" s="846"/>
      <c r="G29" s="846"/>
      <c r="H29" s="846"/>
      <c r="I29" s="846"/>
      <c r="J29" s="846"/>
      <c r="K29" s="846"/>
      <c r="L29" s="890" t="s">
        <v>490</v>
      </c>
      <c r="M29" s="905" t="s">
        <v>491</v>
      </c>
      <c r="N29" s="906"/>
      <c r="O29" s="893" t="s">
        <v>370</v>
      </c>
      <c r="P29" s="894"/>
      <c r="Q29" s="895">
        <v>0</v>
      </c>
      <c r="R29" s="896"/>
    </row>
    <row r="30" spans="1:18" ht="22.8">
      <c r="A30" s="784">
        <v>1</v>
      </c>
      <c r="B30" s="902" t="s">
        <v>649</v>
      </c>
      <c r="C30" s="846"/>
      <c r="D30" s="846"/>
      <c r="E30" s="846"/>
      <c r="F30" s="846"/>
      <c r="G30" s="846"/>
      <c r="H30" s="846"/>
      <c r="I30" s="846"/>
      <c r="J30" s="846"/>
      <c r="K30" s="846"/>
      <c r="L30" s="890" t="s">
        <v>492</v>
      </c>
      <c r="M30" s="905" t="s">
        <v>493</v>
      </c>
      <c r="N30" s="906"/>
      <c r="O30" s="893" t="s">
        <v>370</v>
      </c>
      <c r="P30" s="894"/>
      <c r="Q30" s="895">
        <v>0</v>
      </c>
      <c r="R30" s="896"/>
    </row>
    <row r="31" spans="1:18">
      <c r="A31" s="784">
        <v>1</v>
      </c>
      <c r="B31" s="902" t="s">
        <v>651</v>
      </c>
      <c r="C31" s="846"/>
      <c r="D31" s="846"/>
      <c r="E31" s="846"/>
      <c r="F31" s="846"/>
      <c r="G31" s="846"/>
      <c r="H31" s="846"/>
      <c r="I31" s="846"/>
      <c r="J31" s="846"/>
      <c r="K31" s="846"/>
      <c r="L31" s="890" t="s">
        <v>494</v>
      </c>
      <c r="M31" s="905" t="s">
        <v>495</v>
      </c>
      <c r="N31" s="906"/>
      <c r="O31" s="893" t="s">
        <v>370</v>
      </c>
      <c r="P31" s="894"/>
      <c r="Q31" s="895">
        <v>0</v>
      </c>
      <c r="R31" s="896"/>
    </row>
    <row r="32" spans="1:18" ht="34.200000000000003">
      <c r="A32" s="784">
        <v>1</v>
      </c>
      <c r="B32" s="902" t="s">
        <v>1397</v>
      </c>
      <c r="C32" s="846"/>
      <c r="D32" s="846"/>
      <c r="E32" s="846"/>
      <c r="F32" s="846"/>
      <c r="G32" s="846"/>
      <c r="H32" s="846"/>
      <c r="I32" s="846"/>
      <c r="J32" s="846"/>
      <c r="K32" s="846"/>
      <c r="L32" s="890" t="s">
        <v>496</v>
      </c>
      <c r="M32" s="905" t="s">
        <v>497</v>
      </c>
      <c r="N32" s="906"/>
      <c r="O32" s="893" t="s">
        <v>370</v>
      </c>
      <c r="P32" s="894"/>
      <c r="Q32" s="895">
        <v>0</v>
      </c>
      <c r="R32" s="896"/>
    </row>
    <row r="33" spans="1:18">
      <c r="A33" s="784">
        <v>1</v>
      </c>
      <c r="B33" s="846"/>
      <c r="C33" s="846"/>
      <c r="D33" s="846"/>
      <c r="E33" s="846"/>
      <c r="F33" s="846"/>
      <c r="G33" s="846"/>
      <c r="H33" s="846"/>
      <c r="I33" s="846"/>
      <c r="J33" s="846"/>
      <c r="K33" s="846"/>
      <c r="L33" s="890" t="s">
        <v>167</v>
      </c>
      <c r="M33" s="907" t="s">
        <v>498</v>
      </c>
      <c r="N33" s="892" t="s">
        <v>2613</v>
      </c>
      <c r="O33" s="893" t="s">
        <v>370</v>
      </c>
      <c r="P33" s="897">
        <v>1099.1995203720001</v>
      </c>
      <c r="Q33" s="898">
        <v>874.58277919761997</v>
      </c>
      <c r="R33" s="896"/>
    </row>
    <row r="34" spans="1:18" ht="22.8">
      <c r="A34" s="784">
        <v>1</v>
      </c>
      <c r="B34" s="846"/>
      <c r="C34" s="846"/>
      <c r="D34" s="846"/>
      <c r="E34" s="846"/>
      <c r="F34" s="846"/>
      <c r="G34" s="846"/>
      <c r="H34" s="846"/>
      <c r="I34" s="846"/>
      <c r="J34" s="846"/>
      <c r="K34" s="846"/>
      <c r="L34" s="890" t="s">
        <v>168</v>
      </c>
      <c r="M34" s="905" t="s">
        <v>500</v>
      </c>
      <c r="N34" s="892" t="s">
        <v>501</v>
      </c>
      <c r="O34" s="893" t="s">
        <v>502</v>
      </c>
      <c r="P34" s="894">
        <v>2.0611600000000001</v>
      </c>
      <c r="Q34" s="895">
        <v>1.4301999999999999</v>
      </c>
      <c r="R34" s="896"/>
    </row>
    <row r="35" spans="1:18">
      <c r="A35" s="784">
        <v>1</v>
      </c>
      <c r="B35" s="846"/>
      <c r="C35" s="846"/>
      <c r="D35" s="846"/>
      <c r="E35" s="846"/>
      <c r="F35" s="846"/>
      <c r="G35" s="846"/>
      <c r="H35" s="846"/>
      <c r="I35" s="846"/>
      <c r="J35" s="846"/>
      <c r="K35" s="846"/>
      <c r="L35" s="890" t="s">
        <v>628</v>
      </c>
      <c r="M35" s="905" t="s">
        <v>1182</v>
      </c>
      <c r="N35" s="892" t="s">
        <v>503</v>
      </c>
      <c r="O35" s="893" t="s">
        <v>504</v>
      </c>
      <c r="P35" s="894">
        <v>61.51</v>
      </c>
      <c r="Q35" s="895">
        <v>70.531000000000006</v>
      </c>
      <c r="R35" s="896"/>
    </row>
    <row r="36" spans="1:18" ht="22.8">
      <c r="A36" s="784">
        <v>1</v>
      </c>
      <c r="B36" s="846"/>
      <c r="C36" s="846"/>
      <c r="D36" s="846"/>
      <c r="E36" s="846"/>
      <c r="F36" s="846"/>
      <c r="G36" s="846"/>
      <c r="H36" s="846"/>
      <c r="I36" s="846"/>
      <c r="J36" s="846"/>
      <c r="K36" s="846"/>
      <c r="L36" s="890" t="s">
        <v>630</v>
      </c>
      <c r="M36" s="905" t="s">
        <v>1122</v>
      </c>
      <c r="N36" s="892" t="s">
        <v>505</v>
      </c>
      <c r="O36" s="893" t="s">
        <v>506</v>
      </c>
      <c r="P36" s="894">
        <v>8.67</v>
      </c>
      <c r="Q36" s="895">
        <v>8.6700999999999997</v>
      </c>
      <c r="R36" s="896"/>
    </row>
    <row r="37" spans="1:18" ht="22.8">
      <c r="A37" s="784">
        <v>1</v>
      </c>
      <c r="B37" s="846" t="s">
        <v>1106</v>
      </c>
      <c r="C37" s="846"/>
      <c r="D37" s="846"/>
      <c r="E37" s="846"/>
      <c r="F37" s="846"/>
      <c r="G37" s="846"/>
      <c r="H37" s="846"/>
      <c r="I37" s="846"/>
      <c r="J37" s="846"/>
      <c r="K37" s="846"/>
      <c r="L37" s="890" t="s">
        <v>169</v>
      </c>
      <c r="M37" s="891" t="s">
        <v>507</v>
      </c>
      <c r="N37" s="892" t="s">
        <v>2614</v>
      </c>
      <c r="O37" s="893" t="s">
        <v>370</v>
      </c>
      <c r="P37" s="894"/>
      <c r="Q37" s="895">
        <v>0</v>
      </c>
      <c r="R37" s="896"/>
    </row>
    <row r="38" spans="1:18">
      <c r="A38" s="784">
        <v>1</v>
      </c>
      <c r="B38" s="846"/>
      <c r="C38" s="846"/>
      <c r="D38" s="846"/>
      <c r="E38" s="846"/>
      <c r="F38" s="846"/>
      <c r="G38" s="846"/>
      <c r="H38" s="846"/>
      <c r="I38" s="846"/>
      <c r="J38" s="846"/>
      <c r="K38" s="846"/>
      <c r="L38" s="890" t="s">
        <v>385</v>
      </c>
      <c r="M38" s="908" t="s">
        <v>509</v>
      </c>
      <c r="N38" s="892" t="s">
        <v>2615</v>
      </c>
      <c r="O38" s="893" t="s">
        <v>370</v>
      </c>
      <c r="P38" s="894"/>
      <c r="Q38" s="895">
        <v>0</v>
      </c>
      <c r="R38" s="896"/>
    </row>
    <row r="39" spans="1:18" ht="22.8">
      <c r="A39" s="784">
        <v>1</v>
      </c>
      <c r="B39" s="902" t="s">
        <v>665</v>
      </c>
      <c r="C39" s="846"/>
      <c r="D39" s="846"/>
      <c r="E39" s="846"/>
      <c r="F39" s="846"/>
      <c r="G39" s="846"/>
      <c r="H39" s="846"/>
      <c r="I39" s="846"/>
      <c r="J39" s="846"/>
      <c r="K39" s="846"/>
      <c r="L39" s="890" t="s">
        <v>511</v>
      </c>
      <c r="M39" s="891" t="s">
        <v>1195</v>
      </c>
      <c r="N39" s="892" t="s">
        <v>2616</v>
      </c>
      <c r="O39" s="893" t="s">
        <v>370</v>
      </c>
      <c r="P39" s="894"/>
      <c r="Q39" s="895">
        <v>0</v>
      </c>
      <c r="R39" s="896"/>
    </row>
    <row r="40" spans="1:18" ht="34.200000000000003">
      <c r="A40" s="784">
        <v>1</v>
      </c>
      <c r="B40" s="846"/>
      <c r="C40" s="846"/>
      <c r="D40" s="846"/>
      <c r="E40" s="846"/>
      <c r="F40" s="846"/>
      <c r="G40" s="846"/>
      <c r="H40" s="846"/>
      <c r="I40" s="846"/>
      <c r="J40" s="846"/>
      <c r="K40" s="846"/>
      <c r="L40" s="890" t="s">
        <v>513</v>
      </c>
      <c r="M40" s="907" t="s">
        <v>514</v>
      </c>
      <c r="N40" s="892" t="s">
        <v>2617</v>
      </c>
      <c r="O40" s="893" t="s">
        <v>370</v>
      </c>
      <c r="P40" s="894"/>
      <c r="Q40" s="895"/>
      <c r="R40" s="896"/>
    </row>
    <row r="41" spans="1:18" ht="22.8">
      <c r="A41" s="784">
        <v>1</v>
      </c>
      <c r="B41" s="846"/>
      <c r="C41" s="846"/>
      <c r="D41" s="846"/>
      <c r="E41" s="846"/>
      <c r="F41" s="846"/>
      <c r="G41" s="846"/>
      <c r="H41" s="846"/>
      <c r="I41" s="846"/>
      <c r="J41" s="846"/>
      <c r="K41" s="846"/>
      <c r="L41" s="890" t="s">
        <v>516</v>
      </c>
      <c r="M41" s="907" t="s">
        <v>517</v>
      </c>
      <c r="N41" s="892" t="s">
        <v>2618</v>
      </c>
      <c r="O41" s="893" t="s">
        <v>370</v>
      </c>
      <c r="P41" s="894"/>
      <c r="Q41" s="895"/>
      <c r="R41" s="896"/>
    </row>
    <row r="42" spans="1:18" ht="22.8">
      <c r="A42" s="784">
        <v>1</v>
      </c>
      <c r="B42" s="846"/>
      <c r="C42" s="846"/>
      <c r="D42" s="846"/>
      <c r="E42" s="846"/>
      <c r="F42" s="846"/>
      <c r="G42" s="846"/>
      <c r="H42" s="846"/>
      <c r="I42" s="846"/>
      <c r="J42" s="846"/>
      <c r="K42" s="846"/>
      <c r="L42" s="890" t="s">
        <v>519</v>
      </c>
      <c r="M42" s="907" t="s">
        <v>1247</v>
      </c>
      <c r="N42" s="893" t="s">
        <v>1248</v>
      </c>
      <c r="O42" s="893" t="s">
        <v>370</v>
      </c>
      <c r="P42" s="894"/>
      <c r="Q42" s="895"/>
      <c r="R42" s="896"/>
    </row>
    <row r="43" spans="1:18" ht="57">
      <c r="A43" s="784">
        <v>1</v>
      </c>
      <c r="B43" s="846"/>
      <c r="C43" s="846"/>
      <c r="D43" s="846"/>
      <c r="E43" s="846"/>
      <c r="F43" s="846"/>
      <c r="G43" s="846"/>
      <c r="H43" s="846"/>
      <c r="I43" s="846"/>
      <c r="J43" s="846"/>
      <c r="K43" s="846"/>
      <c r="L43" s="890" t="s">
        <v>650</v>
      </c>
      <c r="M43" s="907" t="s">
        <v>1250</v>
      </c>
      <c r="N43" s="893" t="s">
        <v>1249</v>
      </c>
      <c r="O43" s="893" t="s">
        <v>370</v>
      </c>
      <c r="P43" s="894"/>
      <c r="Q43" s="895">
        <v>-118.8</v>
      </c>
      <c r="R43" s="896"/>
    </row>
    <row r="44" spans="1:18" s="278" customFormat="1" ht="34.200000000000003">
      <c r="A44" s="784">
        <v>1</v>
      </c>
      <c r="B44" s="856"/>
      <c r="C44" s="856"/>
      <c r="D44" s="856"/>
      <c r="E44" s="856"/>
      <c r="F44" s="856"/>
      <c r="G44" s="856"/>
      <c r="H44" s="856"/>
      <c r="I44" s="856"/>
      <c r="J44" s="856"/>
      <c r="K44" s="856"/>
      <c r="L44" s="880" t="s">
        <v>520</v>
      </c>
      <c r="M44" s="889" t="s">
        <v>521</v>
      </c>
      <c r="N44" s="880" t="s">
        <v>2608</v>
      </c>
      <c r="O44" s="882" t="s">
        <v>370</v>
      </c>
      <c r="P44" s="883">
        <v>0</v>
      </c>
      <c r="Q44" s="884">
        <v>0</v>
      </c>
      <c r="R44" s="885"/>
    </row>
    <row r="45" spans="1:18" ht="34.200000000000003">
      <c r="A45" s="784">
        <v>1</v>
      </c>
      <c r="B45" s="846"/>
      <c r="C45" s="846"/>
      <c r="D45" s="846"/>
      <c r="E45" s="846"/>
      <c r="F45" s="846"/>
      <c r="G45" s="846"/>
      <c r="H45" s="846"/>
      <c r="I45" s="846"/>
      <c r="J45" s="846"/>
      <c r="K45" s="846"/>
      <c r="L45" s="890" t="s">
        <v>18</v>
      </c>
      <c r="M45" s="909" t="s">
        <v>522</v>
      </c>
      <c r="N45" s="892" t="s">
        <v>2619</v>
      </c>
      <c r="O45" s="893" t="s">
        <v>370</v>
      </c>
      <c r="P45" s="897">
        <v>0</v>
      </c>
      <c r="Q45" s="898">
        <v>0</v>
      </c>
      <c r="R45" s="896"/>
    </row>
    <row r="46" spans="1:18" ht="57">
      <c r="A46" s="784">
        <v>1</v>
      </c>
      <c r="B46" s="846"/>
      <c r="C46" s="846"/>
      <c r="D46" s="846"/>
      <c r="E46" s="846"/>
      <c r="F46" s="846"/>
      <c r="G46" s="846"/>
      <c r="H46" s="846"/>
      <c r="I46" s="846"/>
      <c r="J46" s="846"/>
      <c r="K46" s="846"/>
      <c r="L46" s="890" t="s">
        <v>165</v>
      </c>
      <c r="M46" s="907" t="s">
        <v>524</v>
      </c>
      <c r="N46" s="892" t="s">
        <v>2620</v>
      </c>
      <c r="O46" s="893" t="s">
        <v>370</v>
      </c>
      <c r="P46" s="894"/>
      <c r="Q46" s="895"/>
      <c r="R46" s="896"/>
    </row>
    <row r="47" spans="1:18" ht="45.6">
      <c r="A47" s="784">
        <v>1</v>
      </c>
      <c r="B47" s="846"/>
      <c r="C47" s="846"/>
      <c r="D47" s="846"/>
      <c r="E47" s="846"/>
      <c r="F47" s="846"/>
      <c r="G47" s="846"/>
      <c r="H47" s="846"/>
      <c r="I47" s="846"/>
      <c r="J47" s="846"/>
      <c r="K47" s="846"/>
      <c r="L47" s="890" t="s">
        <v>166</v>
      </c>
      <c r="M47" s="907" t="s">
        <v>526</v>
      </c>
      <c r="N47" s="892" t="s">
        <v>2621</v>
      </c>
      <c r="O47" s="893" t="s">
        <v>370</v>
      </c>
      <c r="P47" s="894"/>
      <c r="Q47" s="895"/>
      <c r="R47" s="896"/>
    </row>
    <row r="48" spans="1:18" ht="34.200000000000003">
      <c r="A48" s="784">
        <v>1</v>
      </c>
      <c r="B48" s="846"/>
      <c r="C48" s="846"/>
      <c r="D48" s="846"/>
      <c r="E48" s="846"/>
      <c r="F48" s="846"/>
      <c r="G48" s="846"/>
      <c r="H48" s="846"/>
      <c r="I48" s="846"/>
      <c r="J48" s="846"/>
      <c r="K48" s="846"/>
      <c r="L48" s="882" t="s">
        <v>1159</v>
      </c>
      <c r="M48" s="889" t="s">
        <v>1227</v>
      </c>
      <c r="N48" s="880" t="s">
        <v>2622</v>
      </c>
      <c r="O48" s="882" t="s">
        <v>370</v>
      </c>
      <c r="P48" s="910"/>
      <c r="Q48" s="911"/>
      <c r="R48" s="896"/>
    </row>
    <row r="49" spans="1:18" ht="159.6">
      <c r="A49" s="784">
        <v>1</v>
      </c>
      <c r="B49" s="846"/>
      <c r="C49" s="846"/>
      <c r="D49" s="846"/>
      <c r="E49" s="846"/>
      <c r="F49" s="846"/>
      <c r="G49" s="846"/>
      <c r="H49" s="846"/>
      <c r="I49" s="846"/>
      <c r="J49" s="846"/>
      <c r="K49" s="846"/>
      <c r="L49" s="882" t="s">
        <v>1160</v>
      </c>
      <c r="M49" s="889" t="s">
        <v>528</v>
      </c>
      <c r="N49" s="880" t="s">
        <v>2623</v>
      </c>
      <c r="O49" s="882" t="s">
        <v>370</v>
      </c>
      <c r="P49" s="910"/>
      <c r="Q49" s="911"/>
      <c r="R49" s="896"/>
    </row>
    <row r="50" spans="1:18">
      <c r="A50" s="761" t="s">
        <v>102</v>
      </c>
      <c r="B50" s="846"/>
      <c r="C50" s="846"/>
      <c r="D50" s="846"/>
      <c r="E50" s="846"/>
      <c r="F50" s="846"/>
      <c r="G50" s="846"/>
      <c r="H50" s="846"/>
      <c r="I50" s="846"/>
      <c r="J50" s="846"/>
      <c r="K50" s="846"/>
      <c r="L50" s="860" t="s">
        <v>2566</v>
      </c>
      <c r="M50" s="861"/>
      <c r="N50" s="861"/>
      <c r="O50" s="861"/>
      <c r="P50" s="861"/>
      <c r="Q50" s="861"/>
      <c r="R50" s="861"/>
    </row>
    <row r="51" spans="1:18" s="278" customFormat="1" ht="57">
      <c r="A51" s="784">
        <v>2</v>
      </c>
      <c r="B51" s="856"/>
      <c r="C51" s="856"/>
      <c r="D51" s="856"/>
      <c r="E51" s="856"/>
      <c r="F51" s="856"/>
      <c r="G51" s="856"/>
      <c r="H51" s="856"/>
      <c r="I51" s="856"/>
      <c r="J51" s="856"/>
      <c r="K51" s="856"/>
      <c r="L51" s="880" t="s">
        <v>471</v>
      </c>
      <c r="M51" s="881" t="s">
        <v>472</v>
      </c>
      <c r="N51" s="880" t="s">
        <v>2608</v>
      </c>
      <c r="O51" s="882" t="s">
        <v>370</v>
      </c>
      <c r="P51" s="883">
        <v>267.20409599999999</v>
      </c>
      <c r="Q51" s="884">
        <v>18.076239999999956</v>
      </c>
      <c r="R51" s="885"/>
    </row>
    <row r="52" spans="1:18" s="278" customFormat="1">
      <c r="A52" s="784">
        <v>2</v>
      </c>
      <c r="B52" s="856"/>
      <c r="C52" s="856"/>
      <c r="D52" s="856"/>
      <c r="E52" s="856"/>
      <c r="F52" s="856"/>
      <c r="G52" s="856"/>
      <c r="H52" s="856"/>
      <c r="I52" s="856"/>
      <c r="J52" s="856"/>
      <c r="K52" s="856"/>
      <c r="L52" s="886" t="s">
        <v>18</v>
      </c>
      <c r="M52" s="881" t="s">
        <v>473</v>
      </c>
      <c r="N52" s="880" t="s">
        <v>2609</v>
      </c>
      <c r="O52" s="882" t="s">
        <v>370</v>
      </c>
      <c r="P52" s="887"/>
      <c r="Q52" s="888">
        <v>176.83</v>
      </c>
      <c r="R52" s="885"/>
    </row>
    <row r="53" spans="1:18" s="278" customFormat="1" ht="22.8">
      <c r="A53" s="784">
        <v>2</v>
      </c>
      <c r="B53" s="856"/>
      <c r="C53" s="856"/>
      <c r="D53" s="856"/>
      <c r="E53" s="856"/>
      <c r="F53" s="856"/>
      <c r="G53" s="856"/>
      <c r="H53" s="856"/>
      <c r="I53" s="856"/>
      <c r="J53" s="856"/>
      <c r="K53" s="856"/>
      <c r="L53" s="886" t="s">
        <v>102</v>
      </c>
      <c r="M53" s="889" t="s">
        <v>474</v>
      </c>
      <c r="N53" s="880" t="s">
        <v>2610</v>
      </c>
      <c r="O53" s="882" t="s">
        <v>370</v>
      </c>
      <c r="P53" s="883">
        <v>267.20409599999999</v>
      </c>
      <c r="Q53" s="883">
        <v>194.90623999999997</v>
      </c>
      <c r="R53" s="885"/>
    </row>
    <row r="54" spans="1:18" ht="22.8">
      <c r="A54" s="784">
        <v>2</v>
      </c>
      <c r="B54" s="846"/>
      <c r="C54" s="846"/>
      <c r="D54" s="846"/>
      <c r="E54" s="846"/>
      <c r="F54" s="846"/>
      <c r="G54" s="846"/>
      <c r="H54" s="846"/>
      <c r="I54" s="846"/>
      <c r="J54" s="846"/>
      <c r="K54" s="846"/>
      <c r="L54" s="890" t="s">
        <v>17</v>
      </c>
      <c r="M54" s="891" t="s">
        <v>475</v>
      </c>
      <c r="N54" s="892" t="s">
        <v>2611</v>
      </c>
      <c r="O54" s="893" t="s">
        <v>370</v>
      </c>
      <c r="P54" s="894">
        <v>84.2</v>
      </c>
      <c r="Q54" s="895">
        <v>78.78</v>
      </c>
      <c r="R54" s="896"/>
    </row>
    <row r="55" spans="1:18" ht="22.8">
      <c r="A55" s="784">
        <v>2</v>
      </c>
      <c r="B55" s="846"/>
      <c r="C55" s="846"/>
      <c r="D55" s="846"/>
      <c r="E55" s="846"/>
      <c r="F55" s="846"/>
      <c r="G55" s="846"/>
      <c r="H55" s="846"/>
      <c r="I55" s="846"/>
      <c r="J55" s="846"/>
      <c r="K55" s="846"/>
      <c r="L55" s="890" t="s">
        <v>146</v>
      </c>
      <c r="M55" s="891" t="s">
        <v>477</v>
      </c>
      <c r="N55" s="892" t="s">
        <v>2612</v>
      </c>
      <c r="O55" s="893" t="s">
        <v>370</v>
      </c>
      <c r="P55" s="897">
        <v>2.2000000000000002</v>
      </c>
      <c r="Q55" s="898">
        <v>2.2000000000000002</v>
      </c>
      <c r="R55" s="896"/>
    </row>
    <row r="56" spans="1:18" ht="34.200000000000003">
      <c r="A56" s="784">
        <v>2</v>
      </c>
      <c r="B56" s="846"/>
      <c r="C56" s="846"/>
      <c r="D56" s="846"/>
      <c r="E56" s="846"/>
      <c r="F56" s="846"/>
      <c r="G56" s="846"/>
      <c r="H56" s="846"/>
      <c r="I56" s="846"/>
      <c r="J56" s="846"/>
      <c r="K56" s="846"/>
      <c r="L56" s="899" t="s">
        <v>147</v>
      </c>
      <c r="M56" s="900" t="s">
        <v>479</v>
      </c>
      <c r="N56" s="901"/>
      <c r="O56" s="893" t="s">
        <v>370</v>
      </c>
      <c r="P56" s="894">
        <v>0</v>
      </c>
      <c r="Q56" s="895">
        <v>0</v>
      </c>
      <c r="R56" s="896"/>
    </row>
    <row r="57" spans="1:18">
      <c r="A57" s="784">
        <v>2</v>
      </c>
      <c r="B57" s="846"/>
      <c r="C57" s="846"/>
      <c r="D57" s="846"/>
      <c r="E57" s="846"/>
      <c r="F57" s="846"/>
      <c r="G57" s="846"/>
      <c r="H57" s="846"/>
      <c r="I57" s="846"/>
      <c r="J57" s="846"/>
      <c r="K57" s="846"/>
      <c r="L57" s="899" t="s">
        <v>480</v>
      </c>
      <c r="M57" s="900" t="s">
        <v>481</v>
      </c>
      <c r="N57" s="901"/>
      <c r="O57" s="893" t="s">
        <v>370</v>
      </c>
      <c r="P57" s="894"/>
      <c r="Q57" s="895">
        <v>0</v>
      </c>
      <c r="R57" s="896"/>
    </row>
    <row r="58" spans="1:18" ht="22.8">
      <c r="A58" s="784">
        <v>2</v>
      </c>
      <c r="B58" s="846"/>
      <c r="C58" s="846"/>
      <c r="D58" s="846"/>
      <c r="E58" s="846"/>
      <c r="F58" s="846"/>
      <c r="G58" s="846"/>
      <c r="H58" s="846"/>
      <c r="I58" s="846"/>
      <c r="J58" s="846"/>
      <c r="K58" s="846"/>
      <c r="L58" s="899" t="s">
        <v>482</v>
      </c>
      <c r="M58" s="900" t="s">
        <v>483</v>
      </c>
      <c r="N58" s="901"/>
      <c r="O58" s="893" t="s">
        <v>370</v>
      </c>
      <c r="P58" s="894">
        <v>2.2000000000000002</v>
      </c>
      <c r="Q58" s="895">
        <v>2.2000000000000002</v>
      </c>
      <c r="R58" s="896"/>
    </row>
    <row r="59" spans="1:18" ht="79.8">
      <c r="A59" s="784">
        <v>2</v>
      </c>
      <c r="B59" s="902" t="s">
        <v>1396</v>
      </c>
      <c r="C59" s="846"/>
      <c r="D59" s="846"/>
      <c r="E59" s="846"/>
      <c r="F59" s="846"/>
      <c r="G59" s="846"/>
      <c r="H59" s="846"/>
      <c r="I59" s="846"/>
      <c r="J59" s="846"/>
      <c r="K59" s="846"/>
      <c r="L59" s="899" t="s">
        <v>484</v>
      </c>
      <c r="M59" s="900" t="s">
        <v>485</v>
      </c>
      <c r="N59" s="901"/>
      <c r="O59" s="893" t="s">
        <v>370</v>
      </c>
      <c r="P59" s="894"/>
      <c r="Q59" s="895">
        <v>0</v>
      </c>
      <c r="R59" s="896"/>
    </row>
    <row r="60" spans="1:18" ht="22.8">
      <c r="A60" s="784">
        <v>2</v>
      </c>
      <c r="B60" s="902" t="s">
        <v>643</v>
      </c>
      <c r="C60" s="846"/>
      <c r="D60" s="846"/>
      <c r="E60" s="846"/>
      <c r="F60" s="846"/>
      <c r="G60" s="846"/>
      <c r="H60" s="846"/>
      <c r="I60" s="846"/>
      <c r="J60" s="846"/>
      <c r="K60" s="846"/>
      <c r="L60" s="903" t="s">
        <v>486</v>
      </c>
      <c r="M60" s="904" t="s">
        <v>487</v>
      </c>
      <c r="N60" s="893"/>
      <c r="O60" s="893" t="s">
        <v>370</v>
      </c>
      <c r="P60" s="894"/>
      <c r="Q60" s="895">
        <v>0</v>
      </c>
      <c r="R60" s="896"/>
    </row>
    <row r="61" spans="1:18" ht="22.8">
      <c r="A61" s="784">
        <v>2</v>
      </c>
      <c r="B61" s="902" t="s">
        <v>646</v>
      </c>
      <c r="C61" s="846"/>
      <c r="D61" s="846"/>
      <c r="E61" s="846"/>
      <c r="F61" s="846"/>
      <c r="G61" s="846"/>
      <c r="H61" s="846"/>
      <c r="I61" s="846"/>
      <c r="J61" s="846"/>
      <c r="K61" s="846"/>
      <c r="L61" s="890" t="s">
        <v>488</v>
      </c>
      <c r="M61" s="905" t="s">
        <v>1193</v>
      </c>
      <c r="N61" s="893"/>
      <c r="O61" s="893" t="s">
        <v>370</v>
      </c>
      <c r="P61" s="894"/>
      <c r="Q61" s="895">
        <v>0</v>
      </c>
      <c r="R61" s="896"/>
    </row>
    <row r="62" spans="1:18" ht="22.8">
      <c r="A62" s="784">
        <v>2</v>
      </c>
      <c r="B62" s="902" t="s">
        <v>647</v>
      </c>
      <c r="C62" s="846"/>
      <c r="D62" s="846"/>
      <c r="E62" s="846"/>
      <c r="F62" s="846"/>
      <c r="G62" s="846"/>
      <c r="H62" s="846"/>
      <c r="I62" s="846"/>
      <c r="J62" s="846"/>
      <c r="K62" s="846"/>
      <c r="L62" s="890" t="s">
        <v>489</v>
      </c>
      <c r="M62" s="905" t="s">
        <v>1194</v>
      </c>
      <c r="N62" s="893"/>
      <c r="O62" s="893" t="s">
        <v>370</v>
      </c>
      <c r="P62" s="894"/>
      <c r="Q62" s="895">
        <v>0</v>
      </c>
      <c r="R62" s="896"/>
    </row>
    <row r="63" spans="1:18" ht="22.8">
      <c r="A63" s="784">
        <v>2</v>
      </c>
      <c r="B63" s="902" t="s">
        <v>648</v>
      </c>
      <c r="C63" s="846"/>
      <c r="D63" s="846"/>
      <c r="E63" s="846"/>
      <c r="F63" s="846"/>
      <c r="G63" s="846"/>
      <c r="H63" s="846"/>
      <c r="I63" s="846"/>
      <c r="J63" s="846"/>
      <c r="K63" s="846"/>
      <c r="L63" s="890" t="s">
        <v>490</v>
      </c>
      <c r="M63" s="905" t="s">
        <v>491</v>
      </c>
      <c r="N63" s="906"/>
      <c r="O63" s="893" t="s">
        <v>370</v>
      </c>
      <c r="P63" s="894"/>
      <c r="Q63" s="895">
        <v>0</v>
      </c>
      <c r="R63" s="896"/>
    </row>
    <row r="64" spans="1:18" ht="22.8">
      <c r="A64" s="784">
        <v>2</v>
      </c>
      <c r="B64" s="902" t="s">
        <v>649</v>
      </c>
      <c r="C64" s="846"/>
      <c r="D64" s="846"/>
      <c r="E64" s="846"/>
      <c r="F64" s="846"/>
      <c r="G64" s="846"/>
      <c r="H64" s="846"/>
      <c r="I64" s="846"/>
      <c r="J64" s="846"/>
      <c r="K64" s="846"/>
      <c r="L64" s="890" t="s">
        <v>492</v>
      </c>
      <c r="M64" s="905" t="s">
        <v>493</v>
      </c>
      <c r="N64" s="906"/>
      <c r="O64" s="893" t="s">
        <v>370</v>
      </c>
      <c r="P64" s="894"/>
      <c r="Q64" s="895">
        <v>0</v>
      </c>
      <c r="R64" s="896"/>
    </row>
    <row r="65" spans="1:18">
      <c r="A65" s="784">
        <v>2</v>
      </c>
      <c r="B65" s="902" t="s">
        <v>651</v>
      </c>
      <c r="C65" s="846"/>
      <c r="D65" s="846"/>
      <c r="E65" s="846"/>
      <c r="F65" s="846"/>
      <c r="G65" s="846"/>
      <c r="H65" s="846"/>
      <c r="I65" s="846"/>
      <c r="J65" s="846"/>
      <c r="K65" s="846"/>
      <c r="L65" s="890" t="s">
        <v>494</v>
      </c>
      <c r="M65" s="905" t="s">
        <v>495</v>
      </c>
      <c r="N65" s="906"/>
      <c r="O65" s="893" t="s">
        <v>370</v>
      </c>
      <c r="P65" s="894"/>
      <c r="Q65" s="895">
        <v>0</v>
      </c>
      <c r="R65" s="896"/>
    </row>
    <row r="66" spans="1:18" ht="34.200000000000003">
      <c r="A66" s="784">
        <v>2</v>
      </c>
      <c r="B66" s="902" t="s">
        <v>1397</v>
      </c>
      <c r="C66" s="846"/>
      <c r="D66" s="846"/>
      <c r="E66" s="846"/>
      <c r="F66" s="846"/>
      <c r="G66" s="846"/>
      <c r="H66" s="846"/>
      <c r="I66" s="846"/>
      <c r="J66" s="846"/>
      <c r="K66" s="846"/>
      <c r="L66" s="890" t="s">
        <v>496</v>
      </c>
      <c r="M66" s="905" t="s">
        <v>497</v>
      </c>
      <c r="N66" s="906"/>
      <c r="O66" s="893" t="s">
        <v>370</v>
      </c>
      <c r="P66" s="894"/>
      <c r="Q66" s="895">
        <v>0</v>
      </c>
      <c r="R66" s="896"/>
    </row>
    <row r="67" spans="1:18">
      <c r="A67" s="784">
        <v>2</v>
      </c>
      <c r="B67" s="846"/>
      <c r="C67" s="846"/>
      <c r="D67" s="846"/>
      <c r="E67" s="846"/>
      <c r="F67" s="846"/>
      <c r="G67" s="846"/>
      <c r="H67" s="846"/>
      <c r="I67" s="846"/>
      <c r="J67" s="846"/>
      <c r="K67" s="846"/>
      <c r="L67" s="890" t="s">
        <v>167</v>
      </c>
      <c r="M67" s="907" t="s">
        <v>498</v>
      </c>
      <c r="N67" s="892" t="s">
        <v>2613</v>
      </c>
      <c r="O67" s="893" t="s">
        <v>370</v>
      </c>
      <c r="P67" s="897">
        <v>180.80409599999999</v>
      </c>
      <c r="Q67" s="898">
        <v>132.54623999999998</v>
      </c>
      <c r="R67" s="896"/>
    </row>
    <row r="68" spans="1:18" ht="22.8">
      <c r="A68" s="784">
        <v>2</v>
      </c>
      <c r="B68" s="846"/>
      <c r="C68" s="846"/>
      <c r="D68" s="846"/>
      <c r="E68" s="846"/>
      <c r="F68" s="846"/>
      <c r="G68" s="846"/>
      <c r="H68" s="846"/>
      <c r="I68" s="846"/>
      <c r="J68" s="846"/>
      <c r="K68" s="846"/>
      <c r="L68" s="890" t="s">
        <v>168</v>
      </c>
      <c r="M68" s="905" t="s">
        <v>500</v>
      </c>
      <c r="N68" s="892" t="s">
        <v>501</v>
      </c>
      <c r="O68" s="893" t="s">
        <v>502</v>
      </c>
      <c r="P68" s="894">
        <v>2.8864000000000001</v>
      </c>
      <c r="Q68" s="895">
        <v>1.84</v>
      </c>
      <c r="R68" s="896"/>
    </row>
    <row r="69" spans="1:18">
      <c r="A69" s="784">
        <v>2</v>
      </c>
      <c r="B69" s="846"/>
      <c r="C69" s="846"/>
      <c r="D69" s="846"/>
      <c r="E69" s="846"/>
      <c r="F69" s="846"/>
      <c r="G69" s="846"/>
      <c r="H69" s="846"/>
      <c r="I69" s="846"/>
      <c r="J69" s="846"/>
      <c r="K69" s="846"/>
      <c r="L69" s="890" t="s">
        <v>628</v>
      </c>
      <c r="M69" s="905" t="s">
        <v>1182</v>
      </c>
      <c r="N69" s="892" t="s">
        <v>503</v>
      </c>
      <c r="O69" s="893" t="s">
        <v>504</v>
      </c>
      <c r="P69" s="894">
        <v>7.2</v>
      </c>
      <c r="Q69" s="895">
        <v>8.2799999999999994</v>
      </c>
      <c r="R69" s="896"/>
    </row>
    <row r="70" spans="1:18" ht="22.8">
      <c r="A70" s="784">
        <v>2</v>
      </c>
      <c r="B70" s="846"/>
      <c r="C70" s="846"/>
      <c r="D70" s="846"/>
      <c r="E70" s="846"/>
      <c r="F70" s="846"/>
      <c r="G70" s="846"/>
      <c r="H70" s="846"/>
      <c r="I70" s="846"/>
      <c r="J70" s="846"/>
      <c r="K70" s="846"/>
      <c r="L70" s="890" t="s">
        <v>630</v>
      </c>
      <c r="M70" s="905" t="s">
        <v>1122</v>
      </c>
      <c r="N70" s="892" t="s">
        <v>505</v>
      </c>
      <c r="O70" s="893" t="s">
        <v>506</v>
      </c>
      <c r="P70" s="894">
        <v>8.6999999999999993</v>
      </c>
      <c r="Q70" s="895">
        <v>8.6999999999999993</v>
      </c>
      <c r="R70" s="896"/>
    </row>
    <row r="71" spans="1:18" ht="22.8">
      <c r="A71" s="784">
        <v>2</v>
      </c>
      <c r="B71" s="846" t="s">
        <v>1106</v>
      </c>
      <c r="C71" s="846"/>
      <c r="D71" s="846"/>
      <c r="E71" s="846"/>
      <c r="F71" s="846"/>
      <c r="G71" s="846"/>
      <c r="H71" s="846"/>
      <c r="I71" s="846"/>
      <c r="J71" s="846"/>
      <c r="K71" s="846"/>
      <c r="L71" s="890" t="s">
        <v>169</v>
      </c>
      <c r="M71" s="891" t="s">
        <v>507</v>
      </c>
      <c r="N71" s="892" t="s">
        <v>2614</v>
      </c>
      <c r="O71" s="893" t="s">
        <v>370</v>
      </c>
      <c r="P71" s="894"/>
      <c r="Q71" s="895">
        <v>0</v>
      </c>
      <c r="R71" s="896"/>
    </row>
    <row r="72" spans="1:18">
      <c r="A72" s="784">
        <v>2</v>
      </c>
      <c r="B72" s="846"/>
      <c r="C72" s="846"/>
      <c r="D72" s="846"/>
      <c r="E72" s="846"/>
      <c r="F72" s="846"/>
      <c r="G72" s="846"/>
      <c r="H72" s="846"/>
      <c r="I72" s="846"/>
      <c r="J72" s="846"/>
      <c r="K72" s="846"/>
      <c r="L72" s="890" t="s">
        <v>385</v>
      </c>
      <c r="M72" s="908" t="s">
        <v>509</v>
      </c>
      <c r="N72" s="892" t="s">
        <v>2615</v>
      </c>
      <c r="O72" s="893" t="s">
        <v>370</v>
      </c>
      <c r="P72" s="894"/>
      <c r="Q72" s="895">
        <v>0</v>
      </c>
      <c r="R72" s="896"/>
    </row>
    <row r="73" spans="1:18" ht="22.8">
      <c r="A73" s="784">
        <v>2</v>
      </c>
      <c r="B73" s="902" t="s">
        <v>665</v>
      </c>
      <c r="C73" s="846"/>
      <c r="D73" s="846"/>
      <c r="E73" s="846"/>
      <c r="F73" s="846"/>
      <c r="G73" s="846"/>
      <c r="H73" s="846"/>
      <c r="I73" s="846"/>
      <c r="J73" s="846"/>
      <c r="K73" s="846"/>
      <c r="L73" s="890" t="s">
        <v>511</v>
      </c>
      <c r="M73" s="891" t="s">
        <v>1195</v>
      </c>
      <c r="N73" s="892" t="s">
        <v>2616</v>
      </c>
      <c r="O73" s="893" t="s">
        <v>370</v>
      </c>
      <c r="P73" s="894"/>
      <c r="Q73" s="895">
        <v>0</v>
      </c>
      <c r="R73" s="896"/>
    </row>
    <row r="74" spans="1:18" ht="34.200000000000003">
      <c r="A74" s="784">
        <v>2</v>
      </c>
      <c r="B74" s="846"/>
      <c r="C74" s="846"/>
      <c r="D74" s="846"/>
      <c r="E74" s="846"/>
      <c r="F74" s="846"/>
      <c r="G74" s="846"/>
      <c r="H74" s="846"/>
      <c r="I74" s="846"/>
      <c r="J74" s="846"/>
      <c r="K74" s="846"/>
      <c r="L74" s="890" t="s">
        <v>513</v>
      </c>
      <c r="M74" s="907" t="s">
        <v>514</v>
      </c>
      <c r="N74" s="892" t="s">
        <v>2617</v>
      </c>
      <c r="O74" s="893" t="s">
        <v>370</v>
      </c>
      <c r="P74" s="894"/>
      <c r="Q74" s="895"/>
      <c r="R74" s="896"/>
    </row>
    <row r="75" spans="1:18" ht="22.8">
      <c r="A75" s="784">
        <v>2</v>
      </c>
      <c r="B75" s="846"/>
      <c r="C75" s="846"/>
      <c r="D75" s="846"/>
      <c r="E75" s="846"/>
      <c r="F75" s="846"/>
      <c r="G75" s="846"/>
      <c r="H75" s="846"/>
      <c r="I75" s="846"/>
      <c r="J75" s="846"/>
      <c r="K75" s="846"/>
      <c r="L75" s="890" t="s">
        <v>516</v>
      </c>
      <c r="M75" s="907" t="s">
        <v>517</v>
      </c>
      <c r="N75" s="892" t="s">
        <v>2618</v>
      </c>
      <c r="O75" s="893" t="s">
        <v>370</v>
      </c>
      <c r="P75" s="894"/>
      <c r="Q75" s="895"/>
      <c r="R75" s="896"/>
    </row>
    <row r="76" spans="1:18" ht="22.8">
      <c r="A76" s="784">
        <v>2</v>
      </c>
      <c r="B76" s="846"/>
      <c r="C76" s="846"/>
      <c r="D76" s="846"/>
      <c r="E76" s="846"/>
      <c r="F76" s="846"/>
      <c r="G76" s="846"/>
      <c r="H76" s="846"/>
      <c r="I76" s="846"/>
      <c r="J76" s="846"/>
      <c r="K76" s="846"/>
      <c r="L76" s="890" t="s">
        <v>519</v>
      </c>
      <c r="M76" s="907" t="s">
        <v>1247</v>
      </c>
      <c r="N76" s="893" t="s">
        <v>1248</v>
      </c>
      <c r="O76" s="893" t="s">
        <v>370</v>
      </c>
      <c r="P76" s="894"/>
      <c r="Q76" s="895">
        <v>9.68</v>
      </c>
      <c r="R76" s="896"/>
    </row>
    <row r="77" spans="1:18" ht="57">
      <c r="A77" s="784">
        <v>2</v>
      </c>
      <c r="B77" s="846"/>
      <c r="C77" s="846"/>
      <c r="D77" s="846"/>
      <c r="E77" s="846"/>
      <c r="F77" s="846"/>
      <c r="G77" s="846"/>
      <c r="H77" s="846"/>
      <c r="I77" s="846"/>
      <c r="J77" s="846"/>
      <c r="K77" s="846"/>
      <c r="L77" s="890" t="s">
        <v>650</v>
      </c>
      <c r="M77" s="907" t="s">
        <v>1250</v>
      </c>
      <c r="N77" s="893" t="s">
        <v>1249</v>
      </c>
      <c r="O77" s="893" t="s">
        <v>370</v>
      </c>
      <c r="P77" s="894"/>
      <c r="Q77" s="895">
        <v>-28.3</v>
      </c>
      <c r="R77" s="896"/>
    </row>
    <row r="78" spans="1:18" s="278" customFormat="1" ht="34.200000000000003">
      <c r="A78" s="784">
        <v>2</v>
      </c>
      <c r="B78" s="856"/>
      <c r="C78" s="856"/>
      <c r="D78" s="856"/>
      <c r="E78" s="856"/>
      <c r="F78" s="856"/>
      <c r="G78" s="856"/>
      <c r="H78" s="856"/>
      <c r="I78" s="856"/>
      <c r="J78" s="856"/>
      <c r="K78" s="856"/>
      <c r="L78" s="880" t="s">
        <v>520</v>
      </c>
      <c r="M78" s="889" t="s">
        <v>521</v>
      </c>
      <c r="N78" s="880" t="s">
        <v>2608</v>
      </c>
      <c r="O78" s="882" t="s">
        <v>370</v>
      </c>
      <c r="P78" s="883">
        <v>0</v>
      </c>
      <c r="Q78" s="884">
        <v>0</v>
      </c>
      <c r="R78" s="885"/>
    </row>
    <row r="79" spans="1:18" ht="34.200000000000003">
      <c r="A79" s="784">
        <v>2</v>
      </c>
      <c r="B79" s="846"/>
      <c r="C79" s="846"/>
      <c r="D79" s="846"/>
      <c r="E79" s="846"/>
      <c r="F79" s="846"/>
      <c r="G79" s="846"/>
      <c r="H79" s="846"/>
      <c r="I79" s="846"/>
      <c r="J79" s="846"/>
      <c r="K79" s="846"/>
      <c r="L79" s="890" t="s">
        <v>18</v>
      </c>
      <c r="M79" s="909" t="s">
        <v>522</v>
      </c>
      <c r="N79" s="892" t="s">
        <v>2619</v>
      </c>
      <c r="O79" s="893" t="s">
        <v>370</v>
      </c>
      <c r="P79" s="897">
        <v>0</v>
      </c>
      <c r="Q79" s="898">
        <v>0</v>
      </c>
      <c r="R79" s="896"/>
    </row>
    <row r="80" spans="1:18" ht="57">
      <c r="A80" s="784">
        <v>2</v>
      </c>
      <c r="B80" s="846"/>
      <c r="C80" s="846"/>
      <c r="D80" s="846"/>
      <c r="E80" s="846"/>
      <c r="F80" s="846"/>
      <c r="G80" s="846"/>
      <c r="H80" s="846"/>
      <c r="I80" s="846"/>
      <c r="J80" s="846"/>
      <c r="K80" s="846"/>
      <c r="L80" s="890" t="s">
        <v>165</v>
      </c>
      <c r="M80" s="907" t="s">
        <v>524</v>
      </c>
      <c r="N80" s="892" t="s">
        <v>2620</v>
      </c>
      <c r="O80" s="893" t="s">
        <v>370</v>
      </c>
      <c r="P80" s="894"/>
      <c r="Q80" s="895"/>
      <c r="R80" s="896"/>
    </row>
    <row r="81" spans="1:18" ht="45.6">
      <c r="A81" s="784">
        <v>2</v>
      </c>
      <c r="B81" s="846"/>
      <c r="C81" s="846"/>
      <c r="D81" s="846"/>
      <c r="E81" s="846"/>
      <c r="F81" s="846"/>
      <c r="G81" s="846"/>
      <c r="H81" s="846"/>
      <c r="I81" s="846"/>
      <c r="J81" s="846"/>
      <c r="K81" s="846"/>
      <c r="L81" s="890" t="s">
        <v>166</v>
      </c>
      <c r="M81" s="907" t="s">
        <v>526</v>
      </c>
      <c r="N81" s="892" t="s">
        <v>2621</v>
      </c>
      <c r="O81" s="893" t="s">
        <v>370</v>
      </c>
      <c r="P81" s="894"/>
      <c r="Q81" s="895"/>
      <c r="R81" s="896"/>
    </row>
    <row r="82" spans="1:18" ht="34.200000000000003">
      <c r="A82" s="784">
        <v>2</v>
      </c>
      <c r="B82" s="846"/>
      <c r="C82" s="846"/>
      <c r="D82" s="846"/>
      <c r="E82" s="846"/>
      <c r="F82" s="846"/>
      <c r="G82" s="846"/>
      <c r="H82" s="846"/>
      <c r="I82" s="846"/>
      <c r="J82" s="846"/>
      <c r="K82" s="846"/>
      <c r="L82" s="882" t="s">
        <v>1159</v>
      </c>
      <c r="M82" s="889" t="s">
        <v>1227</v>
      </c>
      <c r="N82" s="880" t="s">
        <v>2622</v>
      </c>
      <c r="O82" s="882" t="s">
        <v>370</v>
      </c>
      <c r="P82" s="910"/>
      <c r="Q82" s="911"/>
      <c r="R82" s="896"/>
    </row>
    <row r="83" spans="1:18" ht="159.6">
      <c r="A83" s="784">
        <v>2</v>
      </c>
      <c r="B83" s="846"/>
      <c r="C83" s="846"/>
      <c r="D83" s="846"/>
      <c r="E83" s="846"/>
      <c r="F83" s="846"/>
      <c r="G83" s="846"/>
      <c r="H83" s="846"/>
      <c r="I83" s="846"/>
      <c r="J83" s="846"/>
      <c r="K83" s="846"/>
      <c r="L83" s="882" t="s">
        <v>1160</v>
      </c>
      <c r="M83" s="889" t="s">
        <v>528</v>
      </c>
      <c r="N83" s="880" t="s">
        <v>2623</v>
      </c>
      <c r="O83" s="882" t="s">
        <v>370</v>
      </c>
      <c r="P83" s="910"/>
      <c r="Q83" s="911"/>
      <c r="R83" s="896"/>
    </row>
    <row r="84" spans="1:18">
      <c r="A84" s="846"/>
      <c r="B84" s="846"/>
      <c r="C84" s="846"/>
      <c r="D84" s="846"/>
      <c r="E84" s="846"/>
      <c r="F84" s="846"/>
      <c r="G84" s="846"/>
      <c r="H84" s="846"/>
      <c r="I84" s="846"/>
      <c r="J84" s="846"/>
      <c r="K84" s="846"/>
      <c r="L84" s="862"/>
      <c r="M84" s="846"/>
      <c r="N84" s="846"/>
      <c r="O84" s="846"/>
      <c r="P84" s="846"/>
      <c r="Q84" s="846"/>
      <c r="R84" s="846"/>
    </row>
    <row r="85" spans="1:18" ht="15" customHeight="1">
      <c r="A85" s="846"/>
      <c r="B85" s="846"/>
      <c r="C85" s="846"/>
      <c r="D85" s="846"/>
      <c r="E85" s="846"/>
      <c r="F85" s="846"/>
      <c r="G85" s="846"/>
      <c r="H85" s="846"/>
      <c r="I85" s="846"/>
      <c r="J85" s="846"/>
      <c r="K85" s="846"/>
      <c r="L85" s="1139" t="s">
        <v>1402</v>
      </c>
      <c r="M85" s="1140"/>
      <c r="N85" s="1140"/>
      <c r="O85" s="1140"/>
      <c r="P85" s="1140"/>
      <c r="Q85" s="1141"/>
      <c r="R85" s="846"/>
    </row>
    <row r="86" spans="1:18" ht="102.6" customHeight="1">
      <c r="A86" s="846"/>
      <c r="B86" s="846"/>
      <c r="C86" s="846"/>
      <c r="D86" s="846"/>
      <c r="E86" s="846"/>
      <c r="F86" s="846"/>
      <c r="G86" s="846"/>
      <c r="H86" s="846"/>
      <c r="I86" s="846"/>
      <c r="J86" s="846"/>
      <c r="K86" s="648"/>
      <c r="L86" s="1142" t="s">
        <v>2641</v>
      </c>
      <c r="M86" s="1143"/>
      <c r="N86" s="1143"/>
      <c r="O86" s="1143"/>
      <c r="P86" s="1143"/>
      <c r="Q86" s="1144"/>
      <c r="R86" s="846"/>
    </row>
  </sheetData>
  <sheetProtection formatColumns="0" formatRows="0" autoFilter="0"/>
  <mergeCells count="8">
    <mergeCell ref="R14:R15"/>
    <mergeCell ref="L85:Q85"/>
    <mergeCell ref="L86:Q86"/>
    <mergeCell ref="L14:L15"/>
    <mergeCell ref="M14:M15"/>
    <mergeCell ref="N14:N15"/>
    <mergeCell ref="O14:O15"/>
    <mergeCell ref="P14:Q14"/>
  </mergeCells>
  <dataValidations count="1">
    <dataValidation type="decimal" allowBlank="1" showErrorMessage="1" errorTitle="Ошибка" error="Допускается ввод только действительных чисел!" sqref="P23:Q32 P34:Q43 P20:Q20 P18:Q18 P46:Q49 P57:Q66 P80:Q83 P54:Q54 P52:Q52 P68:Q77">
      <formula1>-9.99999999999999E+23</formula1>
      <formula2>9.99999999999999E+23</formula2>
    </dataValidation>
  </dataValidations>
  <pageMargins left="0.35433070866141736" right="0.35433070866141736" top="0.39370078740157483" bottom="0.47244094488188981" header="0.31496062992125984" footer="0.31496062992125984"/>
  <pageSetup paperSize="9" scale="75" fitToWidth="0" fitToHeight="0" orientation="landscape" r:id="rId1"/>
  <headerFooter>
    <oddFooter>&amp;C&amp;A
&amp;P из &amp;N</oddFooter>
  </headerFooter>
  <rowBreaks count="1" manualBreakCount="1">
    <brk id="8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67"/>
  <sheetViews>
    <sheetView showGridLines="0" view="pageBreakPreview" zoomScale="90" zoomScaleNormal="100" zoomScaleSheetLayoutView="90" workbookViewId="0">
      <pane xSplit="14" ySplit="15" topLeftCell="O264" activePane="bottomRight" state="frozen"/>
      <selection activeCell="M11" sqref="M11"/>
      <selection pane="topRight" activeCell="M11" sqref="M11"/>
      <selection pane="bottomLeft" activeCell="M11" sqref="M11"/>
      <selection pane="bottomRight" activeCell="AD131" sqref="AD131"/>
    </sheetView>
  </sheetViews>
  <sheetFormatPr defaultColWidth="9.125" defaultRowHeight="10.199999999999999"/>
  <cols>
    <col min="1" max="10" width="2.75" style="111" hidden="1" customWidth="1"/>
    <col min="11" max="11" width="3.75" style="111" hidden="1" customWidth="1"/>
    <col min="12" max="12" width="8.75" style="109" customWidth="1"/>
    <col min="13" max="13" width="70.75" style="110" customWidth="1"/>
    <col min="14" max="14" width="12.75" style="109" customWidth="1"/>
    <col min="15" max="17" width="13.25" style="111" customWidth="1"/>
    <col min="18" max="18" width="19.75" style="111" customWidth="1"/>
    <col min="19" max="20" width="13.25" style="111" customWidth="1"/>
    <col min="21" max="29" width="13.25" style="111" hidden="1" customWidth="1"/>
    <col min="30" max="30" width="13.25" style="111" customWidth="1"/>
    <col min="31" max="39" width="13.25" style="111" hidden="1" customWidth="1"/>
    <col min="40" max="40" width="13.25" style="111" customWidth="1"/>
    <col min="41" max="49" width="13.25" style="111" hidden="1" customWidth="1"/>
    <col min="50" max="50" width="19.625" style="111" customWidth="1"/>
    <col min="51" max="51" width="17.875" style="111" customWidth="1"/>
    <col min="52" max="52" width="31.875" style="111" customWidth="1"/>
    <col min="53" max="53" width="17.875" style="111" customWidth="1"/>
    <col min="54" max="16384" width="9.125" style="111"/>
  </cols>
  <sheetData>
    <row r="1" spans="1:53" ht="11.4" hidden="1">
      <c r="A1" s="902"/>
      <c r="B1" s="902"/>
      <c r="C1" s="902"/>
      <c r="D1" s="902"/>
      <c r="E1" s="902"/>
      <c r="F1" s="902"/>
      <c r="G1" s="902"/>
      <c r="H1" s="902"/>
      <c r="I1" s="902"/>
      <c r="J1" s="902"/>
      <c r="K1" s="902"/>
      <c r="L1" s="912"/>
      <c r="M1" s="913"/>
      <c r="N1" s="912"/>
      <c r="O1" s="902">
        <v>2022</v>
      </c>
      <c r="P1" s="902">
        <v>2022</v>
      </c>
      <c r="Q1" s="902">
        <v>2022</v>
      </c>
      <c r="R1" s="902">
        <v>2022</v>
      </c>
      <c r="S1" s="756">
        <v>2023</v>
      </c>
      <c r="T1" s="756">
        <v>2024</v>
      </c>
      <c r="U1" s="756">
        <v>2025</v>
      </c>
      <c r="V1" s="756">
        <v>2026</v>
      </c>
      <c r="W1" s="756">
        <v>2027</v>
      </c>
      <c r="X1" s="756">
        <v>2028</v>
      </c>
      <c r="Y1" s="756">
        <v>2029</v>
      </c>
      <c r="Z1" s="756">
        <v>2030</v>
      </c>
      <c r="AA1" s="756">
        <v>2031</v>
      </c>
      <c r="AB1" s="756">
        <v>2032</v>
      </c>
      <c r="AC1" s="756">
        <v>2033</v>
      </c>
      <c r="AD1" s="756">
        <v>2024</v>
      </c>
      <c r="AE1" s="756">
        <v>2025</v>
      </c>
      <c r="AF1" s="756">
        <v>2026</v>
      </c>
      <c r="AG1" s="756">
        <v>2027</v>
      </c>
      <c r="AH1" s="756">
        <v>2028</v>
      </c>
      <c r="AI1" s="756">
        <v>2029</v>
      </c>
      <c r="AJ1" s="756">
        <v>2030</v>
      </c>
      <c r="AK1" s="756">
        <v>2031</v>
      </c>
      <c r="AL1" s="756">
        <v>2032</v>
      </c>
      <c r="AM1" s="756">
        <v>2033</v>
      </c>
      <c r="AN1" s="756">
        <v>2024</v>
      </c>
      <c r="AO1" s="756">
        <v>2025</v>
      </c>
      <c r="AP1" s="756">
        <v>2026</v>
      </c>
      <c r="AQ1" s="756">
        <v>2027</v>
      </c>
      <c r="AR1" s="756">
        <v>2028</v>
      </c>
      <c r="AS1" s="756">
        <v>2029</v>
      </c>
      <c r="AT1" s="756">
        <v>2030</v>
      </c>
      <c r="AU1" s="756">
        <v>2031</v>
      </c>
      <c r="AV1" s="756">
        <v>2032</v>
      </c>
      <c r="AW1" s="756">
        <v>2033</v>
      </c>
      <c r="AX1" s="902"/>
      <c r="AY1" s="902"/>
      <c r="AZ1" s="902"/>
      <c r="BA1" s="902"/>
    </row>
    <row r="2" spans="1:53" ht="11.4" hidden="1">
      <c r="A2" s="902"/>
      <c r="B2" s="902"/>
      <c r="C2" s="902"/>
      <c r="D2" s="902"/>
      <c r="E2" s="902"/>
      <c r="F2" s="902"/>
      <c r="G2" s="902"/>
      <c r="H2" s="902"/>
      <c r="I2" s="902"/>
      <c r="J2" s="902"/>
      <c r="K2" s="902"/>
      <c r="L2" s="912"/>
      <c r="M2" s="913"/>
      <c r="N2" s="912"/>
      <c r="O2" s="756" t="s">
        <v>286</v>
      </c>
      <c r="P2" s="756" t="s">
        <v>324</v>
      </c>
      <c r="Q2" s="756" t="s">
        <v>304</v>
      </c>
      <c r="R2" s="756" t="s">
        <v>1198</v>
      </c>
      <c r="S2" s="756" t="s">
        <v>286</v>
      </c>
      <c r="T2" s="756" t="s">
        <v>287</v>
      </c>
      <c r="U2" s="756" t="s">
        <v>287</v>
      </c>
      <c r="V2" s="756" t="s">
        <v>287</v>
      </c>
      <c r="W2" s="756" t="s">
        <v>287</v>
      </c>
      <c r="X2" s="756" t="s">
        <v>287</v>
      </c>
      <c r="Y2" s="756" t="s">
        <v>287</v>
      </c>
      <c r="Z2" s="756" t="s">
        <v>287</v>
      </c>
      <c r="AA2" s="756" t="s">
        <v>287</v>
      </c>
      <c r="AB2" s="756" t="s">
        <v>287</v>
      </c>
      <c r="AC2" s="756" t="s">
        <v>287</v>
      </c>
      <c r="AD2" s="756" t="s">
        <v>286</v>
      </c>
      <c r="AE2" s="756" t="s">
        <v>286</v>
      </c>
      <c r="AF2" s="756" t="s">
        <v>286</v>
      </c>
      <c r="AG2" s="756" t="s">
        <v>286</v>
      </c>
      <c r="AH2" s="756" t="s">
        <v>286</v>
      </c>
      <c r="AI2" s="756" t="s">
        <v>286</v>
      </c>
      <c r="AJ2" s="756" t="s">
        <v>286</v>
      </c>
      <c r="AK2" s="756" t="s">
        <v>286</v>
      </c>
      <c r="AL2" s="756" t="s">
        <v>286</v>
      </c>
      <c r="AM2" s="756" t="s">
        <v>286</v>
      </c>
      <c r="AN2" s="756"/>
      <c r="AO2" s="756"/>
      <c r="AP2" s="756"/>
      <c r="AQ2" s="756"/>
      <c r="AR2" s="756"/>
      <c r="AS2" s="756"/>
      <c r="AT2" s="756"/>
      <c r="AU2" s="756"/>
      <c r="AV2" s="756"/>
      <c r="AW2" s="756"/>
      <c r="AX2" s="902"/>
      <c r="AY2" s="902"/>
      <c r="AZ2" s="902"/>
      <c r="BA2" s="902"/>
    </row>
    <row r="3" spans="1:53" ht="11.4" hidden="1">
      <c r="A3" s="902"/>
      <c r="B3" s="902"/>
      <c r="C3" s="902"/>
      <c r="D3" s="902"/>
      <c r="E3" s="902"/>
      <c r="F3" s="902"/>
      <c r="G3" s="902"/>
      <c r="H3" s="902"/>
      <c r="I3" s="902"/>
      <c r="J3" s="902"/>
      <c r="K3" s="902"/>
      <c r="L3" s="912"/>
      <c r="M3" s="913"/>
      <c r="N3" s="912"/>
      <c r="O3" s="756" t="s">
        <v>2570</v>
      </c>
      <c r="P3" s="756" t="s">
        <v>2571</v>
      </c>
      <c r="Q3" s="756" t="s">
        <v>2572</v>
      </c>
      <c r="R3" s="756" t="s">
        <v>2624</v>
      </c>
      <c r="S3" s="756" t="s">
        <v>2574</v>
      </c>
      <c r="T3" s="756" t="s">
        <v>2575</v>
      </c>
      <c r="U3" s="756" t="s">
        <v>2580</v>
      </c>
      <c r="V3" s="756" t="s">
        <v>2582</v>
      </c>
      <c r="W3" s="756" t="s">
        <v>2584</v>
      </c>
      <c r="X3" s="756" t="s">
        <v>2586</v>
      </c>
      <c r="Y3" s="756" t="s">
        <v>2588</v>
      </c>
      <c r="Z3" s="756" t="s">
        <v>2590</v>
      </c>
      <c r="AA3" s="756" t="s">
        <v>2592</v>
      </c>
      <c r="AB3" s="756" t="s">
        <v>2594</v>
      </c>
      <c r="AC3" s="756" t="s">
        <v>2596</v>
      </c>
      <c r="AD3" s="756" t="s">
        <v>2576</v>
      </c>
      <c r="AE3" s="756" t="s">
        <v>2581</v>
      </c>
      <c r="AF3" s="756" t="s">
        <v>2583</v>
      </c>
      <c r="AG3" s="756" t="s">
        <v>2585</v>
      </c>
      <c r="AH3" s="756" t="s">
        <v>2587</v>
      </c>
      <c r="AI3" s="756" t="s">
        <v>2589</v>
      </c>
      <c r="AJ3" s="756" t="s">
        <v>2591</v>
      </c>
      <c r="AK3" s="756" t="s">
        <v>2593</v>
      </c>
      <c r="AL3" s="756" t="s">
        <v>2595</v>
      </c>
      <c r="AM3" s="756" t="s">
        <v>2597</v>
      </c>
      <c r="AN3" s="756"/>
      <c r="AO3" s="756"/>
      <c r="AP3" s="756"/>
      <c r="AQ3" s="756"/>
      <c r="AR3" s="756"/>
      <c r="AS3" s="756"/>
      <c r="AT3" s="756"/>
      <c r="AU3" s="756"/>
      <c r="AV3" s="756"/>
      <c r="AW3" s="756"/>
      <c r="AX3" s="902"/>
      <c r="AY3" s="902"/>
      <c r="AZ3" s="902"/>
      <c r="BA3" s="902"/>
    </row>
    <row r="4" spans="1:53" ht="11.4" hidden="1">
      <c r="A4" s="902"/>
      <c r="B4" s="902"/>
      <c r="C4" s="902"/>
      <c r="D4" s="902"/>
      <c r="E4" s="902"/>
      <c r="F4" s="902"/>
      <c r="G4" s="902"/>
      <c r="H4" s="902"/>
      <c r="I4" s="902"/>
      <c r="J4" s="902"/>
      <c r="K4" s="902"/>
      <c r="L4" s="912"/>
      <c r="M4" s="913"/>
      <c r="N4" s="912"/>
      <c r="O4" s="902"/>
      <c r="P4" s="902"/>
      <c r="Q4" s="902"/>
      <c r="R4" s="902"/>
      <c r="S4" s="902"/>
      <c r="T4" s="756"/>
      <c r="U4" s="756"/>
      <c r="V4" s="756"/>
      <c r="W4" s="756"/>
      <c r="X4" s="756"/>
      <c r="Y4" s="756"/>
      <c r="Z4" s="756"/>
      <c r="AA4" s="756"/>
      <c r="AB4" s="756"/>
      <c r="AC4" s="756"/>
      <c r="AD4" s="756"/>
      <c r="AE4" s="756"/>
      <c r="AF4" s="756"/>
      <c r="AG4" s="756"/>
      <c r="AH4" s="756"/>
      <c r="AI4" s="756"/>
      <c r="AJ4" s="756"/>
      <c r="AK4" s="756"/>
      <c r="AL4" s="756"/>
      <c r="AM4" s="756"/>
      <c r="AN4" s="756"/>
      <c r="AO4" s="756"/>
      <c r="AP4" s="756"/>
      <c r="AQ4" s="756"/>
      <c r="AR4" s="756"/>
      <c r="AS4" s="756"/>
      <c r="AT4" s="756"/>
      <c r="AU4" s="756"/>
      <c r="AV4" s="756"/>
      <c r="AW4" s="756"/>
      <c r="AX4" s="902"/>
      <c r="AY4" s="902"/>
      <c r="AZ4" s="902"/>
      <c r="BA4" s="902"/>
    </row>
    <row r="5" spans="1:53" ht="11.4" hidden="1">
      <c r="A5" s="902"/>
      <c r="B5" s="902"/>
      <c r="C5" s="902"/>
      <c r="D5" s="902"/>
      <c r="E5" s="902"/>
      <c r="F5" s="902"/>
      <c r="G5" s="902"/>
      <c r="H5" s="902"/>
      <c r="I5" s="902"/>
      <c r="J5" s="902"/>
      <c r="K5" s="902"/>
      <c r="L5" s="912"/>
      <c r="M5" s="913"/>
      <c r="N5" s="912"/>
      <c r="O5" s="902"/>
      <c r="P5" s="902"/>
      <c r="Q5" s="902"/>
      <c r="R5" s="902"/>
      <c r="S5" s="902"/>
      <c r="T5" s="756"/>
      <c r="U5" s="756"/>
      <c r="V5" s="756"/>
      <c r="W5" s="756"/>
      <c r="X5" s="756"/>
      <c r="Y5" s="756"/>
      <c r="Z5" s="756"/>
      <c r="AA5" s="756"/>
      <c r="AB5" s="756"/>
      <c r="AC5" s="756"/>
      <c r="AD5" s="756"/>
      <c r="AE5" s="756"/>
      <c r="AF5" s="756"/>
      <c r="AG5" s="756"/>
      <c r="AH5" s="756"/>
      <c r="AI5" s="756"/>
      <c r="AJ5" s="756"/>
      <c r="AK5" s="756"/>
      <c r="AL5" s="756"/>
      <c r="AM5" s="756"/>
      <c r="AN5" s="756"/>
      <c r="AO5" s="756"/>
      <c r="AP5" s="756"/>
      <c r="AQ5" s="756"/>
      <c r="AR5" s="756"/>
      <c r="AS5" s="756"/>
      <c r="AT5" s="756"/>
      <c r="AU5" s="756"/>
      <c r="AV5" s="756"/>
      <c r="AW5" s="756"/>
      <c r="AX5" s="902"/>
      <c r="AY5" s="902"/>
      <c r="AZ5" s="902"/>
      <c r="BA5" s="902"/>
    </row>
    <row r="6" spans="1:53" ht="11.4" hidden="1">
      <c r="A6" s="902"/>
      <c r="B6" s="902"/>
      <c r="C6" s="902"/>
      <c r="D6" s="902"/>
      <c r="E6" s="902"/>
      <c r="F6" s="902"/>
      <c r="G6" s="902"/>
      <c r="H6" s="902"/>
      <c r="I6" s="902"/>
      <c r="J6" s="902"/>
      <c r="K6" s="902"/>
      <c r="L6" s="912"/>
      <c r="M6" s="913"/>
      <c r="N6" s="912"/>
      <c r="O6" s="902"/>
      <c r="P6" s="902"/>
      <c r="Q6" s="902"/>
      <c r="R6" s="902"/>
      <c r="S6" s="902"/>
      <c r="T6" s="756"/>
      <c r="U6" s="756"/>
      <c r="V6" s="756"/>
      <c r="W6" s="756"/>
      <c r="X6" s="756"/>
      <c r="Y6" s="756"/>
      <c r="Z6" s="756"/>
      <c r="AA6" s="756"/>
      <c r="AB6" s="756"/>
      <c r="AC6" s="756"/>
      <c r="AD6" s="756"/>
      <c r="AE6" s="756"/>
      <c r="AF6" s="756"/>
      <c r="AG6" s="756"/>
      <c r="AH6" s="756"/>
      <c r="AI6" s="756"/>
      <c r="AJ6" s="756"/>
      <c r="AK6" s="756"/>
      <c r="AL6" s="756"/>
      <c r="AM6" s="756"/>
      <c r="AN6" s="756"/>
      <c r="AO6" s="756"/>
      <c r="AP6" s="756"/>
      <c r="AQ6" s="756"/>
      <c r="AR6" s="756"/>
      <c r="AS6" s="756"/>
      <c r="AT6" s="756"/>
      <c r="AU6" s="756"/>
      <c r="AV6" s="756"/>
      <c r="AW6" s="756"/>
      <c r="AX6" s="902"/>
      <c r="AY6" s="902"/>
      <c r="AZ6" s="902"/>
      <c r="BA6" s="902"/>
    </row>
    <row r="7" spans="1:53" ht="11.4" hidden="1">
      <c r="A7" s="902"/>
      <c r="B7" s="902"/>
      <c r="C7" s="902"/>
      <c r="D7" s="902"/>
      <c r="E7" s="902"/>
      <c r="F7" s="902"/>
      <c r="G7" s="902"/>
      <c r="H7" s="902"/>
      <c r="I7" s="902"/>
      <c r="J7" s="902"/>
      <c r="K7" s="902"/>
      <c r="L7" s="912"/>
      <c r="M7" s="913"/>
      <c r="N7" s="912"/>
      <c r="O7" s="902"/>
      <c r="P7" s="902"/>
      <c r="Q7" s="902"/>
      <c r="R7" s="902"/>
      <c r="S7" s="902"/>
      <c r="T7" s="706" t="b">
        <v>1</v>
      </c>
      <c r="U7" s="706" t="b">
        <v>0</v>
      </c>
      <c r="V7" s="706" t="b">
        <v>0</v>
      </c>
      <c r="W7" s="706" t="b">
        <v>0</v>
      </c>
      <c r="X7" s="706" t="b">
        <v>0</v>
      </c>
      <c r="Y7" s="706" t="b">
        <v>0</v>
      </c>
      <c r="Z7" s="706" t="b">
        <v>0</v>
      </c>
      <c r="AA7" s="706" t="b">
        <v>0</v>
      </c>
      <c r="AB7" s="706" t="b">
        <v>0</v>
      </c>
      <c r="AC7" s="706" t="b">
        <v>0</v>
      </c>
      <c r="AD7" s="706" t="b">
        <v>1</v>
      </c>
      <c r="AE7" s="706" t="b">
        <v>0</v>
      </c>
      <c r="AF7" s="706" t="b">
        <v>0</v>
      </c>
      <c r="AG7" s="706" t="b">
        <v>0</v>
      </c>
      <c r="AH7" s="706" t="b">
        <v>0</v>
      </c>
      <c r="AI7" s="706" t="b">
        <v>0</v>
      </c>
      <c r="AJ7" s="706" t="b">
        <v>0</v>
      </c>
      <c r="AK7" s="706" t="b">
        <v>0</v>
      </c>
      <c r="AL7" s="706" t="b">
        <v>0</v>
      </c>
      <c r="AM7" s="706" t="b">
        <v>0</v>
      </c>
      <c r="AN7" s="706" t="b">
        <v>1</v>
      </c>
      <c r="AO7" s="706" t="b">
        <v>0</v>
      </c>
      <c r="AP7" s="706" t="b">
        <v>0</v>
      </c>
      <c r="AQ7" s="706" t="b">
        <v>0</v>
      </c>
      <c r="AR7" s="706" t="b">
        <v>0</v>
      </c>
      <c r="AS7" s="706" t="b">
        <v>0</v>
      </c>
      <c r="AT7" s="706" t="b">
        <v>0</v>
      </c>
      <c r="AU7" s="706" t="b">
        <v>0</v>
      </c>
      <c r="AV7" s="706" t="b">
        <v>0</v>
      </c>
      <c r="AW7" s="706" t="b">
        <v>0</v>
      </c>
      <c r="AX7" s="902"/>
      <c r="AY7" s="902"/>
      <c r="AZ7" s="902"/>
      <c r="BA7" s="902"/>
    </row>
    <row r="8" spans="1:53" hidden="1">
      <c r="A8" s="902"/>
      <c r="B8" s="902"/>
      <c r="C8" s="902"/>
      <c r="D8" s="902"/>
      <c r="E8" s="902"/>
      <c r="F8" s="902"/>
      <c r="G8" s="902"/>
      <c r="H8" s="902"/>
      <c r="I8" s="902"/>
      <c r="J8" s="902"/>
      <c r="K8" s="902"/>
      <c r="L8" s="912"/>
      <c r="M8" s="913"/>
      <c r="N8" s="91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row>
    <row r="9" spans="1:53" hidden="1">
      <c r="A9" s="902"/>
      <c r="B9" s="902"/>
      <c r="C9" s="902"/>
      <c r="D9" s="902"/>
      <c r="E9" s="902"/>
      <c r="F9" s="902"/>
      <c r="G9" s="902"/>
      <c r="H9" s="902"/>
      <c r="I9" s="902"/>
      <c r="J9" s="902"/>
      <c r="K9" s="902"/>
      <c r="L9" s="912"/>
      <c r="M9" s="913"/>
      <c r="N9" s="912"/>
      <c r="O9" s="902"/>
      <c r="P9" s="902"/>
      <c r="Q9" s="902"/>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row>
    <row r="10" spans="1:53" hidden="1">
      <c r="A10" s="902"/>
      <c r="B10" s="902"/>
      <c r="C10" s="902"/>
      <c r="D10" s="902"/>
      <c r="E10" s="902"/>
      <c r="F10" s="902"/>
      <c r="G10" s="902"/>
      <c r="H10" s="902"/>
      <c r="I10" s="902"/>
      <c r="J10" s="902"/>
      <c r="K10" s="902"/>
      <c r="L10" s="912"/>
      <c r="M10" s="913"/>
      <c r="N10" s="912"/>
      <c r="O10" s="902"/>
      <c r="P10" s="902"/>
      <c r="Q10" s="902"/>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row>
    <row r="11" spans="1:53" ht="15" hidden="1" customHeight="1">
      <c r="A11" s="902"/>
      <c r="B11" s="902"/>
      <c r="C11" s="902"/>
      <c r="D11" s="902"/>
      <c r="E11" s="902"/>
      <c r="F11" s="902"/>
      <c r="G11" s="902"/>
      <c r="H11" s="902"/>
      <c r="I11" s="902"/>
      <c r="J11" s="902"/>
      <c r="K11" s="902"/>
      <c r="L11" s="902"/>
      <c r="M11" s="848"/>
      <c r="N11" s="902"/>
      <c r="O11" s="902"/>
      <c r="P11" s="902"/>
      <c r="Q11" s="902"/>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row>
    <row r="12" spans="1:53" s="112" customFormat="1" ht="20.100000000000001" customHeight="1">
      <c r="A12" s="914"/>
      <c r="B12" s="914"/>
      <c r="C12" s="914"/>
      <c r="D12" s="914"/>
      <c r="E12" s="914"/>
      <c r="F12" s="914"/>
      <c r="G12" s="914"/>
      <c r="H12" s="914"/>
      <c r="I12" s="914"/>
      <c r="J12" s="914"/>
      <c r="K12" s="914"/>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914"/>
    </row>
    <row r="13" spans="1:53" s="112" customFormat="1">
      <c r="A13" s="914"/>
      <c r="B13" s="914"/>
      <c r="C13" s="914"/>
      <c r="D13" s="914"/>
      <c r="E13" s="914"/>
      <c r="F13" s="914"/>
      <c r="G13" s="914"/>
      <c r="H13" s="914"/>
      <c r="I13" s="914"/>
      <c r="J13" s="914"/>
      <c r="K13" s="914"/>
      <c r="L13" s="915"/>
      <c r="M13" s="915"/>
      <c r="N13" s="915"/>
      <c r="O13" s="915"/>
      <c r="P13" s="915"/>
      <c r="Q13" s="915"/>
      <c r="R13" s="915"/>
      <c r="S13" s="915"/>
      <c r="T13" s="915"/>
      <c r="U13" s="915"/>
      <c r="V13" s="915"/>
      <c r="W13" s="915"/>
      <c r="X13" s="915"/>
      <c r="Y13" s="915"/>
      <c r="Z13" s="915"/>
      <c r="AA13" s="915"/>
      <c r="AB13" s="915"/>
      <c r="AC13" s="915"/>
      <c r="AD13" s="915"/>
      <c r="AE13" s="915"/>
      <c r="AF13" s="915"/>
      <c r="AG13" s="915"/>
      <c r="AH13" s="915"/>
      <c r="AI13" s="915"/>
      <c r="AJ13" s="915"/>
      <c r="AK13" s="915"/>
      <c r="AL13" s="915"/>
      <c r="AM13" s="915"/>
      <c r="AN13" s="915"/>
      <c r="AO13" s="915"/>
      <c r="AP13" s="915"/>
      <c r="AQ13" s="915"/>
      <c r="AR13" s="915"/>
      <c r="AS13" s="915"/>
      <c r="AT13" s="915"/>
      <c r="AU13" s="915"/>
      <c r="AV13" s="915"/>
      <c r="AW13" s="915"/>
      <c r="AX13" s="915"/>
      <c r="AY13" s="915"/>
      <c r="AZ13" s="915"/>
      <c r="BA13" s="914"/>
    </row>
    <row r="14" spans="1:53" s="110" customFormat="1" ht="24.75" customHeight="1">
      <c r="A14" s="913"/>
      <c r="B14" s="913"/>
      <c r="C14" s="913"/>
      <c r="D14" s="913"/>
      <c r="E14" s="913"/>
      <c r="F14" s="913"/>
      <c r="G14" s="913"/>
      <c r="H14" s="913"/>
      <c r="I14" s="913"/>
      <c r="J14" s="913"/>
      <c r="K14" s="913"/>
      <c r="L14" s="1148" t="s">
        <v>16</v>
      </c>
      <c r="M14" s="1148" t="s">
        <v>121</v>
      </c>
      <c r="N14" s="1148" t="s">
        <v>143</v>
      </c>
      <c r="O14" s="916" t="s">
        <v>2567</v>
      </c>
      <c r="P14" s="916" t="s">
        <v>2567</v>
      </c>
      <c r="Q14" s="916" t="s">
        <v>2567</v>
      </c>
      <c r="R14" s="916" t="s">
        <v>2567</v>
      </c>
      <c r="S14" s="723" t="s">
        <v>2568</v>
      </c>
      <c r="T14" s="722" t="s">
        <v>2569</v>
      </c>
      <c r="U14" s="722" t="s">
        <v>2598</v>
      </c>
      <c r="V14" s="722" t="s">
        <v>2599</v>
      </c>
      <c r="W14" s="722" t="s">
        <v>2600</v>
      </c>
      <c r="X14" s="722" t="s">
        <v>2601</v>
      </c>
      <c r="Y14" s="722" t="s">
        <v>2602</v>
      </c>
      <c r="Z14" s="722" t="s">
        <v>2603</v>
      </c>
      <c r="AA14" s="722" t="s">
        <v>2604</v>
      </c>
      <c r="AB14" s="722" t="s">
        <v>2605</v>
      </c>
      <c r="AC14" s="722" t="s">
        <v>2606</v>
      </c>
      <c r="AD14" s="722" t="s">
        <v>2569</v>
      </c>
      <c r="AE14" s="722" t="s">
        <v>2598</v>
      </c>
      <c r="AF14" s="722" t="s">
        <v>2599</v>
      </c>
      <c r="AG14" s="722" t="s">
        <v>2600</v>
      </c>
      <c r="AH14" s="722" t="s">
        <v>2601</v>
      </c>
      <c r="AI14" s="722" t="s">
        <v>2602</v>
      </c>
      <c r="AJ14" s="722" t="s">
        <v>2603</v>
      </c>
      <c r="AK14" s="722" t="s">
        <v>2604</v>
      </c>
      <c r="AL14" s="722" t="s">
        <v>2605</v>
      </c>
      <c r="AM14" s="722" t="s">
        <v>2606</v>
      </c>
      <c r="AN14" s="722" t="s">
        <v>2569</v>
      </c>
      <c r="AO14" s="722" t="s">
        <v>2598</v>
      </c>
      <c r="AP14" s="722" t="s">
        <v>2599</v>
      </c>
      <c r="AQ14" s="722" t="s">
        <v>2600</v>
      </c>
      <c r="AR14" s="722" t="s">
        <v>2601</v>
      </c>
      <c r="AS14" s="722" t="s">
        <v>2602</v>
      </c>
      <c r="AT14" s="722" t="s">
        <v>2603</v>
      </c>
      <c r="AU14" s="722" t="s">
        <v>2604</v>
      </c>
      <c r="AV14" s="722" t="s">
        <v>2605</v>
      </c>
      <c r="AW14" s="722" t="s">
        <v>2606</v>
      </c>
      <c r="AX14" s="1147" t="s">
        <v>1121</v>
      </c>
      <c r="AY14" s="1147" t="s">
        <v>323</v>
      </c>
      <c r="AZ14" s="1147" t="s">
        <v>1129</v>
      </c>
      <c r="BA14" s="917"/>
    </row>
    <row r="15" spans="1:53" s="110" customFormat="1" ht="45.75" customHeight="1">
      <c r="A15" s="913"/>
      <c r="B15" s="913"/>
      <c r="C15" s="913"/>
      <c r="D15" s="913"/>
      <c r="E15" s="913"/>
      <c r="F15" s="913"/>
      <c r="G15" s="913"/>
      <c r="H15" s="913"/>
      <c r="I15" s="913"/>
      <c r="J15" s="913"/>
      <c r="K15" s="913"/>
      <c r="L15" s="1148"/>
      <c r="M15" s="1148"/>
      <c r="N15" s="1148"/>
      <c r="O15" s="723" t="s">
        <v>286</v>
      </c>
      <c r="P15" s="723" t="s">
        <v>324</v>
      </c>
      <c r="Q15" s="723" t="s">
        <v>304</v>
      </c>
      <c r="R15" s="916" t="s">
        <v>1198</v>
      </c>
      <c r="S15" s="723" t="s">
        <v>286</v>
      </c>
      <c r="T15" s="760" t="s">
        <v>287</v>
      </c>
      <c r="U15" s="760" t="s">
        <v>287</v>
      </c>
      <c r="V15" s="760" t="s">
        <v>287</v>
      </c>
      <c r="W15" s="760" t="s">
        <v>287</v>
      </c>
      <c r="X15" s="760" t="s">
        <v>287</v>
      </c>
      <c r="Y15" s="760" t="s">
        <v>287</v>
      </c>
      <c r="Z15" s="760" t="s">
        <v>287</v>
      </c>
      <c r="AA15" s="760" t="s">
        <v>287</v>
      </c>
      <c r="AB15" s="760" t="s">
        <v>287</v>
      </c>
      <c r="AC15" s="760" t="s">
        <v>287</v>
      </c>
      <c r="AD15" s="760" t="s">
        <v>286</v>
      </c>
      <c r="AE15" s="760" t="s">
        <v>286</v>
      </c>
      <c r="AF15" s="760" t="s">
        <v>286</v>
      </c>
      <c r="AG15" s="760" t="s">
        <v>286</v>
      </c>
      <c r="AH15" s="760" t="s">
        <v>286</v>
      </c>
      <c r="AI15" s="760" t="s">
        <v>286</v>
      </c>
      <c r="AJ15" s="760" t="s">
        <v>286</v>
      </c>
      <c r="AK15" s="760" t="s">
        <v>286</v>
      </c>
      <c r="AL15" s="760" t="s">
        <v>286</v>
      </c>
      <c r="AM15" s="760" t="s">
        <v>286</v>
      </c>
      <c r="AN15" s="1147" t="s">
        <v>1334</v>
      </c>
      <c r="AO15" s="1147"/>
      <c r="AP15" s="1147"/>
      <c r="AQ15" s="1147"/>
      <c r="AR15" s="1147"/>
      <c r="AS15" s="1147"/>
      <c r="AT15" s="1147"/>
      <c r="AU15" s="1147"/>
      <c r="AV15" s="1147"/>
      <c r="AW15" s="1147"/>
      <c r="AX15" s="1147"/>
      <c r="AY15" s="1147"/>
      <c r="AZ15" s="1147"/>
      <c r="BA15" s="917"/>
    </row>
    <row r="16" spans="1:53" s="82" customFormat="1" ht="11.4">
      <c r="A16" s="761" t="s">
        <v>18</v>
      </c>
      <c r="B16" s="918" t="s">
        <v>1026</v>
      </c>
      <c r="C16" s="749"/>
      <c r="D16" s="749"/>
      <c r="E16" s="749"/>
      <c r="F16" s="749"/>
      <c r="G16" s="749"/>
      <c r="H16" s="749"/>
      <c r="I16" s="749"/>
      <c r="J16" s="749"/>
      <c r="K16" s="749"/>
      <c r="L16" s="919" t="s">
        <v>2543</v>
      </c>
      <c r="M16" s="920"/>
      <c r="N16" s="920"/>
      <c r="O16" s="920"/>
      <c r="P16" s="920"/>
      <c r="Q16" s="920"/>
      <c r="R16" s="920"/>
      <c r="S16" s="920"/>
      <c r="T16" s="920"/>
      <c r="U16" s="920"/>
      <c r="V16" s="920"/>
      <c r="W16" s="920"/>
      <c r="X16" s="920"/>
      <c r="Y16" s="920"/>
      <c r="Z16" s="920"/>
      <c r="AA16" s="920"/>
      <c r="AB16" s="920"/>
      <c r="AC16" s="920"/>
      <c r="AD16" s="920"/>
      <c r="AE16" s="920"/>
      <c r="AF16" s="920"/>
      <c r="AG16" s="920"/>
      <c r="AH16" s="920"/>
      <c r="AI16" s="920"/>
      <c r="AJ16" s="920"/>
      <c r="AK16" s="920"/>
      <c r="AL16" s="920"/>
      <c r="AM16" s="920"/>
      <c r="AN16" s="920"/>
      <c r="AO16" s="920"/>
      <c r="AP16" s="920"/>
      <c r="AQ16" s="920"/>
      <c r="AR16" s="920"/>
      <c r="AS16" s="920"/>
      <c r="AT16" s="920"/>
      <c r="AU16" s="920"/>
      <c r="AV16" s="920"/>
      <c r="AW16" s="920"/>
      <c r="AX16" s="920"/>
      <c r="AY16" s="920"/>
      <c r="AZ16" s="920"/>
      <c r="BA16" s="749"/>
    </row>
    <row r="17" spans="1:53" s="114" customFormat="1" ht="11.4">
      <c r="A17" s="784">
        <v>1</v>
      </c>
      <c r="B17" s="921"/>
      <c r="C17" s="921"/>
      <c r="D17" s="921"/>
      <c r="E17" s="921"/>
      <c r="F17" s="921"/>
      <c r="G17" s="921"/>
      <c r="H17" s="921"/>
      <c r="I17" s="921"/>
      <c r="J17" s="921"/>
      <c r="K17" s="921"/>
      <c r="L17" s="922" t="s">
        <v>18</v>
      </c>
      <c r="M17" s="923" t="s">
        <v>531</v>
      </c>
      <c r="N17" s="924" t="s">
        <v>370</v>
      </c>
      <c r="O17" s="925">
        <v>1459.76</v>
      </c>
      <c r="P17" s="926">
        <v>2023.6999999999998</v>
      </c>
      <c r="Q17" s="926">
        <v>1306.1500000000001</v>
      </c>
      <c r="R17" s="926">
        <v>-717.54999999999973</v>
      </c>
      <c r="S17" s="925">
        <v>1672.8703624</v>
      </c>
      <c r="T17" s="925">
        <v>2191.0001353943398</v>
      </c>
      <c r="U17" s="925">
        <v>2191.0001353943398</v>
      </c>
      <c r="V17" s="925">
        <v>2191.0001353943398</v>
      </c>
      <c r="W17" s="925">
        <v>2191.0001353943398</v>
      </c>
      <c r="X17" s="925">
        <v>2191.0001353943398</v>
      </c>
      <c r="Y17" s="925">
        <v>2191.0001353943398</v>
      </c>
      <c r="Z17" s="925">
        <v>2191.0001353943398</v>
      </c>
      <c r="AA17" s="925">
        <v>2191.0001353943398</v>
      </c>
      <c r="AB17" s="925">
        <v>2191.0001353943398</v>
      </c>
      <c r="AC17" s="925">
        <v>2191.0001353943398</v>
      </c>
      <c r="AD17" s="925">
        <v>1528.7850000000001</v>
      </c>
      <c r="AE17" s="925">
        <v>1528.7850000000001</v>
      </c>
      <c r="AF17" s="925">
        <v>1528.7850000000001</v>
      </c>
      <c r="AG17" s="925">
        <v>1528.7850000000001</v>
      </c>
      <c r="AH17" s="925">
        <v>1528.7850000000001</v>
      </c>
      <c r="AI17" s="925">
        <v>1528.7850000000001</v>
      </c>
      <c r="AJ17" s="925">
        <v>1528.7850000000001</v>
      </c>
      <c r="AK17" s="925">
        <v>1528.7850000000001</v>
      </c>
      <c r="AL17" s="925">
        <v>1528.7850000000001</v>
      </c>
      <c r="AM17" s="925">
        <v>1528.7850000000001</v>
      </c>
      <c r="AN17" s="926">
        <v>-8.61306205421001</v>
      </c>
      <c r="AO17" s="926">
        <v>0</v>
      </c>
      <c r="AP17" s="926">
        <v>0</v>
      </c>
      <c r="AQ17" s="926">
        <v>0</v>
      </c>
      <c r="AR17" s="926">
        <v>0</v>
      </c>
      <c r="AS17" s="926">
        <v>0</v>
      </c>
      <c r="AT17" s="926">
        <v>0</v>
      </c>
      <c r="AU17" s="926">
        <v>0</v>
      </c>
      <c r="AV17" s="926">
        <v>0</v>
      </c>
      <c r="AW17" s="926">
        <v>0</v>
      </c>
      <c r="AX17" s="768"/>
      <c r="AY17" s="768"/>
      <c r="AZ17" s="768"/>
      <c r="BA17" s="927"/>
    </row>
    <row r="18" spans="1:53" ht="11.4">
      <c r="A18" s="784">
        <v>1</v>
      </c>
      <c r="B18" s="902"/>
      <c r="C18" s="902"/>
      <c r="D18" s="902"/>
      <c r="E18" s="902"/>
      <c r="F18" s="902"/>
      <c r="G18" s="902"/>
      <c r="H18" s="902"/>
      <c r="I18" s="902"/>
      <c r="J18" s="902"/>
      <c r="K18" s="902"/>
      <c r="L18" s="928" t="s">
        <v>165</v>
      </c>
      <c r="M18" s="929" t="s">
        <v>532</v>
      </c>
      <c r="N18" s="930"/>
      <c r="O18" s="931"/>
      <c r="P18" s="931"/>
      <c r="Q18" s="931"/>
      <c r="R18" s="932">
        <v>0</v>
      </c>
      <c r="S18" s="931">
        <v>1.1459900000000001</v>
      </c>
      <c r="T18" s="931">
        <v>1.309725</v>
      </c>
      <c r="U18" s="931">
        <v>1</v>
      </c>
      <c r="V18" s="931">
        <v>1</v>
      </c>
      <c r="W18" s="931">
        <v>1</v>
      </c>
      <c r="X18" s="931">
        <v>1</v>
      </c>
      <c r="Y18" s="931">
        <v>1</v>
      </c>
      <c r="Z18" s="931">
        <v>1</v>
      </c>
      <c r="AA18" s="931">
        <v>1</v>
      </c>
      <c r="AB18" s="931">
        <v>1</v>
      </c>
      <c r="AC18" s="931">
        <v>1</v>
      </c>
      <c r="AD18" s="931"/>
      <c r="AE18" s="931">
        <v>1</v>
      </c>
      <c r="AF18" s="931">
        <v>1</v>
      </c>
      <c r="AG18" s="931">
        <v>1</v>
      </c>
      <c r="AH18" s="931">
        <v>1</v>
      </c>
      <c r="AI18" s="931">
        <v>1</v>
      </c>
      <c r="AJ18" s="931">
        <v>1</v>
      </c>
      <c r="AK18" s="931">
        <v>1</v>
      </c>
      <c r="AL18" s="931">
        <v>1</v>
      </c>
      <c r="AM18" s="931">
        <v>1</v>
      </c>
      <c r="AN18" s="443"/>
      <c r="AO18" s="443"/>
      <c r="AP18" s="443"/>
      <c r="AQ18" s="443"/>
      <c r="AR18" s="443"/>
      <c r="AS18" s="443"/>
      <c r="AT18" s="443"/>
      <c r="AU18" s="443"/>
      <c r="AV18" s="443"/>
      <c r="AW18" s="443"/>
      <c r="AX18" s="768"/>
      <c r="AY18" s="768"/>
      <c r="AZ18" s="768"/>
      <c r="BA18" s="902"/>
    </row>
    <row r="19" spans="1:53" s="113" customFormat="1" ht="11.4">
      <c r="A19" s="933">
        <v>1</v>
      </c>
      <c r="B19" s="927"/>
      <c r="C19" s="927"/>
      <c r="D19" s="927"/>
      <c r="E19" s="927"/>
      <c r="F19" s="927"/>
      <c r="G19" s="927"/>
      <c r="H19" s="927"/>
      <c r="I19" s="927"/>
      <c r="J19" s="927"/>
      <c r="K19" s="927"/>
      <c r="L19" s="922" t="s">
        <v>166</v>
      </c>
      <c r="M19" s="934" t="s">
        <v>533</v>
      </c>
      <c r="N19" s="924" t="s">
        <v>370</v>
      </c>
      <c r="O19" s="926">
        <v>1459.76</v>
      </c>
      <c r="P19" s="926">
        <v>1336.8999999999999</v>
      </c>
      <c r="Q19" s="926">
        <v>1306.1500000000001</v>
      </c>
      <c r="R19" s="926">
        <v>-30.749999999999773</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935"/>
      <c r="AY19" s="935"/>
      <c r="AZ19" s="935"/>
      <c r="BA19" s="927"/>
    </row>
    <row r="20" spans="1:53" ht="22.8">
      <c r="A20" s="784">
        <v>1</v>
      </c>
      <c r="B20" s="902"/>
      <c r="C20" s="902"/>
      <c r="D20" s="902"/>
      <c r="E20" s="902"/>
      <c r="F20" s="902"/>
      <c r="G20" s="902"/>
      <c r="H20" s="902"/>
      <c r="I20" s="902"/>
      <c r="J20" s="902"/>
      <c r="K20" s="902"/>
      <c r="L20" s="928" t="s">
        <v>534</v>
      </c>
      <c r="M20" s="936" t="s">
        <v>535</v>
      </c>
      <c r="N20" s="853" t="s">
        <v>370</v>
      </c>
      <c r="O20" s="937">
        <v>0</v>
      </c>
      <c r="P20" s="937">
        <v>44.8</v>
      </c>
      <c r="Q20" s="937">
        <v>0</v>
      </c>
      <c r="R20" s="937">
        <v>-44.8</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768"/>
      <c r="AY20" s="768"/>
      <c r="AZ20" s="768"/>
      <c r="BA20" s="938"/>
    </row>
    <row r="21" spans="1:53" ht="11.4">
      <c r="A21" s="784">
        <v>1</v>
      </c>
      <c r="B21" s="902"/>
      <c r="C21" s="902"/>
      <c r="D21" s="902"/>
      <c r="E21" s="902"/>
      <c r="F21" s="902"/>
      <c r="G21" s="902"/>
      <c r="H21" s="902"/>
      <c r="I21" s="902"/>
      <c r="J21" s="902"/>
      <c r="K21" s="902"/>
      <c r="L21" s="928" t="s">
        <v>536</v>
      </c>
      <c r="M21" s="939" t="s">
        <v>537</v>
      </c>
      <c r="N21" s="940" t="s">
        <v>370</v>
      </c>
      <c r="O21" s="785"/>
      <c r="P21" s="785">
        <v>44.8</v>
      </c>
      <c r="Q21" s="785"/>
      <c r="R21" s="937">
        <v>-44.8</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768"/>
      <c r="AY21" s="768"/>
      <c r="AZ21" s="768"/>
      <c r="BA21" s="902"/>
    </row>
    <row r="22" spans="1:53" ht="11.4">
      <c r="A22" s="784">
        <v>1</v>
      </c>
      <c r="B22" s="902"/>
      <c r="C22" s="902"/>
      <c r="D22" s="902"/>
      <c r="E22" s="902"/>
      <c r="F22" s="902"/>
      <c r="G22" s="902"/>
      <c r="H22" s="902"/>
      <c r="I22" s="902"/>
      <c r="J22" s="902"/>
      <c r="K22" s="902"/>
      <c r="L22" s="928" t="s">
        <v>538</v>
      </c>
      <c r="M22" s="941" t="s">
        <v>539</v>
      </c>
      <c r="N22" s="940" t="s">
        <v>370</v>
      </c>
      <c r="O22" s="785"/>
      <c r="P22" s="785"/>
      <c r="Q22" s="785"/>
      <c r="R22" s="937">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768"/>
      <c r="AY22" s="768"/>
      <c r="AZ22" s="768"/>
      <c r="BA22" s="902"/>
    </row>
    <row r="23" spans="1:53" ht="22.8">
      <c r="A23" s="784">
        <v>1</v>
      </c>
      <c r="B23" s="902"/>
      <c r="C23" s="902"/>
      <c r="D23" s="902"/>
      <c r="E23" s="902"/>
      <c r="F23" s="902"/>
      <c r="G23" s="902"/>
      <c r="H23" s="902"/>
      <c r="I23" s="902"/>
      <c r="J23" s="902"/>
      <c r="K23" s="902"/>
      <c r="L23" s="928" t="s">
        <v>540</v>
      </c>
      <c r="M23" s="936" t="s">
        <v>541</v>
      </c>
      <c r="N23" s="853" t="s">
        <v>370</v>
      </c>
      <c r="O23" s="785"/>
      <c r="P23" s="785"/>
      <c r="Q23" s="785"/>
      <c r="R23" s="937">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768"/>
      <c r="AY23" s="768"/>
      <c r="AZ23" s="768"/>
      <c r="BA23" s="902"/>
    </row>
    <row r="24" spans="1:53" ht="22.8">
      <c r="A24" s="784">
        <v>1</v>
      </c>
      <c r="B24" s="902"/>
      <c r="C24" s="902"/>
      <c r="D24" s="902"/>
      <c r="E24" s="902"/>
      <c r="F24" s="902"/>
      <c r="G24" s="902"/>
      <c r="H24" s="902"/>
      <c r="I24" s="902"/>
      <c r="J24" s="902"/>
      <c r="K24" s="902"/>
      <c r="L24" s="928" t="s">
        <v>542</v>
      </c>
      <c r="M24" s="936" t="s">
        <v>543</v>
      </c>
      <c r="N24" s="940" t="s">
        <v>370</v>
      </c>
      <c r="O24" s="443">
        <v>0</v>
      </c>
      <c r="P24" s="443">
        <v>1270.8</v>
      </c>
      <c r="Q24" s="443">
        <v>0</v>
      </c>
      <c r="R24" s="937">
        <v>-1270.8</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768"/>
      <c r="AY24" s="768"/>
      <c r="AZ24" s="768"/>
      <c r="BA24" s="902"/>
    </row>
    <row r="25" spans="1:53" ht="11.4">
      <c r="A25" s="784">
        <v>1</v>
      </c>
      <c r="B25" s="902"/>
      <c r="C25" s="902"/>
      <c r="D25" s="902"/>
      <c r="E25" s="902"/>
      <c r="F25" s="902"/>
      <c r="G25" s="902"/>
      <c r="H25" s="902"/>
      <c r="I25" s="902"/>
      <c r="J25" s="902"/>
      <c r="K25" s="902"/>
      <c r="L25" s="928" t="s">
        <v>544</v>
      </c>
      <c r="M25" s="939" t="s">
        <v>545</v>
      </c>
      <c r="N25" s="853" t="s">
        <v>370</v>
      </c>
      <c r="O25" s="785"/>
      <c r="P25" s="785">
        <v>968.4</v>
      </c>
      <c r="Q25" s="785"/>
      <c r="R25" s="937">
        <v>-968.4</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768"/>
      <c r="AY25" s="768"/>
      <c r="AZ25" s="768"/>
      <c r="BA25" s="902"/>
    </row>
    <row r="26" spans="1:53" ht="22.8">
      <c r="A26" s="784">
        <v>1</v>
      </c>
      <c r="B26" s="902"/>
      <c r="C26" s="902"/>
      <c r="D26" s="902"/>
      <c r="E26" s="902"/>
      <c r="F26" s="902"/>
      <c r="G26" s="902"/>
      <c r="H26" s="902"/>
      <c r="I26" s="902"/>
      <c r="J26" s="902"/>
      <c r="K26" s="902"/>
      <c r="L26" s="928" t="s">
        <v>546</v>
      </c>
      <c r="M26" s="939" t="s">
        <v>1196</v>
      </c>
      <c r="N26" s="940" t="s">
        <v>370</v>
      </c>
      <c r="O26" s="785">
        <v>0</v>
      </c>
      <c r="P26" s="785">
        <v>302.39999999999998</v>
      </c>
      <c r="Q26" s="785">
        <v>0</v>
      </c>
      <c r="R26" s="937">
        <v>-302.39999999999998</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768"/>
      <c r="AY26" s="768"/>
      <c r="AZ26" s="768"/>
      <c r="BA26" s="902"/>
    </row>
    <row r="27" spans="1:53" ht="11.4">
      <c r="A27" s="784">
        <v>1</v>
      </c>
      <c r="B27" s="902"/>
      <c r="C27" s="902"/>
      <c r="D27" s="902"/>
      <c r="E27" s="902"/>
      <c r="F27" s="902"/>
      <c r="G27" s="902"/>
      <c r="H27" s="902"/>
      <c r="I27" s="902"/>
      <c r="J27" s="902"/>
      <c r="K27" s="902"/>
      <c r="L27" s="928" t="s">
        <v>547</v>
      </c>
      <c r="M27" s="936" t="s">
        <v>548</v>
      </c>
      <c r="N27" s="853" t="s">
        <v>370</v>
      </c>
      <c r="O27" s="785"/>
      <c r="P27" s="785"/>
      <c r="Q27" s="785"/>
      <c r="R27" s="937">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768"/>
      <c r="AY27" s="768"/>
      <c r="AZ27" s="768"/>
      <c r="BA27" s="902"/>
    </row>
    <row r="28" spans="1:53" ht="11.4">
      <c r="A28" s="784">
        <v>1</v>
      </c>
      <c r="B28" s="902"/>
      <c r="C28" s="902"/>
      <c r="D28" s="902"/>
      <c r="E28" s="902"/>
      <c r="F28" s="902"/>
      <c r="G28" s="902"/>
      <c r="H28" s="902"/>
      <c r="I28" s="902"/>
      <c r="J28" s="902"/>
      <c r="K28" s="902"/>
      <c r="L28" s="928" t="s">
        <v>549</v>
      </c>
      <c r="M28" s="942" t="s">
        <v>550</v>
      </c>
      <c r="N28" s="930" t="s">
        <v>370</v>
      </c>
      <c r="O28" s="937">
        <v>1459.76</v>
      </c>
      <c r="P28" s="937">
        <v>21.3</v>
      </c>
      <c r="Q28" s="937">
        <v>1306.1500000000001</v>
      </c>
      <c r="R28" s="937">
        <v>1284.8500000000001</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768"/>
      <c r="AY28" s="768"/>
      <c r="AZ28" s="768"/>
      <c r="BA28" s="902"/>
    </row>
    <row r="29" spans="1:53" ht="11.4">
      <c r="A29" s="784">
        <v>1</v>
      </c>
      <c r="B29" s="902"/>
      <c r="C29" s="902"/>
      <c r="D29" s="902"/>
      <c r="E29" s="902"/>
      <c r="F29" s="902"/>
      <c r="G29" s="902"/>
      <c r="H29" s="902"/>
      <c r="I29" s="902"/>
      <c r="J29" s="902"/>
      <c r="K29" s="902"/>
      <c r="L29" s="928" t="s">
        <v>551</v>
      </c>
      <c r="M29" s="941" t="s">
        <v>552</v>
      </c>
      <c r="N29" s="930" t="s">
        <v>370</v>
      </c>
      <c r="O29" s="785"/>
      <c r="P29" s="785">
        <v>21.3</v>
      </c>
      <c r="Q29" s="785"/>
      <c r="R29" s="937">
        <v>-21.3</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768"/>
      <c r="AY29" s="768"/>
      <c r="AZ29" s="768"/>
      <c r="BA29" s="902"/>
    </row>
    <row r="30" spans="1:53" ht="22.8">
      <c r="A30" s="784">
        <v>1</v>
      </c>
      <c r="B30" s="902"/>
      <c r="C30" s="902"/>
      <c r="D30" s="902"/>
      <c r="E30" s="902"/>
      <c r="F30" s="902"/>
      <c r="G30" s="902"/>
      <c r="H30" s="902"/>
      <c r="I30" s="902"/>
      <c r="J30" s="902"/>
      <c r="K30" s="902"/>
      <c r="L30" s="928" t="s">
        <v>553</v>
      </c>
      <c r="M30" s="941" t="s">
        <v>554</v>
      </c>
      <c r="N30" s="930" t="s">
        <v>370</v>
      </c>
      <c r="O30" s="785"/>
      <c r="P30" s="785"/>
      <c r="Q30" s="785"/>
      <c r="R30" s="937">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768"/>
      <c r="AY30" s="768"/>
      <c r="AZ30" s="768"/>
      <c r="BA30" s="902"/>
    </row>
    <row r="31" spans="1:53" ht="22.8">
      <c r="A31" s="784">
        <v>1</v>
      </c>
      <c r="B31" s="902"/>
      <c r="C31" s="902"/>
      <c r="D31" s="902"/>
      <c r="E31" s="902"/>
      <c r="F31" s="902"/>
      <c r="G31" s="902"/>
      <c r="H31" s="902"/>
      <c r="I31" s="902"/>
      <c r="J31" s="902"/>
      <c r="K31" s="902"/>
      <c r="L31" s="928" t="s">
        <v>555</v>
      </c>
      <c r="M31" s="941" t="s">
        <v>556</v>
      </c>
      <c r="N31" s="930" t="s">
        <v>370</v>
      </c>
      <c r="O31" s="785"/>
      <c r="P31" s="785"/>
      <c r="Q31" s="785"/>
      <c r="R31" s="937">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768"/>
      <c r="AY31" s="768"/>
      <c r="AZ31" s="768"/>
      <c r="BA31" s="902"/>
    </row>
    <row r="32" spans="1:53" ht="22.8">
      <c r="A32" s="784">
        <v>1</v>
      </c>
      <c r="B32" s="902"/>
      <c r="C32" s="902"/>
      <c r="D32" s="902"/>
      <c r="E32" s="902"/>
      <c r="F32" s="902"/>
      <c r="G32" s="902"/>
      <c r="H32" s="902"/>
      <c r="I32" s="902"/>
      <c r="J32" s="902"/>
      <c r="K32" s="902"/>
      <c r="L32" s="928" t="s">
        <v>557</v>
      </c>
      <c r="M32" s="941" t="s">
        <v>558</v>
      </c>
      <c r="N32" s="930" t="s">
        <v>370</v>
      </c>
      <c r="O32" s="785"/>
      <c r="P32" s="785"/>
      <c r="Q32" s="785"/>
      <c r="R32" s="937">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768"/>
      <c r="AY32" s="768"/>
      <c r="AZ32" s="768"/>
      <c r="BA32" s="902"/>
    </row>
    <row r="33" spans="1:53" ht="45.6">
      <c r="A33" s="784">
        <v>1</v>
      </c>
      <c r="B33" s="902"/>
      <c r="C33" s="902"/>
      <c r="D33" s="902"/>
      <c r="E33" s="902"/>
      <c r="F33" s="902"/>
      <c r="G33" s="902"/>
      <c r="H33" s="902"/>
      <c r="I33" s="902"/>
      <c r="J33" s="902"/>
      <c r="K33" s="902"/>
      <c r="L33" s="928" t="s">
        <v>559</v>
      </c>
      <c r="M33" s="941" t="s">
        <v>560</v>
      </c>
      <c r="N33" s="930" t="s">
        <v>370</v>
      </c>
      <c r="O33" s="785"/>
      <c r="P33" s="785"/>
      <c r="Q33" s="785"/>
      <c r="R33" s="937">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768"/>
      <c r="AY33" s="768"/>
      <c r="AZ33" s="768"/>
      <c r="BA33" s="902"/>
    </row>
    <row r="34" spans="1:53" ht="11.4">
      <c r="A34" s="784">
        <v>1</v>
      </c>
      <c r="B34" s="902"/>
      <c r="C34" s="902"/>
      <c r="D34" s="902"/>
      <c r="E34" s="902"/>
      <c r="F34" s="902"/>
      <c r="G34" s="902"/>
      <c r="H34" s="902"/>
      <c r="I34" s="902"/>
      <c r="J34" s="902"/>
      <c r="K34" s="902"/>
      <c r="L34" s="928" t="s">
        <v>561</v>
      </c>
      <c r="M34" s="941" t="s">
        <v>562</v>
      </c>
      <c r="N34" s="930" t="s">
        <v>370</v>
      </c>
      <c r="O34" s="785"/>
      <c r="P34" s="785"/>
      <c r="Q34" s="785"/>
      <c r="R34" s="937">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768"/>
      <c r="AY34" s="768"/>
      <c r="AZ34" s="768"/>
      <c r="BA34" s="902"/>
    </row>
    <row r="35" spans="1:53" ht="11.4">
      <c r="A35" s="784">
        <v>1</v>
      </c>
      <c r="B35" s="902"/>
      <c r="C35" s="902"/>
      <c r="D35" s="902"/>
      <c r="E35" s="902"/>
      <c r="F35" s="902"/>
      <c r="G35" s="902"/>
      <c r="H35" s="902"/>
      <c r="I35" s="902"/>
      <c r="J35" s="902"/>
      <c r="K35" s="902"/>
      <c r="L35" s="928" t="s">
        <v>1438</v>
      </c>
      <c r="M35" s="941" t="s">
        <v>1439</v>
      </c>
      <c r="N35" s="930" t="s">
        <v>370</v>
      </c>
      <c r="O35" s="785">
        <v>1459.76</v>
      </c>
      <c r="P35" s="785"/>
      <c r="Q35" s="785">
        <v>1306.1500000000001</v>
      </c>
      <c r="R35" s="937">
        <v>1306.1500000000001</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768"/>
      <c r="AY35" s="768"/>
      <c r="AZ35" s="768"/>
      <c r="BA35" s="902"/>
    </row>
    <row r="36" spans="1:53" s="116" customFormat="1" ht="11.4">
      <c r="A36" s="933">
        <v>1</v>
      </c>
      <c r="B36" s="943"/>
      <c r="C36" s="943"/>
      <c r="D36" s="943"/>
      <c r="E36" s="943"/>
      <c r="F36" s="943"/>
      <c r="G36" s="943"/>
      <c r="H36" s="943"/>
      <c r="I36" s="943"/>
      <c r="J36" s="943"/>
      <c r="K36" s="943"/>
      <c r="L36" s="944" t="s">
        <v>378</v>
      </c>
      <c r="M36" s="945" t="s">
        <v>563</v>
      </c>
      <c r="N36" s="946" t="s">
        <v>370</v>
      </c>
      <c r="O36" s="537">
        <v>0</v>
      </c>
      <c r="P36" s="537">
        <v>0</v>
      </c>
      <c r="Q36" s="537">
        <v>0</v>
      </c>
      <c r="R36" s="926">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935"/>
      <c r="AY36" s="935"/>
      <c r="AZ36" s="935"/>
      <c r="BA36" s="943"/>
    </row>
    <row r="37" spans="1:53" ht="22.8">
      <c r="A37" s="784">
        <v>1</v>
      </c>
      <c r="B37" s="902"/>
      <c r="C37" s="902"/>
      <c r="D37" s="902"/>
      <c r="E37" s="902"/>
      <c r="F37" s="902"/>
      <c r="G37" s="902"/>
      <c r="H37" s="902"/>
      <c r="I37" s="902"/>
      <c r="J37" s="902"/>
      <c r="K37" s="902"/>
      <c r="L37" s="928" t="s">
        <v>564</v>
      </c>
      <c r="M37" s="936" t="s">
        <v>565</v>
      </c>
      <c r="N37" s="930" t="s">
        <v>370</v>
      </c>
      <c r="O37" s="785"/>
      <c r="P37" s="785"/>
      <c r="Q37" s="785"/>
      <c r="R37" s="937">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768"/>
      <c r="AY37" s="768"/>
      <c r="AZ37" s="768"/>
      <c r="BA37" s="902"/>
    </row>
    <row r="38" spans="1:53" ht="34.200000000000003">
      <c r="A38" s="784">
        <v>1</v>
      </c>
      <c r="B38" s="902"/>
      <c r="C38" s="902"/>
      <c r="D38" s="902"/>
      <c r="E38" s="902"/>
      <c r="F38" s="902"/>
      <c r="G38" s="902"/>
      <c r="H38" s="902"/>
      <c r="I38" s="902"/>
      <c r="J38" s="902"/>
      <c r="K38" s="902"/>
      <c r="L38" s="928" t="s">
        <v>566</v>
      </c>
      <c r="M38" s="942" t="s">
        <v>567</v>
      </c>
      <c r="N38" s="930" t="s">
        <v>370</v>
      </c>
      <c r="O38" s="785"/>
      <c r="P38" s="785"/>
      <c r="Q38" s="785"/>
      <c r="R38" s="937">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768"/>
      <c r="AY38" s="768"/>
      <c r="AZ38" s="768"/>
      <c r="BA38" s="902"/>
    </row>
    <row r="39" spans="1:53" ht="22.8">
      <c r="A39" s="784">
        <v>1</v>
      </c>
      <c r="B39" s="902"/>
      <c r="C39" s="902"/>
      <c r="D39" s="902"/>
      <c r="E39" s="902"/>
      <c r="F39" s="902"/>
      <c r="G39" s="902"/>
      <c r="H39" s="902"/>
      <c r="I39" s="902"/>
      <c r="J39" s="902"/>
      <c r="K39" s="902"/>
      <c r="L39" s="928" t="s">
        <v>568</v>
      </c>
      <c r="M39" s="942" t="s">
        <v>569</v>
      </c>
      <c r="N39" s="930" t="s">
        <v>370</v>
      </c>
      <c r="O39" s="785"/>
      <c r="P39" s="785"/>
      <c r="Q39" s="785"/>
      <c r="R39" s="937">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768"/>
      <c r="AY39" s="768"/>
      <c r="AZ39" s="768"/>
      <c r="BA39" s="902"/>
    </row>
    <row r="40" spans="1:53" ht="11.4">
      <c r="A40" s="784">
        <v>1</v>
      </c>
      <c r="B40" s="902"/>
      <c r="C40" s="902"/>
      <c r="D40" s="902"/>
      <c r="E40" s="902"/>
      <c r="F40" s="902"/>
      <c r="G40" s="902"/>
      <c r="H40" s="902"/>
      <c r="I40" s="902"/>
      <c r="J40" s="902"/>
      <c r="K40" s="902"/>
      <c r="L40" s="928" t="s">
        <v>1184</v>
      </c>
      <c r="M40" s="939" t="s">
        <v>570</v>
      </c>
      <c r="N40" s="930" t="s">
        <v>370</v>
      </c>
      <c r="O40" s="785"/>
      <c r="P40" s="785"/>
      <c r="Q40" s="785"/>
      <c r="R40" s="937">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768"/>
      <c r="AY40" s="768"/>
      <c r="AZ40" s="768"/>
      <c r="BA40" s="902"/>
    </row>
    <row r="41" spans="1:53" ht="11.4">
      <c r="A41" s="784">
        <v>1</v>
      </c>
      <c r="B41" s="902"/>
      <c r="C41" s="902"/>
      <c r="D41" s="902"/>
      <c r="E41" s="902"/>
      <c r="F41" s="902"/>
      <c r="G41" s="902"/>
      <c r="H41" s="902"/>
      <c r="I41" s="902"/>
      <c r="J41" s="902"/>
      <c r="K41" s="902"/>
      <c r="L41" s="928" t="s">
        <v>1185</v>
      </c>
      <c r="M41" s="939" t="s">
        <v>571</v>
      </c>
      <c r="N41" s="930" t="s">
        <v>370</v>
      </c>
      <c r="O41" s="785">
        <v>0</v>
      </c>
      <c r="P41" s="785">
        <v>0</v>
      </c>
      <c r="Q41" s="785">
        <v>0</v>
      </c>
      <c r="R41" s="937">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768"/>
      <c r="AY41" s="768"/>
      <c r="AZ41" s="768"/>
      <c r="BA41" s="902"/>
    </row>
    <row r="42" spans="1:53" s="116" customFormat="1" ht="11.4">
      <c r="A42" s="933">
        <v>1</v>
      </c>
      <c r="B42" s="943"/>
      <c r="C42" s="943"/>
      <c r="D42" s="943"/>
      <c r="E42" s="943"/>
      <c r="F42" s="943"/>
      <c r="G42" s="943"/>
      <c r="H42" s="943"/>
      <c r="I42" s="943"/>
      <c r="J42" s="943"/>
      <c r="K42" s="943"/>
      <c r="L42" s="944" t="s">
        <v>380</v>
      </c>
      <c r="M42" s="945" t="s">
        <v>572</v>
      </c>
      <c r="N42" s="946" t="s">
        <v>370</v>
      </c>
      <c r="O42" s="537">
        <v>0</v>
      </c>
      <c r="P42" s="537">
        <v>686.80000000000007</v>
      </c>
      <c r="Q42" s="537">
        <v>0</v>
      </c>
      <c r="R42" s="926">
        <v>-686.80000000000007</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935"/>
      <c r="AY42" s="935"/>
      <c r="AZ42" s="935"/>
      <c r="BA42" s="943"/>
    </row>
    <row r="43" spans="1:53" ht="22.8">
      <c r="A43" s="784">
        <v>1</v>
      </c>
      <c r="B43" s="902"/>
      <c r="C43" s="902"/>
      <c r="D43" s="902"/>
      <c r="E43" s="902"/>
      <c r="F43" s="902"/>
      <c r="G43" s="902"/>
      <c r="H43" s="902"/>
      <c r="I43" s="902"/>
      <c r="J43" s="902"/>
      <c r="K43" s="902"/>
      <c r="L43" s="928" t="s">
        <v>573</v>
      </c>
      <c r="M43" s="936" t="s">
        <v>574</v>
      </c>
      <c r="N43" s="930" t="s">
        <v>370</v>
      </c>
      <c r="O43" s="443">
        <v>0</v>
      </c>
      <c r="P43" s="443">
        <v>0</v>
      </c>
      <c r="Q43" s="443">
        <v>0</v>
      </c>
      <c r="R43" s="937">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768"/>
      <c r="AY43" s="768"/>
      <c r="AZ43" s="768"/>
      <c r="BA43" s="902"/>
    </row>
    <row r="44" spans="1:53" ht="11.4">
      <c r="A44" s="784">
        <v>1</v>
      </c>
      <c r="B44" s="902"/>
      <c r="C44" s="902"/>
      <c r="D44" s="902"/>
      <c r="E44" s="902"/>
      <c r="F44" s="902"/>
      <c r="G44" s="902"/>
      <c r="H44" s="902"/>
      <c r="I44" s="902"/>
      <c r="J44" s="902"/>
      <c r="K44" s="902"/>
      <c r="L44" s="928" t="s">
        <v>575</v>
      </c>
      <c r="M44" s="939" t="s">
        <v>576</v>
      </c>
      <c r="N44" s="930" t="s">
        <v>370</v>
      </c>
      <c r="O44" s="785"/>
      <c r="P44" s="785"/>
      <c r="Q44" s="785"/>
      <c r="R44" s="937">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768"/>
      <c r="AY44" s="768"/>
      <c r="AZ44" s="768"/>
      <c r="BA44" s="902"/>
    </row>
    <row r="45" spans="1:53" ht="11.4">
      <c r="A45" s="784">
        <v>1</v>
      </c>
      <c r="B45" s="902"/>
      <c r="C45" s="902"/>
      <c r="D45" s="902"/>
      <c r="E45" s="902"/>
      <c r="F45" s="902"/>
      <c r="G45" s="902"/>
      <c r="H45" s="902"/>
      <c r="I45" s="902"/>
      <c r="J45" s="902"/>
      <c r="K45" s="902"/>
      <c r="L45" s="928" t="s">
        <v>577</v>
      </c>
      <c r="M45" s="939" t="s">
        <v>578</v>
      </c>
      <c r="N45" s="930" t="s">
        <v>370</v>
      </c>
      <c r="O45" s="785"/>
      <c r="P45" s="785"/>
      <c r="Q45" s="785"/>
      <c r="R45" s="937">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768"/>
      <c r="AY45" s="768"/>
      <c r="AZ45" s="768"/>
      <c r="BA45" s="902"/>
    </row>
    <row r="46" spans="1:53" ht="11.4">
      <c r="A46" s="784">
        <v>1</v>
      </c>
      <c r="B46" s="902"/>
      <c r="C46" s="902"/>
      <c r="D46" s="902"/>
      <c r="E46" s="902"/>
      <c r="F46" s="902"/>
      <c r="G46" s="902"/>
      <c r="H46" s="902"/>
      <c r="I46" s="902"/>
      <c r="J46" s="902"/>
      <c r="K46" s="902"/>
      <c r="L46" s="928" t="s">
        <v>579</v>
      </c>
      <c r="M46" s="939" t="s">
        <v>580</v>
      </c>
      <c r="N46" s="930" t="s">
        <v>370</v>
      </c>
      <c r="O46" s="785"/>
      <c r="P46" s="785"/>
      <c r="Q46" s="785"/>
      <c r="R46" s="937">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768"/>
      <c r="AY46" s="768"/>
      <c r="AZ46" s="768"/>
      <c r="BA46" s="902"/>
    </row>
    <row r="47" spans="1:53" ht="11.4">
      <c r="A47" s="784">
        <v>1</v>
      </c>
      <c r="B47" s="902"/>
      <c r="C47" s="902"/>
      <c r="D47" s="902"/>
      <c r="E47" s="902"/>
      <c r="F47" s="902"/>
      <c r="G47" s="902"/>
      <c r="H47" s="902"/>
      <c r="I47" s="902"/>
      <c r="J47" s="902"/>
      <c r="K47" s="902"/>
      <c r="L47" s="928" t="s">
        <v>581</v>
      </c>
      <c r="M47" s="939" t="s">
        <v>582</v>
      </c>
      <c r="N47" s="930" t="s">
        <v>370</v>
      </c>
      <c r="O47" s="785"/>
      <c r="P47" s="785"/>
      <c r="Q47" s="785"/>
      <c r="R47" s="937">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768"/>
      <c r="AY47" s="768"/>
      <c r="AZ47" s="768"/>
      <c r="BA47" s="902"/>
    </row>
    <row r="48" spans="1:53" ht="11.4">
      <c r="A48" s="784">
        <v>1</v>
      </c>
      <c r="B48" s="902"/>
      <c r="C48" s="902"/>
      <c r="D48" s="902"/>
      <c r="E48" s="902"/>
      <c r="F48" s="902"/>
      <c r="G48" s="902"/>
      <c r="H48" s="902"/>
      <c r="I48" s="902"/>
      <c r="J48" s="902"/>
      <c r="K48" s="902"/>
      <c r="L48" s="928" t="s">
        <v>583</v>
      </c>
      <c r="M48" s="939" t="s">
        <v>584</v>
      </c>
      <c r="N48" s="930" t="s">
        <v>370</v>
      </c>
      <c r="O48" s="785"/>
      <c r="P48" s="785"/>
      <c r="Q48" s="785"/>
      <c r="R48" s="937">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768"/>
      <c r="AY48" s="768"/>
      <c r="AZ48" s="768"/>
      <c r="BA48" s="902"/>
    </row>
    <row r="49" spans="1:53" ht="11.4">
      <c r="A49" s="784">
        <v>1</v>
      </c>
      <c r="B49" s="902"/>
      <c r="C49" s="902"/>
      <c r="D49" s="902"/>
      <c r="E49" s="902"/>
      <c r="F49" s="902"/>
      <c r="G49" s="902"/>
      <c r="H49" s="902"/>
      <c r="I49" s="902"/>
      <c r="J49" s="902"/>
      <c r="K49" s="902"/>
      <c r="L49" s="928" t="s">
        <v>585</v>
      </c>
      <c r="M49" s="939" t="s">
        <v>586</v>
      </c>
      <c r="N49" s="930" t="s">
        <v>370</v>
      </c>
      <c r="O49" s="785"/>
      <c r="P49" s="785"/>
      <c r="Q49" s="785"/>
      <c r="R49" s="937">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768"/>
      <c r="AY49" s="768"/>
      <c r="AZ49" s="768"/>
      <c r="BA49" s="902"/>
    </row>
    <row r="50" spans="1:53" ht="11.4">
      <c r="A50" s="784">
        <v>1</v>
      </c>
      <c r="B50" s="902"/>
      <c r="C50" s="902"/>
      <c r="D50" s="902"/>
      <c r="E50" s="902"/>
      <c r="F50" s="902"/>
      <c r="G50" s="902"/>
      <c r="H50" s="902"/>
      <c r="I50" s="902"/>
      <c r="J50" s="902"/>
      <c r="K50" s="902"/>
      <c r="L50" s="928" t="s">
        <v>1436</v>
      </c>
      <c r="M50" s="939" t="s">
        <v>1437</v>
      </c>
      <c r="N50" s="930" t="s">
        <v>370</v>
      </c>
      <c r="O50" s="785"/>
      <c r="P50" s="785"/>
      <c r="Q50" s="785"/>
      <c r="R50" s="937">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768"/>
      <c r="AY50" s="768"/>
      <c r="AZ50" s="768"/>
      <c r="BA50" s="902"/>
    </row>
    <row r="51" spans="1:53" ht="22.8">
      <c r="A51" s="784">
        <v>1</v>
      </c>
      <c r="B51" s="902"/>
      <c r="C51" s="902"/>
      <c r="D51" s="902"/>
      <c r="E51" s="902"/>
      <c r="F51" s="902"/>
      <c r="G51" s="902"/>
      <c r="H51" s="902"/>
      <c r="I51" s="902"/>
      <c r="J51" s="902"/>
      <c r="K51" s="902"/>
      <c r="L51" s="928" t="s">
        <v>587</v>
      </c>
      <c r="M51" s="936" t="s">
        <v>588</v>
      </c>
      <c r="N51" s="930" t="s">
        <v>370</v>
      </c>
      <c r="O51" s="443">
        <v>0</v>
      </c>
      <c r="P51" s="443">
        <v>570.20000000000005</v>
      </c>
      <c r="Q51" s="443">
        <v>0</v>
      </c>
      <c r="R51" s="937">
        <v>-570.20000000000005</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768"/>
      <c r="AY51" s="768"/>
      <c r="AZ51" s="768"/>
      <c r="BA51" s="902"/>
    </row>
    <row r="52" spans="1:53" ht="11.4">
      <c r="A52" s="784">
        <v>1</v>
      </c>
      <c r="B52" s="902"/>
      <c r="C52" s="902"/>
      <c r="D52" s="902"/>
      <c r="E52" s="902"/>
      <c r="F52" s="902"/>
      <c r="G52" s="902"/>
      <c r="H52" s="902"/>
      <c r="I52" s="902"/>
      <c r="J52" s="902"/>
      <c r="K52" s="902"/>
      <c r="L52" s="928" t="s">
        <v>589</v>
      </c>
      <c r="M52" s="939" t="s">
        <v>590</v>
      </c>
      <c r="N52" s="930" t="s">
        <v>370</v>
      </c>
      <c r="O52" s="785"/>
      <c r="P52" s="785">
        <v>437.9</v>
      </c>
      <c r="Q52" s="785"/>
      <c r="R52" s="937">
        <v>-437.9</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768"/>
      <c r="AY52" s="768"/>
      <c r="AZ52" s="768"/>
      <c r="BA52" s="902"/>
    </row>
    <row r="53" spans="1:53" ht="22.8">
      <c r="A53" s="784">
        <v>1</v>
      </c>
      <c r="B53" s="902"/>
      <c r="C53" s="902"/>
      <c r="D53" s="902"/>
      <c r="E53" s="902"/>
      <c r="F53" s="902"/>
      <c r="G53" s="902"/>
      <c r="H53" s="902"/>
      <c r="I53" s="902"/>
      <c r="J53" s="902"/>
      <c r="K53" s="902"/>
      <c r="L53" s="928" t="s">
        <v>591</v>
      </c>
      <c r="M53" s="939" t="s">
        <v>592</v>
      </c>
      <c r="N53" s="930" t="s">
        <v>370</v>
      </c>
      <c r="O53" s="785">
        <v>0</v>
      </c>
      <c r="P53" s="785">
        <v>132.30000000000001</v>
      </c>
      <c r="Q53" s="785">
        <v>0</v>
      </c>
      <c r="R53" s="937">
        <v>-132.30000000000001</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768"/>
      <c r="AY53" s="768"/>
      <c r="AZ53" s="768"/>
      <c r="BA53" s="902"/>
    </row>
    <row r="54" spans="1:53" ht="34.200000000000003">
      <c r="A54" s="784">
        <v>1</v>
      </c>
      <c r="B54" s="902"/>
      <c r="C54" s="902"/>
      <c r="D54" s="902"/>
      <c r="E54" s="902"/>
      <c r="F54" s="902"/>
      <c r="G54" s="902"/>
      <c r="H54" s="902"/>
      <c r="I54" s="902"/>
      <c r="J54" s="902"/>
      <c r="K54" s="902"/>
      <c r="L54" s="928" t="s">
        <v>593</v>
      </c>
      <c r="M54" s="936" t="s">
        <v>594</v>
      </c>
      <c r="N54" s="930" t="s">
        <v>370</v>
      </c>
      <c r="O54" s="785"/>
      <c r="P54" s="785"/>
      <c r="Q54" s="785"/>
      <c r="R54" s="937">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768"/>
      <c r="AY54" s="768"/>
      <c r="AZ54" s="768"/>
      <c r="BA54" s="902"/>
    </row>
    <row r="55" spans="1:53" ht="11.4">
      <c r="A55" s="784">
        <v>1</v>
      </c>
      <c r="B55" s="902"/>
      <c r="C55" s="902"/>
      <c r="D55" s="902"/>
      <c r="E55" s="902"/>
      <c r="F55" s="902"/>
      <c r="G55" s="902"/>
      <c r="H55" s="902"/>
      <c r="I55" s="902"/>
      <c r="J55" s="902"/>
      <c r="K55" s="902"/>
      <c r="L55" s="928" t="s">
        <v>595</v>
      </c>
      <c r="M55" s="936" t="s">
        <v>596</v>
      </c>
      <c r="N55" s="930" t="s">
        <v>370</v>
      </c>
      <c r="O55" s="785"/>
      <c r="P55" s="785"/>
      <c r="Q55" s="785"/>
      <c r="R55" s="937">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768"/>
      <c r="AY55" s="768"/>
      <c r="AZ55" s="768"/>
      <c r="BA55" s="902"/>
    </row>
    <row r="56" spans="1:53" ht="11.4">
      <c r="A56" s="784">
        <v>1</v>
      </c>
      <c r="B56" s="902"/>
      <c r="C56" s="902"/>
      <c r="D56" s="902"/>
      <c r="E56" s="902"/>
      <c r="F56" s="902"/>
      <c r="G56" s="902"/>
      <c r="H56" s="902"/>
      <c r="I56" s="902"/>
      <c r="J56" s="902"/>
      <c r="K56" s="902"/>
      <c r="L56" s="928" t="s">
        <v>597</v>
      </c>
      <c r="M56" s="936" t="s">
        <v>598</v>
      </c>
      <c r="N56" s="930" t="s">
        <v>370</v>
      </c>
      <c r="O56" s="785"/>
      <c r="P56" s="785"/>
      <c r="Q56" s="785"/>
      <c r="R56" s="937">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768"/>
      <c r="AY56" s="768"/>
      <c r="AZ56" s="768"/>
      <c r="BA56" s="902"/>
    </row>
    <row r="57" spans="1:53" ht="11.4">
      <c r="A57" s="784">
        <v>1</v>
      </c>
      <c r="B57" s="902"/>
      <c r="C57" s="902"/>
      <c r="D57" s="902"/>
      <c r="E57" s="902"/>
      <c r="F57" s="902"/>
      <c r="G57" s="902"/>
      <c r="H57" s="902"/>
      <c r="I57" s="902"/>
      <c r="J57" s="902"/>
      <c r="K57" s="902"/>
      <c r="L57" s="928" t="s">
        <v>599</v>
      </c>
      <c r="M57" s="936" t="s">
        <v>600</v>
      </c>
      <c r="N57" s="930" t="s">
        <v>370</v>
      </c>
      <c r="O57" s="785"/>
      <c r="P57" s="785"/>
      <c r="Q57" s="785"/>
      <c r="R57" s="937">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768"/>
      <c r="AY57" s="768"/>
      <c r="AZ57" s="768"/>
      <c r="BA57" s="902"/>
    </row>
    <row r="58" spans="1:53" ht="11.4">
      <c r="A58" s="784">
        <v>1</v>
      </c>
      <c r="B58" s="902"/>
      <c r="C58" s="902"/>
      <c r="D58" s="902"/>
      <c r="E58" s="902"/>
      <c r="F58" s="902"/>
      <c r="G58" s="902"/>
      <c r="H58" s="902"/>
      <c r="I58" s="902"/>
      <c r="J58" s="902"/>
      <c r="K58" s="902"/>
      <c r="L58" s="928" t="s">
        <v>601</v>
      </c>
      <c r="M58" s="936" t="s">
        <v>602</v>
      </c>
      <c r="N58" s="930" t="s">
        <v>370</v>
      </c>
      <c r="O58" s="443">
        <v>0</v>
      </c>
      <c r="P58" s="443">
        <v>116.6</v>
      </c>
      <c r="Q58" s="443">
        <v>0</v>
      </c>
      <c r="R58" s="937">
        <v>-116.6</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768"/>
      <c r="AY58" s="768"/>
      <c r="AZ58" s="768"/>
      <c r="BA58" s="902"/>
    </row>
    <row r="59" spans="1:53" ht="11.4">
      <c r="A59" s="784">
        <v>1</v>
      </c>
      <c r="B59" s="902"/>
      <c r="C59" s="902"/>
      <c r="D59" s="902"/>
      <c r="E59" s="902"/>
      <c r="F59" s="902"/>
      <c r="G59" s="902"/>
      <c r="H59" s="902"/>
      <c r="I59" s="902"/>
      <c r="J59" s="902"/>
      <c r="K59" s="902"/>
      <c r="L59" s="928" t="s">
        <v>1343</v>
      </c>
      <c r="M59" s="941" t="s">
        <v>603</v>
      </c>
      <c r="N59" s="930" t="s">
        <v>370</v>
      </c>
      <c r="O59" s="785"/>
      <c r="P59" s="785"/>
      <c r="Q59" s="785"/>
      <c r="R59" s="937">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768"/>
      <c r="AY59" s="768"/>
      <c r="AZ59" s="768"/>
      <c r="BA59" s="902"/>
    </row>
    <row r="60" spans="1:53" ht="11.4">
      <c r="A60" s="784">
        <v>1</v>
      </c>
      <c r="B60" s="902"/>
      <c r="C60" s="902"/>
      <c r="D60" s="902"/>
      <c r="E60" s="902"/>
      <c r="F60" s="902"/>
      <c r="G60" s="902"/>
      <c r="H60" s="902"/>
      <c r="I60" s="902"/>
      <c r="J60" s="902"/>
      <c r="K60" s="902"/>
      <c r="L60" s="928" t="s">
        <v>1344</v>
      </c>
      <c r="M60" s="941" t="s">
        <v>604</v>
      </c>
      <c r="N60" s="930" t="s">
        <v>370</v>
      </c>
      <c r="O60" s="785"/>
      <c r="P60" s="785"/>
      <c r="Q60" s="785"/>
      <c r="R60" s="937">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768"/>
      <c r="AY60" s="768"/>
      <c r="AZ60" s="768"/>
      <c r="BA60" s="902"/>
    </row>
    <row r="61" spans="1:53" ht="11.4">
      <c r="A61" s="784">
        <v>1</v>
      </c>
      <c r="B61" s="902"/>
      <c r="C61" s="902"/>
      <c r="D61" s="902"/>
      <c r="E61" s="902"/>
      <c r="F61" s="902"/>
      <c r="G61" s="902"/>
      <c r="H61" s="902"/>
      <c r="I61" s="902"/>
      <c r="J61" s="902"/>
      <c r="K61" s="902"/>
      <c r="L61" s="928" t="s">
        <v>1434</v>
      </c>
      <c r="M61" s="939" t="s">
        <v>1435</v>
      </c>
      <c r="N61" s="930" t="s">
        <v>370</v>
      </c>
      <c r="O61" s="785"/>
      <c r="P61" s="785">
        <v>116.6</v>
      </c>
      <c r="Q61" s="785"/>
      <c r="R61" s="937">
        <v>-116.6</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768"/>
      <c r="AY61" s="768"/>
      <c r="AZ61" s="768"/>
      <c r="BA61" s="902"/>
    </row>
    <row r="62" spans="1:53" ht="22.8">
      <c r="A62" s="784">
        <v>1</v>
      </c>
      <c r="B62" s="902"/>
      <c r="C62" s="902"/>
      <c r="D62" s="902"/>
      <c r="E62" s="902"/>
      <c r="F62" s="902"/>
      <c r="G62" s="902"/>
      <c r="H62" s="902"/>
      <c r="I62" s="902"/>
      <c r="J62" s="902"/>
      <c r="K62" s="902"/>
      <c r="L62" s="928" t="s">
        <v>382</v>
      </c>
      <c r="M62" s="929" t="s">
        <v>605</v>
      </c>
      <c r="N62" s="930" t="s">
        <v>370</v>
      </c>
      <c r="O62" s="785"/>
      <c r="P62" s="785"/>
      <c r="Q62" s="785"/>
      <c r="R62" s="937">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768"/>
      <c r="AY62" s="768"/>
      <c r="AZ62" s="768"/>
      <c r="BA62" s="902"/>
    </row>
    <row r="63" spans="1:53" ht="11.4">
      <c r="A63" s="784">
        <v>1</v>
      </c>
      <c r="B63" s="902"/>
      <c r="C63" s="902"/>
      <c r="D63" s="902"/>
      <c r="E63" s="902"/>
      <c r="F63" s="902"/>
      <c r="G63" s="902"/>
      <c r="H63" s="902"/>
      <c r="I63" s="902"/>
      <c r="J63" s="902"/>
      <c r="K63" s="902"/>
      <c r="L63" s="928" t="s">
        <v>1242</v>
      </c>
      <c r="M63" s="929" t="s">
        <v>1243</v>
      </c>
      <c r="N63" s="930" t="s">
        <v>370</v>
      </c>
      <c r="O63" s="785"/>
      <c r="P63" s="785"/>
      <c r="Q63" s="785"/>
      <c r="R63" s="937">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768"/>
      <c r="AY63" s="768"/>
      <c r="AZ63" s="768"/>
      <c r="BA63" s="902"/>
    </row>
    <row r="64" spans="1:53" s="116" customFormat="1" ht="11.4">
      <c r="A64" s="784">
        <v>1</v>
      </c>
      <c r="B64" s="943"/>
      <c r="C64" s="943"/>
      <c r="D64" s="943"/>
      <c r="E64" s="943"/>
      <c r="F64" s="943"/>
      <c r="G64" s="943"/>
      <c r="H64" s="943"/>
      <c r="I64" s="943"/>
      <c r="J64" s="943"/>
      <c r="K64" s="943"/>
      <c r="L64" s="944" t="s">
        <v>1359</v>
      </c>
      <c r="M64" s="945" t="s">
        <v>1360</v>
      </c>
      <c r="N64" s="946" t="s">
        <v>370</v>
      </c>
      <c r="O64" s="926">
        <v>0</v>
      </c>
      <c r="P64" s="926">
        <v>0</v>
      </c>
      <c r="Q64" s="926">
        <v>0</v>
      </c>
      <c r="R64" s="926">
        <v>0</v>
      </c>
      <c r="S64" s="443"/>
      <c r="T64" s="443"/>
      <c r="U64" s="926"/>
      <c r="V64" s="926"/>
      <c r="W64" s="926"/>
      <c r="X64" s="926"/>
      <c r="Y64" s="926"/>
      <c r="Z64" s="926"/>
      <c r="AA64" s="926"/>
      <c r="AB64" s="926"/>
      <c r="AC64" s="926"/>
      <c r="AD64" s="443"/>
      <c r="AE64" s="443"/>
      <c r="AF64" s="926"/>
      <c r="AG64" s="926"/>
      <c r="AH64" s="926"/>
      <c r="AI64" s="926"/>
      <c r="AJ64" s="926"/>
      <c r="AK64" s="926"/>
      <c r="AL64" s="926"/>
      <c r="AM64" s="926"/>
      <c r="AN64" s="926"/>
      <c r="AO64" s="926"/>
      <c r="AP64" s="926"/>
      <c r="AQ64" s="926"/>
      <c r="AR64" s="926"/>
      <c r="AS64" s="926"/>
      <c r="AT64" s="926"/>
      <c r="AU64" s="926"/>
      <c r="AV64" s="926"/>
      <c r="AW64" s="926"/>
      <c r="AX64" s="935"/>
      <c r="AY64" s="935"/>
      <c r="AZ64" s="935"/>
      <c r="BA64" s="943"/>
    </row>
    <row r="65" spans="1:53" ht="11.4">
      <c r="A65" s="784">
        <v>1</v>
      </c>
      <c r="B65" s="902"/>
      <c r="C65" s="902"/>
      <c r="D65" s="902"/>
      <c r="E65" s="902"/>
      <c r="F65" s="902"/>
      <c r="G65" s="902"/>
      <c r="H65" s="902"/>
      <c r="I65" s="902"/>
      <c r="J65" s="902"/>
      <c r="K65" s="902"/>
      <c r="L65" s="928" t="s">
        <v>1361</v>
      </c>
      <c r="M65" s="929"/>
      <c r="N65" s="930"/>
      <c r="O65" s="937"/>
      <c r="P65" s="937"/>
      <c r="Q65" s="937"/>
      <c r="R65" s="937"/>
      <c r="S65" s="937"/>
      <c r="T65" s="937"/>
      <c r="U65" s="937"/>
      <c r="V65" s="937"/>
      <c r="W65" s="937"/>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937"/>
      <c r="AX65" s="947"/>
      <c r="AY65" s="947"/>
      <c r="AZ65" s="947"/>
      <c r="BA65" s="902"/>
    </row>
    <row r="66" spans="1:53" s="116" customFormat="1" ht="11.4">
      <c r="A66" s="784">
        <v>1</v>
      </c>
      <c r="B66" s="943"/>
      <c r="C66" s="943"/>
      <c r="D66" s="943"/>
      <c r="E66" s="943"/>
      <c r="F66" s="943"/>
      <c r="G66" s="943"/>
      <c r="H66" s="943"/>
      <c r="I66" s="943"/>
      <c r="J66" s="943"/>
      <c r="K66" s="943"/>
      <c r="L66" s="922" t="s">
        <v>102</v>
      </c>
      <c r="M66" s="923" t="s">
        <v>606</v>
      </c>
      <c r="N66" s="924" t="s">
        <v>370</v>
      </c>
      <c r="O66" s="926">
        <v>88</v>
      </c>
      <c r="P66" s="926">
        <v>25.8</v>
      </c>
      <c r="Q66" s="926">
        <v>25.8</v>
      </c>
      <c r="R66" s="926">
        <v>0</v>
      </c>
      <c r="S66" s="926">
        <v>21.02</v>
      </c>
      <c r="T66" s="926">
        <v>26</v>
      </c>
      <c r="U66" s="926">
        <v>0</v>
      </c>
      <c r="V66" s="926">
        <v>0</v>
      </c>
      <c r="W66" s="926">
        <v>0</v>
      </c>
      <c r="X66" s="926">
        <v>0</v>
      </c>
      <c r="Y66" s="926">
        <v>0</v>
      </c>
      <c r="Z66" s="926">
        <v>0</v>
      </c>
      <c r="AA66" s="926">
        <v>0</v>
      </c>
      <c r="AB66" s="926">
        <v>0</v>
      </c>
      <c r="AC66" s="926">
        <v>0</v>
      </c>
      <c r="AD66" s="926">
        <v>26</v>
      </c>
      <c r="AE66" s="926">
        <v>0</v>
      </c>
      <c r="AF66" s="926">
        <v>0</v>
      </c>
      <c r="AG66" s="926">
        <v>0</v>
      </c>
      <c r="AH66" s="926">
        <v>0</v>
      </c>
      <c r="AI66" s="926">
        <v>0</v>
      </c>
      <c r="AJ66" s="926">
        <v>0</v>
      </c>
      <c r="AK66" s="926">
        <v>0</v>
      </c>
      <c r="AL66" s="926">
        <v>0</v>
      </c>
      <c r="AM66" s="926">
        <v>0</v>
      </c>
      <c r="AN66" s="926">
        <v>23.691722169362514</v>
      </c>
      <c r="AO66" s="926">
        <v>-100</v>
      </c>
      <c r="AP66" s="926">
        <v>0</v>
      </c>
      <c r="AQ66" s="926">
        <v>0</v>
      </c>
      <c r="AR66" s="926">
        <v>0</v>
      </c>
      <c r="AS66" s="926">
        <v>0</v>
      </c>
      <c r="AT66" s="926">
        <v>0</v>
      </c>
      <c r="AU66" s="926">
        <v>0</v>
      </c>
      <c r="AV66" s="926">
        <v>0</v>
      </c>
      <c r="AW66" s="926">
        <v>0</v>
      </c>
      <c r="AX66" s="768"/>
      <c r="AY66" s="768"/>
      <c r="AZ66" s="768"/>
      <c r="BA66" s="927"/>
    </row>
    <row r="67" spans="1:53" s="116" customFormat="1" ht="22.8">
      <c r="A67" s="933">
        <v>1</v>
      </c>
      <c r="B67" s="943"/>
      <c r="C67" s="943"/>
      <c r="D67" s="943"/>
      <c r="E67" s="943"/>
      <c r="F67" s="943"/>
      <c r="G67" s="943"/>
      <c r="H67" s="943"/>
      <c r="I67" s="943"/>
      <c r="J67" s="943"/>
      <c r="K67" s="943"/>
      <c r="L67" s="944" t="s">
        <v>17</v>
      </c>
      <c r="M67" s="945" t="s">
        <v>607</v>
      </c>
      <c r="N67" s="946" t="s">
        <v>370</v>
      </c>
      <c r="O67" s="926">
        <v>0</v>
      </c>
      <c r="P67" s="926">
        <v>0</v>
      </c>
      <c r="Q67" s="926">
        <v>0</v>
      </c>
      <c r="R67" s="926">
        <v>0</v>
      </c>
      <c r="S67" s="926">
        <v>0</v>
      </c>
      <c r="T67" s="926">
        <v>0</v>
      </c>
      <c r="U67" s="926">
        <v>0</v>
      </c>
      <c r="V67" s="926">
        <v>0</v>
      </c>
      <c r="W67" s="926">
        <v>0</v>
      </c>
      <c r="X67" s="926">
        <v>0</v>
      </c>
      <c r="Y67" s="926">
        <v>0</v>
      </c>
      <c r="Z67" s="926">
        <v>0</v>
      </c>
      <c r="AA67" s="926">
        <v>0</v>
      </c>
      <c r="AB67" s="926">
        <v>0</v>
      </c>
      <c r="AC67" s="926">
        <v>0</v>
      </c>
      <c r="AD67" s="926">
        <v>0</v>
      </c>
      <c r="AE67" s="926">
        <v>0</v>
      </c>
      <c r="AF67" s="926">
        <v>0</v>
      </c>
      <c r="AG67" s="926">
        <v>0</v>
      </c>
      <c r="AH67" s="926">
        <v>0</v>
      </c>
      <c r="AI67" s="926">
        <v>0</v>
      </c>
      <c r="AJ67" s="926">
        <v>0</v>
      </c>
      <c r="AK67" s="926">
        <v>0</v>
      </c>
      <c r="AL67" s="926">
        <v>0</v>
      </c>
      <c r="AM67" s="926">
        <v>0</v>
      </c>
      <c r="AN67" s="926">
        <v>0</v>
      </c>
      <c r="AO67" s="926">
        <v>0</v>
      </c>
      <c r="AP67" s="926">
        <v>0</v>
      </c>
      <c r="AQ67" s="926">
        <v>0</v>
      </c>
      <c r="AR67" s="926">
        <v>0</v>
      </c>
      <c r="AS67" s="926">
        <v>0</v>
      </c>
      <c r="AT67" s="926">
        <v>0</v>
      </c>
      <c r="AU67" s="926">
        <v>0</v>
      </c>
      <c r="AV67" s="926">
        <v>0</v>
      </c>
      <c r="AW67" s="926">
        <v>0</v>
      </c>
      <c r="AX67" s="935"/>
      <c r="AY67" s="935"/>
      <c r="AZ67" s="935"/>
      <c r="BA67" s="943"/>
    </row>
    <row r="68" spans="1:53" ht="11.4">
      <c r="A68" s="784">
        <v>1</v>
      </c>
      <c r="B68" s="902" t="s">
        <v>426</v>
      </c>
      <c r="C68" s="902"/>
      <c r="D68" s="902"/>
      <c r="E68" s="902"/>
      <c r="F68" s="902"/>
      <c r="G68" s="902"/>
      <c r="H68" s="902"/>
      <c r="I68" s="902"/>
      <c r="J68" s="902"/>
      <c r="K68" s="902"/>
      <c r="L68" s="928" t="s">
        <v>144</v>
      </c>
      <c r="M68" s="936" t="s">
        <v>608</v>
      </c>
      <c r="N68" s="930" t="s">
        <v>370</v>
      </c>
      <c r="O68" s="443">
        <v>0</v>
      </c>
      <c r="P68" s="443">
        <v>0</v>
      </c>
      <c r="Q68" s="443">
        <v>0</v>
      </c>
      <c r="R68" s="937">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937">
        <v>0</v>
      </c>
      <c r="AO68" s="937">
        <v>0</v>
      </c>
      <c r="AP68" s="937">
        <v>0</v>
      </c>
      <c r="AQ68" s="937">
        <v>0</v>
      </c>
      <c r="AR68" s="937">
        <v>0</v>
      </c>
      <c r="AS68" s="937">
        <v>0</v>
      </c>
      <c r="AT68" s="937">
        <v>0</v>
      </c>
      <c r="AU68" s="937">
        <v>0</v>
      </c>
      <c r="AV68" s="937">
        <v>0</v>
      </c>
      <c r="AW68" s="937">
        <v>0</v>
      </c>
      <c r="AX68" s="768"/>
      <c r="AY68" s="768"/>
      <c r="AZ68" s="768"/>
      <c r="BA68" s="902"/>
    </row>
    <row r="69" spans="1:53" ht="11.4">
      <c r="A69" s="784">
        <v>1</v>
      </c>
      <c r="B69" s="902" t="s">
        <v>427</v>
      </c>
      <c r="C69" s="902"/>
      <c r="D69" s="902"/>
      <c r="E69" s="902"/>
      <c r="F69" s="902"/>
      <c r="G69" s="902"/>
      <c r="H69" s="902"/>
      <c r="I69" s="902"/>
      <c r="J69" s="902"/>
      <c r="K69" s="902"/>
      <c r="L69" s="928" t="s">
        <v>609</v>
      </c>
      <c r="M69" s="936" t="s">
        <v>610</v>
      </c>
      <c r="N69" s="930" t="s">
        <v>370</v>
      </c>
      <c r="O69" s="443">
        <v>0</v>
      </c>
      <c r="P69" s="443">
        <v>0</v>
      </c>
      <c r="Q69" s="443">
        <v>0</v>
      </c>
      <c r="R69" s="937">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937">
        <v>0</v>
      </c>
      <c r="AO69" s="937">
        <v>0</v>
      </c>
      <c r="AP69" s="937">
        <v>0</v>
      </c>
      <c r="AQ69" s="937">
        <v>0</v>
      </c>
      <c r="AR69" s="937">
        <v>0</v>
      </c>
      <c r="AS69" s="937">
        <v>0</v>
      </c>
      <c r="AT69" s="937">
        <v>0</v>
      </c>
      <c r="AU69" s="937">
        <v>0</v>
      </c>
      <c r="AV69" s="937">
        <v>0</v>
      </c>
      <c r="AW69" s="937">
        <v>0</v>
      </c>
      <c r="AX69" s="768"/>
      <c r="AY69" s="768"/>
      <c r="AZ69" s="768"/>
      <c r="BA69" s="902"/>
    </row>
    <row r="70" spans="1:53" ht="11.4">
      <c r="A70" s="784">
        <v>1</v>
      </c>
      <c r="B70" s="902" t="s">
        <v>422</v>
      </c>
      <c r="C70" s="902"/>
      <c r="D70" s="902"/>
      <c r="E70" s="902"/>
      <c r="F70" s="902"/>
      <c r="G70" s="902"/>
      <c r="H70" s="902"/>
      <c r="I70" s="902"/>
      <c r="J70" s="902"/>
      <c r="K70" s="902"/>
      <c r="L70" s="928" t="s">
        <v>611</v>
      </c>
      <c r="M70" s="936" t="s">
        <v>612</v>
      </c>
      <c r="N70" s="930" t="s">
        <v>370</v>
      </c>
      <c r="O70" s="443">
        <v>0</v>
      </c>
      <c r="P70" s="443">
        <v>0</v>
      </c>
      <c r="Q70" s="443">
        <v>0</v>
      </c>
      <c r="R70" s="937">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937">
        <v>0</v>
      </c>
      <c r="AO70" s="937">
        <v>0</v>
      </c>
      <c r="AP70" s="937">
        <v>0</v>
      </c>
      <c r="AQ70" s="937">
        <v>0</v>
      </c>
      <c r="AR70" s="937">
        <v>0</v>
      </c>
      <c r="AS70" s="937">
        <v>0</v>
      </c>
      <c r="AT70" s="937">
        <v>0</v>
      </c>
      <c r="AU70" s="937">
        <v>0</v>
      </c>
      <c r="AV70" s="937">
        <v>0</v>
      </c>
      <c r="AW70" s="937">
        <v>0</v>
      </c>
      <c r="AX70" s="768"/>
      <c r="AY70" s="768"/>
      <c r="AZ70" s="768"/>
      <c r="BA70" s="902"/>
    </row>
    <row r="71" spans="1:53" ht="11.4">
      <c r="A71" s="784">
        <v>1</v>
      </c>
      <c r="B71" s="902" t="s">
        <v>420</v>
      </c>
      <c r="C71" s="902"/>
      <c r="D71" s="902"/>
      <c r="E71" s="902"/>
      <c r="F71" s="902"/>
      <c r="G71" s="902"/>
      <c r="H71" s="902"/>
      <c r="I71" s="902"/>
      <c r="J71" s="902"/>
      <c r="K71" s="902"/>
      <c r="L71" s="928" t="s">
        <v>613</v>
      </c>
      <c r="M71" s="936" t="s">
        <v>614</v>
      </c>
      <c r="N71" s="930" t="s">
        <v>370</v>
      </c>
      <c r="O71" s="443">
        <v>0</v>
      </c>
      <c r="P71" s="443">
        <v>0</v>
      </c>
      <c r="Q71" s="443">
        <v>0</v>
      </c>
      <c r="R71" s="937">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937">
        <v>0</v>
      </c>
      <c r="AO71" s="937">
        <v>0</v>
      </c>
      <c r="AP71" s="937">
        <v>0</v>
      </c>
      <c r="AQ71" s="937">
        <v>0</v>
      </c>
      <c r="AR71" s="937">
        <v>0</v>
      </c>
      <c r="AS71" s="937">
        <v>0</v>
      </c>
      <c r="AT71" s="937">
        <v>0</v>
      </c>
      <c r="AU71" s="937">
        <v>0</v>
      </c>
      <c r="AV71" s="937">
        <v>0</v>
      </c>
      <c r="AW71" s="937">
        <v>0</v>
      </c>
      <c r="AX71" s="768"/>
      <c r="AY71" s="768"/>
      <c r="AZ71" s="768"/>
      <c r="BA71" s="902"/>
    </row>
    <row r="72" spans="1:53" ht="11.4">
      <c r="A72" s="784">
        <v>1</v>
      </c>
      <c r="B72" s="902" t="s">
        <v>428</v>
      </c>
      <c r="C72" s="902"/>
      <c r="D72" s="902"/>
      <c r="E72" s="902"/>
      <c r="F72" s="902"/>
      <c r="G72" s="902"/>
      <c r="H72" s="902"/>
      <c r="I72" s="902"/>
      <c r="J72" s="902"/>
      <c r="K72" s="902"/>
      <c r="L72" s="928" t="s">
        <v>615</v>
      </c>
      <c r="M72" s="936" t="s">
        <v>616</v>
      </c>
      <c r="N72" s="930" t="s">
        <v>370</v>
      </c>
      <c r="O72" s="443">
        <v>0</v>
      </c>
      <c r="P72" s="443">
        <v>0</v>
      </c>
      <c r="Q72" s="443">
        <v>0</v>
      </c>
      <c r="R72" s="937">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937">
        <v>0</v>
      </c>
      <c r="AO72" s="937">
        <v>0</v>
      </c>
      <c r="AP72" s="937">
        <v>0</v>
      </c>
      <c r="AQ72" s="937">
        <v>0</v>
      </c>
      <c r="AR72" s="937">
        <v>0</v>
      </c>
      <c r="AS72" s="937">
        <v>0</v>
      </c>
      <c r="AT72" s="937">
        <v>0</v>
      </c>
      <c r="AU72" s="937">
        <v>0</v>
      </c>
      <c r="AV72" s="937">
        <v>0</v>
      </c>
      <c r="AW72" s="937">
        <v>0</v>
      </c>
      <c r="AX72" s="768"/>
      <c r="AY72" s="768"/>
      <c r="AZ72" s="768"/>
      <c r="BA72" s="902"/>
    </row>
    <row r="73" spans="1:53" ht="11.4">
      <c r="A73" s="784">
        <v>1</v>
      </c>
      <c r="B73" s="902"/>
      <c r="C73" s="902"/>
      <c r="D73" s="902"/>
      <c r="E73" s="902"/>
      <c r="F73" s="902"/>
      <c r="G73" s="902"/>
      <c r="H73" s="902"/>
      <c r="I73" s="902"/>
      <c r="J73" s="902"/>
      <c r="K73" s="902"/>
      <c r="L73" s="928" t="s">
        <v>617</v>
      </c>
      <c r="M73" s="936" t="s">
        <v>618</v>
      </c>
      <c r="N73" s="930" t="s">
        <v>370</v>
      </c>
      <c r="O73" s="785"/>
      <c r="P73" s="785"/>
      <c r="Q73" s="785"/>
      <c r="R73" s="937">
        <v>0</v>
      </c>
      <c r="S73" s="785"/>
      <c r="T73" s="785"/>
      <c r="U73" s="785"/>
      <c r="V73" s="785"/>
      <c r="W73" s="785"/>
      <c r="X73" s="785"/>
      <c r="Y73" s="785"/>
      <c r="Z73" s="785"/>
      <c r="AA73" s="785"/>
      <c r="AB73" s="785"/>
      <c r="AC73" s="785"/>
      <c r="AD73" s="785"/>
      <c r="AE73" s="785"/>
      <c r="AF73" s="785"/>
      <c r="AG73" s="785"/>
      <c r="AH73" s="785"/>
      <c r="AI73" s="785"/>
      <c r="AJ73" s="785"/>
      <c r="AK73" s="785"/>
      <c r="AL73" s="785"/>
      <c r="AM73" s="785"/>
      <c r="AN73" s="937">
        <v>0</v>
      </c>
      <c r="AO73" s="937">
        <v>0</v>
      </c>
      <c r="AP73" s="937">
        <v>0</v>
      </c>
      <c r="AQ73" s="937">
        <v>0</v>
      </c>
      <c r="AR73" s="937">
        <v>0</v>
      </c>
      <c r="AS73" s="937">
        <v>0</v>
      </c>
      <c r="AT73" s="937">
        <v>0</v>
      </c>
      <c r="AU73" s="937">
        <v>0</v>
      </c>
      <c r="AV73" s="937">
        <v>0</v>
      </c>
      <c r="AW73" s="937">
        <v>0</v>
      </c>
      <c r="AX73" s="768"/>
      <c r="AY73" s="768"/>
      <c r="AZ73" s="768"/>
      <c r="BA73" s="902"/>
    </row>
    <row r="74" spans="1:53" ht="11.4">
      <c r="A74" s="784">
        <v>1</v>
      </c>
      <c r="B74" s="902"/>
      <c r="C74" s="902"/>
      <c r="D74" s="902"/>
      <c r="E74" s="902"/>
      <c r="F74" s="902"/>
      <c r="G74" s="902"/>
      <c r="H74" s="902"/>
      <c r="I74" s="902"/>
      <c r="J74" s="902"/>
      <c r="K74" s="902"/>
      <c r="L74" s="928" t="s">
        <v>619</v>
      </c>
      <c r="M74" s="936" t="s">
        <v>620</v>
      </c>
      <c r="N74" s="930" t="s">
        <v>370</v>
      </c>
      <c r="O74" s="785"/>
      <c r="P74" s="785"/>
      <c r="Q74" s="785"/>
      <c r="R74" s="937">
        <v>0</v>
      </c>
      <c r="S74" s="785"/>
      <c r="T74" s="785"/>
      <c r="U74" s="785"/>
      <c r="V74" s="785"/>
      <c r="W74" s="785"/>
      <c r="X74" s="785"/>
      <c r="Y74" s="785"/>
      <c r="Z74" s="785"/>
      <c r="AA74" s="785"/>
      <c r="AB74" s="785"/>
      <c r="AC74" s="785"/>
      <c r="AD74" s="785"/>
      <c r="AE74" s="785"/>
      <c r="AF74" s="785"/>
      <c r="AG74" s="785"/>
      <c r="AH74" s="785"/>
      <c r="AI74" s="785"/>
      <c r="AJ74" s="785"/>
      <c r="AK74" s="785"/>
      <c r="AL74" s="785"/>
      <c r="AM74" s="785"/>
      <c r="AN74" s="937">
        <v>0</v>
      </c>
      <c r="AO74" s="937">
        <v>0</v>
      </c>
      <c r="AP74" s="937">
        <v>0</v>
      </c>
      <c r="AQ74" s="937">
        <v>0</v>
      </c>
      <c r="AR74" s="937">
        <v>0</v>
      </c>
      <c r="AS74" s="937">
        <v>0</v>
      </c>
      <c r="AT74" s="937">
        <v>0</v>
      </c>
      <c r="AU74" s="937">
        <v>0</v>
      </c>
      <c r="AV74" s="937">
        <v>0</v>
      </c>
      <c r="AW74" s="937">
        <v>0</v>
      </c>
      <c r="AX74" s="768"/>
      <c r="AY74" s="768"/>
      <c r="AZ74" s="768"/>
      <c r="BA74" s="902"/>
    </row>
    <row r="75" spans="1:53" ht="11.4">
      <c r="A75" s="784">
        <v>1</v>
      </c>
      <c r="B75" s="902" t="s">
        <v>424</v>
      </c>
      <c r="C75" s="902"/>
      <c r="D75" s="902"/>
      <c r="E75" s="902"/>
      <c r="F75" s="902"/>
      <c r="G75" s="902"/>
      <c r="H75" s="902"/>
      <c r="I75" s="902"/>
      <c r="J75" s="902"/>
      <c r="K75" s="902"/>
      <c r="L75" s="928" t="s">
        <v>621</v>
      </c>
      <c r="M75" s="936" t="s">
        <v>622</v>
      </c>
      <c r="N75" s="930" t="s">
        <v>370</v>
      </c>
      <c r="O75" s="443">
        <v>0</v>
      </c>
      <c r="P75" s="443">
        <v>0</v>
      </c>
      <c r="Q75" s="443">
        <v>0</v>
      </c>
      <c r="R75" s="937">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937">
        <v>0</v>
      </c>
      <c r="AO75" s="937">
        <v>0</v>
      </c>
      <c r="AP75" s="937">
        <v>0</v>
      </c>
      <c r="AQ75" s="937">
        <v>0</v>
      </c>
      <c r="AR75" s="937">
        <v>0</v>
      </c>
      <c r="AS75" s="937">
        <v>0</v>
      </c>
      <c r="AT75" s="937">
        <v>0</v>
      </c>
      <c r="AU75" s="937">
        <v>0</v>
      </c>
      <c r="AV75" s="937">
        <v>0</v>
      </c>
      <c r="AW75" s="937">
        <v>0</v>
      </c>
      <c r="AX75" s="768"/>
      <c r="AY75" s="768"/>
      <c r="AZ75" s="768"/>
      <c r="BA75" s="902"/>
    </row>
    <row r="76" spans="1:53" ht="11.4">
      <c r="A76" s="784">
        <v>1</v>
      </c>
      <c r="B76" s="902" t="s">
        <v>425</v>
      </c>
      <c r="C76" s="902"/>
      <c r="D76" s="902"/>
      <c r="E76" s="902"/>
      <c r="F76" s="902"/>
      <c r="G76" s="902"/>
      <c r="H76" s="902"/>
      <c r="I76" s="902"/>
      <c r="J76" s="902"/>
      <c r="K76" s="902"/>
      <c r="L76" s="928" t="s">
        <v>623</v>
      </c>
      <c r="M76" s="936" t="s">
        <v>624</v>
      </c>
      <c r="N76" s="930" t="s">
        <v>370</v>
      </c>
      <c r="O76" s="443">
        <v>0</v>
      </c>
      <c r="P76" s="443">
        <v>0</v>
      </c>
      <c r="Q76" s="443">
        <v>0</v>
      </c>
      <c r="R76" s="937">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937">
        <v>0</v>
      </c>
      <c r="AO76" s="937">
        <v>0</v>
      </c>
      <c r="AP76" s="937">
        <v>0</v>
      </c>
      <c r="AQ76" s="937">
        <v>0</v>
      </c>
      <c r="AR76" s="937">
        <v>0</v>
      </c>
      <c r="AS76" s="937">
        <v>0</v>
      </c>
      <c r="AT76" s="937">
        <v>0</v>
      </c>
      <c r="AU76" s="937">
        <v>0</v>
      </c>
      <c r="AV76" s="937">
        <v>0</v>
      </c>
      <c r="AW76" s="937">
        <v>0</v>
      </c>
      <c r="AX76" s="768"/>
      <c r="AY76" s="768"/>
      <c r="AZ76" s="768"/>
      <c r="BA76" s="902"/>
    </row>
    <row r="77" spans="1:53" ht="11.4">
      <c r="A77" s="784">
        <v>1</v>
      </c>
      <c r="B77" s="902" t="s">
        <v>1328</v>
      </c>
      <c r="C77" s="902"/>
      <c r="D77" s="902"/>
      <c r="E77" s="902"/>
      <c r="F77" s="902"/>
      <c r="G77" s="902"/>
      <c r="H77" s="902"/>
      <c r="I77" s="902"/>
      <c r="J77" s="902"/>
      <c r="K77" s="902"/>
      <c r="L77" s="928" t="s">
        <v>1340</v>
      </c>
      <c r="M77" s="936" t="s">
        <v>1341</v>
      </c>
      <c r="N77" s="930" t="s">
        <v>370</v>
      </c>
      <c r="O77" s="443">
        <v>0</v>
      </c>
      <c r="P77" s="443">
        <v>0</v>
      </c>
      <c r="Q77" s="443">
        <v>0</v>
      </c>
      <c r="R77" s="937">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937">
        <v>0</v>
      </c>
      <c r="AO77" s="937">
        <v>0</v>
      </c>
      <c r="AP77" s="937">
        <v>0</v>
      </c>
      <c r="AQ77" s="937">
        <v>0</v>
      </c>
      <c r="AR77" s="937">
        <v>0</v>
      </c>
      <c r="AS77" s="937">
        <v>0</v>
      </c>
      <c r="AT77" s="937">
        <v>0</v>
      </c>
      <c r="AU77" s="937">
        <v>0</v>
      </c>
      <c r="AV77" s="937">
        <v>0</v>
      </c>
      <c r="AW77" s="937">
        <v>0</v>
      </c>
      <c r="AX77" s="768"/>
      <c r="AY77" s="768"/>
      <c r="AZ77" s="768"/>
      <c r="BA77" s="902"/>
    </row>
    <row r="78" spans="1:53" ht="11.4">
      <c r="A78" s="784">
        <v>1</v>
      </c>
      <c r="B78" s="902"/>
      <c r="C78" s="902"/>
      <c r="D78" s="902"/>
      <c r="E78" s="902"/>
      <c r="F78" s="902"/>
      <c r="G78" s="902"/>
      <c r="H78" s="902"/>
      <c r="I78" s="902"/>
      <c r="J78" s="902"/>
      <c r="K78" s="902"/>
      <c r="L78" s="928" t="s">
        <v>146</v>
      </c>
      <c r="M78" s="929" t="s">
        <v>625</v>
      </c>
      <c r="N78" s="853" t="s">
        <v>370</v>
      </c>
      <c r="O78" s="443">
        <v>0</v>
      </c>
      <c r="P78" s="443">
        <v>0</v>
      </c>
      <c r="Q78" s="443">
        <v>0</v>
      </c>
      <c r="R78" s="937">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937">
        <v>0</v>
      </c>
      <c r="AO78" s="937">
        <v>0</v>
      </c>
      <c r="AP78" s="937">
        <v>0</v>
      </c>
      <c r="AQ78" s="937">
        <v>0</v>
      </c>
      <c r="AR78" s="937">
        <v>0</v>
      </c>
      <c r="AS78" s="937">
        <v>0</v>
      </c>
      <c r="AT78" s="937">
        <v>0</v>
      </c>
      <c r="AU78" s="937">
        <v>0</v>
      </c>
      <c r="AV78" s="937">
        <v>0</v>
      </c>
      <c r="AW78" s="937">
        <v>0</v>
      </c>
      <c r="AX78" s="768"/>
      <c r="AY78" s="768"/>
      <c r="AZ78" s="768"/>
      <c r="BA78" s="902"/>
    </row>
    <row r="79" spans="1:53" s="116" customFormat="1" ht="11.4">
      <c r="A79" s="933">
        <v>1</v>
      </c>
      <c r="B79" s="943"/>
      <c r="C79" s="943"/>
      <c r="D79" s="943"/>
      <c r="E79" s="943"/>
      <c r="F79" s="943"/>
      <c r="G79" s="943"/>
      <c r="H79" s="943"/>
      <c r="I79" s="943"/>
      <c r="J79" s="943"/>
      <c r="K79" s="943"/>
      <c r="L79" s="944" t="s">
        <v>167</v>
      </c>
      <c r="M79" s="945" t="s">
        <v>626</v>
      </c>
      <c r="N79" s="946" t="s">
        <v>370</v>
      </c>
      <c r="O79" s="926">
        <v>88</v>
      </c>
      <c r="P79" s="926">
        <v>25.8</v>
      </c>
      <c r="Q79" s="926">
        <v>25.8</v>
      </c>
      <c r="R79" s="926">
        <v>0</v>
      </c>
      <c r="S79" s="926">
        <v>21.02</v>
      </c>
      <c r="T79" s="926">
        <v>26</v>
      </c>
      <c r="U79" s="926">
        <v>0</v>
      </c>
      <c r="V79" s="926">
        <v>0</v>
      </c>
      <c r="W79" s="926">
        <v>0</v>
      </c>
      <c r="X79" s="926">
        <v>0</v>
      </c>
      <c r="Y79" s="926">
        <v>0</v>
      </c>
      <c r="Z79" s="926">
        <v>0</v>
      </c>
      <c r="AA79" s="926">
        <v>0</v>
      </c>
      <c r="AB79" s="926">
        <v>0</v>
      </c>
      <c r="AC79" s="926">
        <v>0</v>
      </c>
      <c r="AD79" s="926">
        <v>26</v>
      </c>
      <c r="AE79" s="926">
        <v>0</v>
      </c>
      <c r="AF79" s="926">
        <v>0</v>
      </c>
      <c r="AG79" s="926">
        <v>0</v>
      </c>
      <c r="AH79" s="926">
        <v>0</v>
      </c>
      <c r="AI79" s="926">
        <v>0</v>
      </c>
      <c r="AJ79" s="926">
        <v>0</v>
      </c>
      <c r="AK79" s="926">
        <v>0</v>
      </c>
      <c r="AL79" s="926">
        <v>0</v>
      </c>
      <c r="AM79" s="926">
        <v>0</v>
      </c>
      <c r="AN79" s="926">
        <v>23.691722169362514</v>
      </c>
      <c r="AO79" s="926">
        <v>-100</v>
      </c>
      <c r="AP79" s="926">
        <v>0</v>
      </c>
      <c r="AQ79" s="926">
        <v>0</v>
      </c>
      <c r="AR79" s="926">
        <v>0</v>
      </c>
      <c r="AS79" s="926">
        <v>0</v>
      </c>
      <c r="AT79" s="926">
        <v>0</v>
      </c>
      <c r="AU79" s="926">
        <v>0</v>
      </c>
      <c r="AV79" s="926">
        <v>0</v>
      </c>
      <c r="AW79" s="926">
        <v>0</v>
      </c>
      <c r="AX79" s="935"/>
      <c r="AY79" s="935"/>
      <c r="AZ79" s="935"/>
      <c r="BA79" s="943"/>
    </row>
    <row r="80" spans="1:53" ht="11.4">
      <c r="A80" s="784">
        <v>1</v>
      </c>
      <c r="B80" s="902" t="s">
        <v>136</v>
      </c>
      <c r="C80" s="902"/>
      <c r="D80" s="902"/>
      <c r="E80" s="902"/>
      <c r="F80" s="902"/>
      <c r="G80" s="902"/>
      <c r="H80" s="902"/>
      <c r="I80" s="902"/>
      <c r="J80" s="902"/>
      <c r="K80" s="902"/>
      <c r="L80" s="928" t="s">
        <v>168</v>
      </c>
      <c r="M80" s="936" t="s">
        <v>627</v>
      </c>
      <c r="N80" s="930" t="s">
        <v>370</v>
      </c>
      <c r="O80" s="443">
        <v>0</v>
      </c>
      <c r="P80" s="443">
        <v>0</v>
      </c>
      <c r="Q80" s="443">
        <v>0</v>
      </c>
      <c r="R80" s="937">
        <v>0</v>
      </c>
      <c r="S80" s="443">
        <v>0</v>
      </c>
      <c r="T80" s="443">
        <v>0</v>
      </c>
      <c r="U80" s="443">
        <v>0</v>
      </c>
      <c r="V80" s="443">
        <v>0</v>
      </c>
      <c r="W80" s="443">
        <v>0</v>
      </c>
      <c r="X80" s="443">
        <v>0</v>
      </c>
      <c r="Y80" s="443">
        <v>0</v>
      </c>
      <c r="Z80" s="443">
        <v>0</v>
      </c>
      <c r="AA80" s="443">
        <v>0</v>
      </c>
      <c r="AB80" s="443">
        <v>0</v>
      </c>
      <c r="AC80" s="443">
        <v>0</v>
      </c>
      <c r="AD80" s="443">
        <v>0</v>
      </c>
      <c r="AE80" s="443">
        <v>0</v>
      </c>
      <c r="AF80" s="443">
        <v>0</v>
      </c>
      <c r="AG80" s="443">
        <v>0</v>
      </c>
      <c r="AH80" s="443">
        <v>0</v>
      </c>
      <c r="AI80" s="443">
        <v>0</v>
      </c>
      <c r="AJ80" s="443">
        <v>0</v>
      </c>
      <c r="AK80" s="443">
        <v>0</v>
      </c>
      <c r="AL80" s="443">
        <v>0</v>
      </c>
      <c r="AM80" s="443">
        <v>0</v>
      </c>
      <c r="AN80" s="937">
        <v>0</v>
      </c>
      <c r="AO80" s="937">
        <v>0</v>
      </c>
      <c r="AP80" s="937">
        <v>0</v>
      </c>
      <c r="AQ80" s="937">
        <v>0</v>
      </c>
      <c r="AR80" s="937">
        <v>0</v>
      </c>
      <c r="AS80" s="937">
        <v>0</v>
      </c>
      <c r="AT80" s="937">
        <v>0</v>
      </c>
      <c r="AU80" s="937">
        <v>0</v>
      </c>
      <c r="AV80" s="937">
        <v>0</v>
      </c>
      <c r="AW80" s="937">
        <v>0</v>
      </c>
      <c r="AX80" s="768"/>
      <c r="AY80" s="768"/>
      <c r="AZ80" s="768"/>
      <c r="BA80" s="902"/>
    </row>
    <row r="81" spans="1:53" ht="11.4">
      <c r="A81" s="784">
        <v>1</v>
      </c>
      <c r="B81" s="902" t="s">
        <v>137</v>
      </c>
      <c r="C81" s="902"/>
      <c r="D81" s="902"/>
      <c r="E81" s="902"/>
      <c r="F81" s="902"/>
      <c r="G81" s="902"/>
      <c r="H81" s="902"/>
      <c r="I81" s="902"/>
      <c r="J81" s="902"/>
      <c r="K81" s="902"/>
      <c r="L81" s="928" t="s">
        <v>628</v>
      </c>
      <c r="M81" s="936" t="s">
        <v>629</v>
      </c>
      <c r="N81" s="930" t="s">
        <v>370</v>
      </c>
      <c r="O81" s="443">
        <v>0</v>
      </c>
      <c r="P81" s="443">
        <v>0</v>
      </c>
      <c r="Q81" s="443">
        <v>0</v>
      </c>
      <c r="R81" s="937">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937">
        <v>0</v>
      </c>
      <c r="AO81" s="937">
        <v>0</v>
      </c>
      <c r="AP81" s="937">
        <v>0</v>
      </c>
      <c r="AQ81" s="937">
        <v>0</v>
      </c>
      <c r="AR81" s="937">
        <v>0</v>
      </c>
      <c r="AS81" s="937">
        <v>0</v>
      </c>
      <c r="AT81" s="937">
        <v>0</v>
      </c>
      <c r="AU81" s="937">
        <v>0</v>
      </c>
      <c r="AV81" s="937">
        <v>0</v>
      </c>
      <c r="AW81" s="937">
        <v>0</v>
      </c>
      <c r="AX81" s="768"/>
      <c r="AY81" s="768"/>
      <c r="AZ81" s="768"/>
      <c r="BA81" s="902"/>
    </row>
    <row r="82" spans="1:53" ht="11.4">
      <c r="A82" s="784">
        <v>1</v>
      </c>
      <c r="B82" s="902" t="s">
        <v>431</v>
      </c>
      <c r="C82" s="902"/>
      <c r="D82" s="902"/>
      <c r="E82" s="902"/>
      <c r="F82" s="902"/>
      <c r="G82" s="902"/>
      <c r="H82" s="902"/>
      <c r="I82" s="902"/>
      <c r="J82" s="902"/>
      <c r="K82" s="902"/>
      <c r="L82" s="928" t="s">
        <v>630</v>
      </c>
      <c r="M82" s="936" t="s">
        <v>631</v>
      </c>
      <c r="N82" s="930" t="s">
        <v>370</v>
      </c>
      <c r="O82" s="443">
        <v>0</v>
      </c>
      <c r="P82" s="443">
        <v>0</v>
      </c>
      <c r="Q82" s="443">
        <v>0</v>
      </c>
      <c r="R82" s="937">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937">
        <v>0</v>
      </c>
      <c r="AO82" s="937">
        <v>0</v>
      </c>
      <c r="AP82" s="937">
        <v>0</v>
      </c>
      <c r="AQ82" s="937">
        <v>0</v>
      </c>
      <c r="AR82" s="937">
        <v>0</v>
      </c>
      <c r="AS82" s="937">
        <v>0</v>
      </c>
      <c r="AT82" s="937">
        <v>0</v>
      </c>
      <c r="AU82" s="937">
        <v>0</v>
      </c>
      <c r="AV82" s="937">
        <v>0</v>
      </c>
      <c r="AW82" s="937">
        <v>0</v>
      </c>
      <c r="AX82" s="768"/>
      <c r="AY82" s="768"/>
      <c r="AZ82" s="768"/>
      <c r="BA82" s="902"/>
    </row>
    <row r="83" spans="1:53" ht="11.4">
      <c r="A83" s="784">
        <v>1</v>
      </c>
      <c r="B83" s="902" t="s">
        <v>432</v>
      </c>
      <c r="C83" s="902"/>
      <c r="D83" s="902"/>
      <c r="E83" s="902"/>
      <c r="F83" s="902"/>
      <c r="G83" s="902"/>
      <c r="H83" s="902"/>
      <c r="I83" s="902"/>
      <c r="J83" s="902"/>
      <c r="K83" s="902"/>
      <c r="L83" s="928" t="s">
        <v>632</v>
      </c>
      <c r="M83" s="936" t="s">
        <v>633</v>
      </c>
      <c r="N83" s="930" t="s">
        <v>370</v>
      </c>
      <c r="O83" s="443">
        <v>0</v>
      </c>
      <c r="P83" s="443">
        <v>25.8</v>
      </c>
      <c r="Q83" s="443">
        <v>25.8</v>
      </c>
      <c r="R83" s="937">
        <v>0</v>
      </c>
      <c r="S83" s="443">
        <v>21.02</v>
      </c>
      <c r="T83" s="443">
        <v>26</v>
      </c>
      <c r="U83" s="443">
        <v>0</v>
      </c>
      <c r="V83" s="443">
        <v>0</v>
      </c>
      <c r="W83" s="443">
        <v>0</v>
      </c>
      <c r="X83" s="443">
        <v>0</v>
      </c>
      <c r="Y83" s="443">
        <v>0</v>
      </c>
      <c r="Z83" s="443">
        <v>0</v>
      </c>
      <c r="AA83" s="443">
        <v>0</v>
      </c>
      <c r="AB83" s="443">
        <v>0</v>
      </c>
      <c r="AC83" s="443">
        <v>0</v>
      </c>
      <c r="AD83" s="443">
        <v>26</v>
      </c>
      <c r="AE83" s="443">
        <v>0</v>
      </c>
      <c r="AF83" s="443">
        <v>0</v>
      </c>
      <c r="AG83" s="443">
        <v>0</v>
      </c>
      <c r="AH83" s="443">
        <v>0</v>
      </c>
      <c r="AI83" s="443">
        <v>0</v>
      </c>
      <c r="AJ83" s="443">
        <v>0</v>
      </c>
      <c r="AK83" s="443">
        <v>0</v>
      </c>
      <c r="AL83" s="443">
        <v>0</v>
      </c>
      <c r="AM83" s="443">
        <v>0</v>
      </c>
      <c r="AN83" s="937">
        <v>23.691722169362514</v>
      </c>
      <c r="AO83" s="937">
        <v>-100</v>
      </c>
      <c r="AP83" s="937">
        <v>0</v>
      </c>
      <c r="AQ83" s="937">
        <v>0</v>
      </c>
      <c r="AR83" s="937">
        <v>0</v>
      </c>
      <c r="AS83" s="937">
        <v>0</v>
      </c>
      <c r="AT83" s="937">
        <v>0</v>
      </c>
      <c r="AU83" s="937">
        <v>0</v>
      </c>
      <c r="AV83" s="937">
        <v>0</v>
      </c>
      <c r="AW83" s="937">
        <v>0</v>
      </c>
      <c r="AX83" s="768"/>
      <c r="AY83" s="768"/>
      <c r="AZ83" s="768"/>
      <c r="BA83" s="902"/>
    </row>
    <row r="84" spans="1:53" ht="11.4">
      <c r="A84" s="784">
        <v>1</v>
      </c>
      <c r="B84" s="902" t="s">
        <v>433</v>
      </c>
      <c r="C84" s="902"/>
      <c r="D84" s="902"/>
      <c r="E84" s="902"/>
      <c r="F84" s="902"/>
      <c r="G84" s="902"/>
      <c r="H84" s="902"/>
      <c r="I84" s="902"/>
      <c r="J84" s="902"/>
      <c r="K84" s="902"/>
      <c r="L84" s="928" t="s">
        <v>634</v>
      </c>
      <c r="M84" s="936" t="s">
        <v>635</v>
      </c>
      <c r="N84" s="930" t="s">
        <v>370</v>
      </c>
      <c r="O84" s="443">
        <v>0</v>
      </c>
      <c r="P84" s="443">
        <v>0</v>
      </c>
      <c r="Q84" s="443">
        <v>0</v>
      </c>
      <c r="R84" s="937">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937">
        <v>0</v>
      </c>
      <c r="AO84" s="937">
        <v>0</v>
      </c>
      <c r="AP84" s="937">
        <v>0</v>
      </c>
      <c r="AQ84" s="937">
        <v>0</v>
      </c>
      <c r="AR84" s="937">
        <v>0</v>
      </c>
      <c r="AS84" s="937">
        <v>0</v>
      </c>
      <c r="AT84" s="937">
        <v>0</v>
      </c>
      <c r="AU84" s="937">
        <v>0</v>
      </c>
      <c r="AV84" s="937">
        <v>0</v>
      </c>
      <c r="AW84" s="937">
        <v>0</v>
      </c>
      <c r="AX84" s="768"/>
      <c r="AY84" s="768"/>
      <c r="AZ84" s="768"/>
      <c r="BA84" s="902"/>
    </row>
    <row r="85" spans="1:53" ht="11.4">
      <c r="A85" s="784">
        <v>1</v>
      </c>
      <c r="B85" s="902" t="s">
        <v>430</v>
      </c>
      <c r="C85" s="902"/>
      <c r="D85" s="902"/>
      <c r="E85" s="902"/>
      <c r="F85" s="902"/>
      <c r="G85" s="902"/>
      <c r="H85" s="902"/>
      <c r="I85" s="902"/>
      <c r="J85" s="902"/>
      <c r="K85" s="902"/>
      <c r="L85" s="928" t="s">
        <v>636</v>
      </c>
      <c r="M85" s="936" t="s">
        <v>637</v>
      </c>
      <c r="N85" s="930" t="s">
        <v>370</v>
      </c>
      <c r="O85" s="443">
        <v>0</v>
      </c>
      <c r="P85" s="443">
        <v>0</v>
      </c>
      <c r="Q85" s="443">
        <v>0</v>
      </c>
      <c r="R85" s="937">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937">
        <v>0</v>
      </c>
      <c r="AO85" s="937">
        <v>0</v>
      </c>
      <c r="AP85" s="937">
        <v>0</v>
      </c>
      <c r="AQ85" s="937">
        <v>0</v>
      </c>
      <c r="AR85" s="937">
        <v>0</v>
      </c>
      <c r="AS85" s="937">
        <v>0</v>
      </c>
      <c r="AT85" s="937">
        <v>0</v>
      </c>
      <c r="AU85" s="937">
        <v>0</v>
      </c>
      <c r="AV85" s="937">
        <v>0</v>
      </c>
      <c r="AW85" s="937">
        <v>0</v>
      </c>
      <c r="AX85" s="768"/>
      <c r="AY85" s="768"/>
      <c r="AZ85" s="768"/>
      <c r="BA85" s="902"/>
    </row>
    <row r="86" spans="1:53" ht="11.4">
      <c r="A86" s="784">
        <v>1</v>
      </c>
      <c r="B86" s="902" t="s">
        <v>1372</v>
      </c>
      <c r="C86" s="902"/>
      <c r="D86" s="902"/>
      <c r="E86" s="902"/>
      <c r="F86" s="902"/>
      <c r="G86" s="902"/>
      <c r="H86" s="902"/>
      <c r="I86" s="902"/>
      <c r="J86" s="902"/>
      <c r="K86" s="902"/>
      <c r="L86" s="928" t="s">
        <v>638</v>
      </c>
      <c r="M86" s="936" t="s">
        <v>639</v>
      </c>
      <c r="N86" s="930" t="s">
        <v>370</v>
      </c>
      <c r="O86" s="785">
        <v>0</v>
      </c>
      <c r="P86" s="785">
        <v>0</v>
      </c>
      <c r="Q86" s="785">
        <v>0</v>
      </c>
      <c r="R86" s="937">
        <v>0</v>
      </c>
      <c r="S86" s="785">
        <v>0</v>
      </c>
      <c r="T86" s="785">
        <v>0</v>
      </c>
      <c r="U86" s="785">
        <v>0</v>
      </c>
      <c r="V86" s="785">
        <v>0</v>
      </c>
      <c r="W86" s="785">
        <v>0</v>
      </c>
      <c r="X86" s="785">
        <v>0</v>
      </c>
      <c r="Y86" s="785">
        <v>0</v>
      </c>
      <c r="Z86" s="785">
        <v>0</v>
      </c>
      <c r="AA86" s="785">
        <v>0</v>
      </c>
      <c r="AB86" s="785">
        <v>0</v>
      </c>
      <c r="AC86" s="785">
        <v>0</v>
      </c>
      <c r="AD86" s="785">
        <v>0</v>
      </c>
      <c r="AE86" s="785">
        <v>0</v>
      </c>
      <c r="AF86" s="785">
        <v>0</v>
      </c>
      <c r="AG86" s="785">
        <v>0</v>
      </c>
      <c r="AH86" s="785">
        <v>0</v>
      </c>
      <c r="AI86" s="785">
        <v>0</v>
      </c>
      <c r="AJ86" s="785">
        <v>0</v>
      </c>
      <c r="AK86" s="785">
        <v>0</v>
      </c>
      <c r="AL86" s="785">
        <v>0</v>
      </c>
      <c r="AM86" s="785">
        <v>0</v>
      </c>
      <c r="AN86" s="937">
        <v>0</v>
      </c>
      <c r="AO86" s="937">
        <v>0</v>
      </c>
      <c r="AP86" s="937">
        <v>0</v>
      </c>
      <c r="AQ86" s="937">
        <v>0</v>
      </c>
      <c r="AR86" s="937">
        <v>0</v>
      </c>
      <c r="AS86" s="937">
        <v>0</v>
      </c>
      <c r="AT86" s="937">
        <v>0</v>
      </c>
      <c r="AU86" s="937">
        <v>0</v>
      </c>
      <c r="AV86" s="937">
        <v>0</v>
      </c>
      <c r="AW86" s="937">
        <v>0</v>
      </c>
      <c r="AX86" s="768"/>
      <c r="AY86" s="768"/>
      <c r="AZ86" s="768"/>
      <c r="BA86" s="902"/>
    </row>
    <row r="87" spans="1:53" ht="11.4">
      <c r="A87" s="784">
        <v>1</v>
      </c>
      <c r="B87" s="902" t="s">
        <v>1373</v>
      </c>
      <c r="C87" s="902"/>
      <c r="D87" s="902"/>
      <c r="E87" s="902"/>
      <c r="F87" s="902"/>
      <c r="G87" s="902"/>
      <c r="H87" s="902"/>
      <c r="I87" s="902"/>
      <c r="J87" s="902"/>
      <c r="K87" s="902"/>
      <c r="L87" s="928" t="s">
        <v>640</v>
      </c>
      <c r="M87" s="936" t="s">
        <v>641</v>
      </c>
      <c r="N87" s="930" t="s">
        <v>370</v>
      </c>
      <c r="O87" s="443">
        <v>0</v>
      </c>
      <c r="P87" s="443">
        <v>0</v>
      </c>
      <c r="Q87" s="443">
        <v>0</v>
      </c>
      <c r="R87" s="937">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937">
        <v>0</v>
      </c>
      <c r="AO87" s="937">
        <v>0</v>
      </c>
      <c r="AP87" s="937">
        <v>0</v>
      </c>
      <c r="AQ87" s="937">
        <v>0</v>
      </c>
      <c r="AR87" s="937">
        <v>0</v>
      </c>
      <c r="AS87" s="937">
        <v>0</v>
      </c>
      <c r="AT87" s="937">
        <v>0</v>
      </c>
      <c r="AU87" s="937">
        <v>0</v>
      </c>
      <c r="AV87" s="937">
        <v>0</v>
      </c>
      <c r="AW87" s="937">
        <v>0</v>
      </c>
      <c r="AX87" s="768"/>
      <c r="AY87" s="768"/>
      <c r="AZ87" s="768"/>
      <c r="BA87" s="902"/>
    </row>
    <row r="88" spans="1:53" ht="11.4">
      <c r="A88" s="784">
        <v>1</v>
      </c>
      <c r="B88" s="902" t="s">
        <v>434</v>
      </c>
      <c r="C88" s="902"/>
      <c r="D88" s="902"/>
      <c r="E88" s="902"/>
      <c r="F88" s="902"/>
      <c r="G88" s="902"/>
      <c r="H88" s="902"/>
      <c r="I88" s="902"/>
      <c r="J88" s="902"/>
      <c r="K88" s="902"/>
      <c r="L88" s="928" t="s">
        <v>642</v>
      </c>
      <c r="M88" s="936" t="s">
        <v>1163</v>
      </c>
      <c r="N88" s="930" t="s">
        <v>370</v>
      </c>
      <c r="O88" s="443">
        <v>88</v>
      </c>
      <c r="P88" s="443">
        <v>0</v>
      </c>
      <c r="Q88" s="443">
        <v>0</v>
      </c>
      <c r="R88" s="937">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937">
        <v>0</v>
      </c>
      <c r="AO88" s="937">
        <v>0</v>
      </c>
      <c r="AP88" s="937">
        <v>0</v>
      </c>
      <c r="AQ88" s="937">
        <v>0</v>
      </c>
      <c r="AR88" s="937">
        <v>0</v>
      </c>
      <c r="AS88" s="937">
        <v>0</v>
      </c>
      <c r="AT88" s="937">
        <v>0</v>
      </c>
      <c r="AU88" s="937">
        <v>0</v>
      </c>
      <c r="AV88" s="937">
        <v>0</v>
      </c>
      <c r="AW88" s="937">
        <v>0</v>
      </c>
      <c r="AX88" s="768"/>
      <c r="AY88" s="768"/>
      <c r="AZ88" s="768"/>
      <c r="BA88" s="902"/>
    </row>
    <row r="89" spans="1:53" ht="68.400000000000006">
      <c r="A89" s="784">
        <v>1</v>
      </c>
      <c r="B89" s="902" t="s">
        <v>1396</v>
      </c>
      <c r="C89" s="902"/>
      <c r="D89" s="902"/>
      <c r="E89" s="902"/>
      <c r="F89" s="902"/>
      <c r="G89" s="902"/>
      <c r="H89" s="902"/>
      <c r="I89" s="902"/>
      <c r="J89" s="902"/>
      <c r="K89" s="902"/>
      <c r="L89" s="928" t="s">
        <v>169</v>
      </c>
      <c r="M89" s="929" t="s">
        <v>485</v>
      </c>
      <c r="N89" s="930" t="s">
        <v>370</v>
      </c>
      <c r="O89" s="948"/>
      <c r="P89" s="948"/>
      <c r="Q89" s="948"/>
      <c r="R89" s="937">
        <v>0</v>
      </c>
      <c r="S89" s="948"/>
      <c r="T89" s="948"/>
      <c r="U89" s="948"/>
      <c r="V89" s="948"/>
      <c r="W89" s="948"/>
      <c r="X89" s="948"/>
      <c r="Y89" s="948"/>
      <c r="Z89" s="948"/>
      <c r="AA89" s="948"/>
      <c r="AB89" s="948"/>
      <c r="AC89" s="948"/>
      <c r="AD89" s="948"/>
      <c r="AE89" s="948"/>
      <c r="AF89" s="948"/>
      <c r="AG89" s="948"/>
      <c r="AH89" s="948"/>
      <c r="AI89" s="948"/>
      <c r="AJ89" s="948"/>
      <c r="AK89" s="948"/>
      <c r="AL89" s="948"/>
      <c r="AM89" s="948"/>
      <c r="AN89" s="937">
        <v>0</v>
      </c>
      <c r="AO89" s="937">
        <v>0</v>
      </c>
      <c r="AP89" s="937">
        <v>0</v>
      </c>
      <c r="AQ89" s="937">
        <v>0</v>
      </c>
      <c r="AR89" s="937">
        <v>0</v>
      </c>
      <c r="AS89" s="937">
        <v>0</v>
      </c>
      <c r="AT89" s="937">
        <v>0</v>
      </c>
      <c r="AU89" s="937">
        <v>0</v>
      </c>
      <c r="AV89" s="937">
        <v>0</v>
      </c>
      <c r="AW89" s="937">
        <v>0</v>
      </c>
      <c r="AX89" s="768"/>
      <c r="AY89" s="768"/>
      <c r="AZ89" s="768"/>
      <c r="BA89" s="902"/>
    </row>
    <row r="90" spans="1:53" ht="11.4">
      <c r="A90" s="784">
        <v>1</v>
      </c>
      <c r="B90" s="902" t="s">
        <v>643</v>
      </c>
      <c r="C90" s="902"/>
      <c r="D90" s="902"/>
      <c r="E90" s="902"/>
      <c r="F90" s="902"/>
      <c r="G90" s="902"/>
      <c r="H90" s="902"/>
      <c r="I90" s="902"/>
      <c r="J90" s="902"/>
      <c r="K90" s="902"/>
      <c r="L90" s="928" t="s">
        <v>385</v>
      </c>
      <c r="M90" s="929" t="s">
        <v>643</v>
      </c>
      <c r="N90" s="930" t="s">
        <v>370</v>
      </c>
      <c r="O90" s="443">
        <v>0</v>
      </c>
      <c r="P90" s="443">
        <v>0</v>
      </c>
      <c r="Q90" s="443">
        <v>0</v>
      </c>
      <c r="R90" s="937">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937">
        <v>0</v>
      </c>
      <c r="AO90" s="937">
        <v>0</v>
      </c>
      <c r="AP90" s="937">
        <v>0</v>
      </c>
      <c r="AQ90" s="937">
        <v>0</v>
      </c>
      <c r="AR90" s="937">
        <v>0</v>
      </c>
      <c r="AS90" s="937">
        <v>0</v>
      </c>
      <c r="AT90" s="937">
        <v>0</v>
      </c>
      <c r="AU90" s="937">
        <v>0</v>
      </c>
      <c r="AV90" s="937">
        <v>0</v>
      </c>
      <c r="AW90" s="937">
        <v>0</v>
      </c>
      <c r="AX90" s="768"/>
      <c r="AY90" s="768"/>
      <c r="AZ90" s="768"/>
      <c r="BA90" s="902"/>
    </row>
    <row r="91" spans="1:53" ht="11.4">
      <c r="A91" s="784">
        <v>1</v>
      </c>
      <c r="B91" s="902"/>
      <c r="C91" s="902"/>
      <c r="D91" s="902"/>
      <c r="E91" s="902"/>
      <c r="F91" s="902"/>
      <c r="G91" s="902"/>
      <c r="H91" s="902"/>
      <c r="I91" s="902"/>
      <c r="J91" s="902"/>
      <c r="K91" s="902"/>
      <c r="L91" s="928" t="s">
        <v>511</v>
      </c>
      <c r="M91" s="929" t="s">
        <v>644</v>
      </c>
      <c r="N91" s="930" t="s">
        <v>370</v>
      </c>
      <c r="O91" s="785"/>
      <c r="P91" s="785"/>
      <c r="Q91" s="785"/>
      <c r="R91" s="937">
        <v>0</v>
      </c>
      <c r="S91" s="785"/>
      <c r="T91" s="785"/>
      <c r="U91" s="785"/>
      <c r="V91" s="785"/>
      <c r="W91" s="785"/>
      <c r="X91" s="785"/>
      <c r="Y91" s="785"/>
      <c r="Z91" s="785"/>
      <c r="AA91" s="785"/>
      <c r="AB91" s="785"/>
      <c r="AC91" s="785"/>
      <c r="AD91" s="785"/>
      <c r="AE91" s="785"/>
      <c r="AF91" s="785"/>
      <c r="AG91" s="785"/>
      <c r="AH91" s="785"/>
      <c r="AI91" s="785"/>
      <c r="AJ91" s="785"/>
      <c r="AK91" s="785"/>
      <c r="AL91" s="785"/>
      <c r="AM91" s="785"/>
      <c r="AN91" s="937">
        <v>0</v>
      </c>
      <c r="AO91" s="937">
        <v>0</v>
      </c>
      <c r="AP91" s="937">
        <v>0</v>
      </c>
      <c r="AQ91" s="937">
        <v>0</v>
      </c>
      <c r="AR91" s="937">
        <v>0</v>
      </c>
      <c r="AS91" s="937">
        <v>0</v>
      </c>
      <c r="AT91" s="937">
        <v>0</v>
      </c>
      <c r="AU91" s="937">
        <v>0</v>
      </c>
      <c r="AV91" s="937">
        <v>0</v>
      </c>
      <c r="AW91" s="937">
        <v>0</v>
      </c>
      <c r="AX91" s="768"/>
      <c r="AY91" s="768"/>
      <c r="AZ91" s="768"/>
      <c r="BA91" s="902"/>
    </row>
    <row r="92" spans="1:53" ht="11.4">
      <c r="A92" s="784">
        <v>1</v>
      </c>
      <c r="B92" s="902" t="s">
        <v>646</v>
      </c>
      <c r="C92" s="902"/>
      <c r="D92" s="902"/>
      <c r="E92" s="902"/>
      <c r="F92" s="902"/>
      <c r="G92" s="902"/>
      <c r="H92" s="902"/>
      <c r="I92" s="902"/>
      <c r="J92" s="902"/>
      <c r="K92" s="902"/>
      <c r="L92" s="928" t="s">
        <v>645</v>
      </c>
      <c r="M92" s="936" t="s">
        <v>646</v>
      </c>
      <c r="N92" s="930" t="s">
        <v>370</v>
      </c>
      <c r="O92" s="785"/>
      <c r="P92" s="785"/>
      <c r="Q92" s="785"/>
      <c r="R92" s="937">
        <v>0</v>
      </c>
      <c r="S92" s="785"/>
      <c r="T92" s="785"/>
      <c r="U92" s="785"/>
      <c r="V92" s="785"/>
      <c r="W92" s="785"/>
      <c r="X92" s="785"/>
      <c r="Y92" s="785"/>
      <c r="Z92" s="785"/>
      <c r="AA92" s="785"/>
      <c r="AB92" s="785"/>
      <c r="AC92" s="785"/>
      <c r="AD92" s="785"/>
      <c r="AE92" s="785"/>
      <c r="AF92" s="785"/>
      <c r="AG92" s="785"/>
      <c r="AH92" s="785"/>
      <c r="AI92" s="785"/>
      <c r="AJ92" s="785"/>
      <c r="AK92" s="785"/>
      <c r="AL92" s="785"/>
      <c r="AM92" s="785"/>
      <c r="AN92" s="937">
        <v>0</v>
      </c>
      <c r="AO92" s="937">
        <v>0</v>
      </c>
      <c r="AP92" s="937">
        <v>0</v>
      </c>
      <c r="AQ92" s="937">
        <v>0</v>
      </c>
      <c r="AR92" s="937">
        <v>0</v>
      </c>
      <c r="AS92" s="937">
        <v>0</v>
      </c>
      <c r="AT92" s="937">
        <v>0</v>
      </c>
      <c r="AU92" s="937">
        <v>0</v>
      </c>
      <c r="AV92" s="937">
        <v>0</v>
      </c>
      <c r="AW92" s="937">
        <v>0</v>
      </c>
      <c r="AX92" s="768"/>
      <c r="AY92" s="768"/>
      <c r="AZ92" s="768"/>
      <c r="BA92" s="902"/>
    </row>
    <row r="93" spans="1:53" ht="11.4">
      <c r="A93" s="784">
        <v>1</v>
      </c>
      <c r="B93" s="902" t="s">
        <v>647</v>
      </c>
      <c r="C93" s="902"/>
      <c r="D93" s="902"/>
      <c r="E93" s="902"/>
      <c r="F93" s="902"/>
      <c r="G93" s="902"/>
      <c r="H93" s="902"/>
      <c r="I93" s="902"/>
      <c r="J93" s="902"/>
      <c r="K93" s="902"/>
      <c r="L93" s="928" t="s">
        <v>513</v>
      </c>
      <c r="M93" s="929" t="s">
        <v>647</v>
      </c>
      <c r="N93" s="930" t="s">
        <v>370</v>
      </c>
      <c r="O93" s="785"/>
      <c r="P93" s="785"/>
      <c r="Q93" s="785"/>
      <c r="R93" s="937">
        <v>0</v>
      </c>
      <c r="S93" s="785"/>
      <c r="T93" s="785">
        <v>0</v>
      </c>
      <c r="U93" s="785">
        <v>0</v>
      </c>
      <c r="V93" s="785">
        <v>0</v>
      </c>
      <c r="W93" s="785">
        <v>0</v>
      </c>
      <c r="X93" s="785">
        <v>0</v>
      </c>
      <c r="Y93" s="785">
        <v>0</v>
      </c>
      <c r="Z93" s="785">
        <v>0</v>
      </c>
      <c r="AA93" s="785">
        <v>0</v>
      </c>
      <c r="AB93" s="785">
        <v>0</v>
      </c>
      <c r="AC93" s="785">
        <v>0</v>
      </c>
      <c r="AD93" s="785">
        <v>0</v>
      </c>
      <c r="AE93" s="785">
        <v>0</v>
      </c>
      <c r="AF93" s="785">
        <v>0</v>
      </c>
      <c r="AG93" s="785">
        <v>0</v>
      </c>
      <c r="AH93" s="785">
        <v>0</v>
      </c>
      <c r="AI93" s="785">
        <v>0</v>
      </c>
      <c r="AJ93" s="785">
        <v>0</v>
      </c>
      <c r="AK93" s="785">
        <v>0</v>
      </c>
      <c r="AL93" s="785">
        <v>0</v>
      </c>
      <c r="AM93" s="785">
        <v>0</v>
      </c>
      <c r="AN93" s="937">
        <v>0</v>
      </c>
      <c r="AO93" s="937">
        <v>0</v>
      </c>
      <c r="AP93" s="937">
        <v>0</v>
      </c>
      <c r="AQ93" s="937">
        <v>0</v>
      </c>
      <c r="AR93" s="937">
        <v>0</v>
      </c>
      <c r="AS93" s="937">
        <v>0</v>
      </c>
      <c r="AT93" s="937">
        <v>0</v>
      </c>
      <c r="AU93" s="937">
        <v>0</v>
      </c>
      <c r="AV93" s="937">
        <v>0</v>
      </c>
      <c r="AW93" s="937">
        <v>0</v>
      </c>
      <c r="AX93" s="768"/>
      <c r="AY93" s="768"/>
      <c r="AZ93" s="768"/>
      <c r="BA93" s="902"/>
    </row>
    <row r="94" spans="1:53" ht="11.4">
      <c r="A94" s="784">
        <v>1</v>
      </c>
      <c r="B94" s="902" t="s">
        <v>648</v>
      </c>
      <c r="C94" s="902"/>
      <c r="D94" s="902"/>
      <c r="E94" s="902"/>
      <c r="F94" s="902"/>
      <c r="G94" s="902"/>
      <c r="H94" s="902"/>
      <c r="I94" s="902"/>
      <c r="J94" s="902"/>
      <c r="K94" s="902"/>
      <c r="L94" s="928" t="s">
        <v>516</v>
      </c>
      <c r="M94" s="929" t="s">
        <v>648</v>
      </c>
      <c r="N94" s="930" t="s">
        <v>370</v>
      </c>
      <c r="O94" s="785"/>
      <c r="P94" s="785"/>
      <c r="Q94" s="785"/>
      <c r="R94" s="937">
        <v>0</v>
      </c>
      <c r="S94" s="785"/>
      <c r="T94" s="785"/>
      <c r="U94" s="785"/>
      <c r="V94" s="785"/>
      <c r="W94" s="785"/>
      <c r="X94" s="785"/>
      <c r="Y94" s="785"/>
      <c r="Z94" s="785"/>
      <c r="AA94" s="785"/>
      <c r="AB94" s="785"/>
      <c r="AC94" s="785"/>
      <c r="AD94" s="785"/>
      <c r="AE94" s="785"/>
      <c r="AF94" s="785"/>
      <c r="AG94" s="785"/>
      <c r="AH94" s="785"/>
      <c r="AI94" s="785"/>
      <c r="AJ94" s="785"/>
      <c r="AK94" s="785"/>
      <c r="AL94" s="785"/>
      <c r="AM94" s="785"/>
      <c r="AN94" s="937">
        <v>0</v>
      </c>
      <c r="AO94" s="937">
        <v>0</v>
      </c>
      <c r="AP94" s="937">
        <v>0</v>
      </c>
      <c r="AQ94" s="937">
        <v>0</v>
      </c>
      <c r="AR94" s="937">
        <v>0</v>
      </c>
      <c r="AS94" s="937">
        <v>0</v>
      </c>
      <c r="AT94" s="937">
        <v>0</v>
      </c>
      <c r="AU94" s="937">
        <v>0</v>
      </c>
      <c r="AV94" s="937">
        <v>0</v>
      </c>
      <c r="AW94" s="937">
        <v>0</v>
      </c>
      <c r="AX94" s="768"/>
      <c r="AY94" s="768"/>
      <c r="AZ94" s="768"/>
      <c r="BA94" s="902"/>
    </row>
    <row r="95" spans="1:53" ht="11.4">
      <c r="A95" s="784">
        <v>1</v>
      </c>
      <c r="B95" s="902" t="s">
        <v>649</v>
      </c>
      <c r="C95" s="902"/>
      <c r="D95" s="902"/>
      <c r="E95" s="902"/>
      <c r="F95" s="902"/>
      <c r="G95" s="902"/>
      <c r="H95" s="902"/>
      <c r="I95" s="902"/>
      <c r="J95" s="902"/>
      <c r="K95" s="902"/>
      <c r="L95" s="928" t="s">
        <v>519</v>
      </c>
      <c r="M95" s="929" t="s">
        <v>649</v>
      </c>
      <c r="N95" s="930" t="s">
        <v>370</v>
      </c>
      <c r="O95" s="785"/>
      <c r="P95" s="785"/>
      <c r="Q95" s="785"/>
      <c r="R95" s="937">
        <v>0</v>
      </c>
      <c r="S95" s="785"/>
      <c r="T95" s="785"/>
      <c r="U95" s="785"/>
      <c r="V95" s="785"/>
      <c r="W95" s="785"/>
      <c r="X95" s="785"/>
      <c r="Y95" s="785"/>
      <c r="Z95" s="785"/>
      <c r="AA95" s="785"/>
      <c r="AB95" s="785"/>
      <c r="AC95" s="785"/>
      <c r="AD95" s="785"/>
      <c r="AE95" s="785"/>
      <c r="AF95" s="785"/>
      <c r="AG95" s="785"/>
      <c r="AH95" s="785"/>
      <c r="AI95" s="785"/>
      <c r="AJ95" s="785"/>
      <c r="AK95" s="785"/>
      <c r="AL95" s="785"/>
      <c r="AM95" s="785"/>
      <c r="AN95" s="937">
        <v>0</v>
      </c>
      <c r="AO95" s="937">
        <v>0</v>
      </c>
      <c r="AP95" s="937">
        <v>0</v>
      </c>
      <c r="AQ95" s="937">
        <v>0</v>
      </c>
      <c r="AR95" s="937">
        <v>0</v>
      </c>
      <c r="AS95" s="937">
        <v>0</v>
      </c>
      <c r="AT95" s="937">
        <v>0</v>
      </c>
      <c r="AU95" s="937">
        <v>0</v>
      </c>
      <c r="AV95" s="937">
        <v>0</v>
      </c>
      <c r="AW95" s="937">
        <v>0</v>
      </c>
      <c r="AX95" s="768"/>
      <c r="AY95" s="768"/>
      <c r="AZ95" s="768"/>
      <c r="BA95" s="902"/>
    </row>
    <row r="96" spans="1:53" ht="11.4">
      <c r="A96" s="784">
        <v>1</v>
      </c>
      <c r="B96" s="902" t="s">
        <v>651</v>
      </c>
      <c r="C96" s="902"/>
      <c r="D96" s="902"/>
      <c r="E96" s="902"/>
      <c r="F96" s="902"/>
      <c r="G96" s="902"/>
      <c r="H96" s="902"/>
      <c r="I96" s="902"/>
      <c r="J96" s="902"/>
      <c r="K96" s="902"/>
      <c r="L96" s="928" t="s">
        <v>650</v>
      </c>
      <c r="M96" s="929" t="s">
        <v>651</v>
      </c>
      <c r="N96" s="930" t="s">
        <v>370</v>
      </c>
      <c r="O96" s="937">
        <v>0</v>
      </c>
      <c r="P96" s="937">
        <v>0</v>
      </c>
      <c r="Q96" s="937">
        <v>0</v>
      </c>
      <c r="R96" s="937">
        <v>0</v>
      </c>
      <c r="S96" s="937">
        <v>0</v>
      </c>
      <c r="T96" s="937">
        <v>0</v>
      </c>
      <c r="U96" s="937">
        <v>0</v>
      </c>
      <c r="V96" s="937">
        <v>0</v>
      </c>
      <c r="W96" s="937">
        <v>0</v>
      </c>
      <c r="X96" s="937">
        <v>0</v>
      </c>
      <c r="Y96" s="937">
        <v>0</v>
      </c>
      <c r="Z96" s="937">
        <v>0</v>
      </c>
      <c r="AA96" s="937">
        <v>0</v>
      </c>
      <c r="AB96" s="937">
        <v>0</v>
      </c>
      <c r="AC96" s="937">
        <v>0</v>
      </c>
      <c r="AD96" s="937">
        <v>0</v>
      </c>
      <c r="AE96" s="937">
        <v>0</v>
      </c>
      <c r="AF96" s="937">
        <v>0</v>
      </c>
      <c r="AG96" s="937">
        <v>0</v>
      </c>
      <c r="AH96" s="937">
        <v>0</v>
      </c>
      <c r="AI96" s="937">
        <v>0</v>
      </c>
      <c r="AJ96" s="937">
        <v>0</v>
      </c>
      <c r="AK96" s="937">
        <v>0</v>
      </c>
      <c r="AL96" s="937">
        <v>0</v>
      </c>
      <c r="AM96" s="937">
        <v>0</v>
      </c>
      <c r="AN96" s="937">
        <v>0</v>
      </c>
      <c r="AO96" s="937">
        <v>0</v>
      </c>
      <c r="AP96" s="937">
        <v>0</v>
      </c>
      <c r="AQ96" s="937">
        <v>0</v>
      </c>
      <c r="AR96" s="937">
        <v>0</v>
      </c>
      <c r="AS96" s="937">
        <v>0</v>
      </c>
      <c r="AT96" s="937">
        <v>0</v>
      </c>
      <c r="AU96" s="937">
        <v>0</v>
      </c>
      <c r="AV96" s="937">
        <v>0</v>
      </c>
      <c r="AW96" s="937">
        <v>0</v>
      </c>
      <c r="AX96" s="768"/>
      <c r="AY96" s="768"/>
      <c r="AZ96" s="768"/>
      <c r="BA96" s="902"/>
    </row>
    <row r="97" spans="1:53" ht="11.4">
      <c r="A97" s="784">
        <v>1</v>
      </c>
      <c r="B97" s="902"/>
      <c r="C97" s="902"/>
      <c r="D97" s="902"/>
      <c r="E97" s="902"/>
      <c r="F97" s="902"/>
      <c r="G97" s="902"/>
      <c r="H97" s="902"/>
      <c r="I97" s="902"/>
      <c r="J97" s="902"/>
      <c r="K97" s="902"/>
      <c r="L97" s="928" t="s">
        <v>652</v>
      </c>
      <c r="M97" s="936" t="s">
        <v>653</v>
      </c>
      <c r="N97" s="930" t="s">
        <v>370</v>
      </c>
      <c r="O97" s="785"/>
      <c r="P97" s="785"/>
      <c r="Q97" s="785"/>
      <c r="R97" s="937">
        <v>0</v>
      </c>
      <c r="S97" s="785"/>
      <c r="T97" s="785"/>
      <c r="U97" s="785"/>
      <c r="V97" s="785"/>
      <c r="W97" s="785"/>
      <c r="X97" s="785"/>
      <c r="Y97" s="785"/>
      <c r="Z97" s="785"/>
      <c r="AA97" s="785"/>
      <c r="AB97" s="785"/>
      <c r="AC97" s="785"/>
      <c r="AD97" s="785"/>
      <c r="AE97" s="785"/>
      <c r="AF97" s="785"/>
      <c r="AG97" s="785"/>
      <c r="AH97" s="785"/>
      <c r="AI97" s="785"/>
      <c r="AJ97" s="785"/>
      <c r="AK97" s="785"/>
      <c r="AL97" s="785"/>
      <c r="AM97" s="785"/>
      <c r="AN97" s="937">
        <v>0</v>
      </c>
      <c r="AO97" s="937">
        <v>0</v>
      </c>
      <c r="AP97" s="937">
        <v>0</v>
      </c>
      <c r="AQ97" s="937">
        <v>0</v>
      </c>
      <c r="AR97" s="937">
        <v>0</v>
      </c>
      <c r="AS97" s="937">
        <v>0</v>
      </c>
      <c r="AT97" s="937">
        <v>0</v>
      </c>
      <c r="AU97" s="937">
        <v>0</v>
      </c>
      <c r="AV97" s="937">
        <v>0</v>
      </c>
      <c r="AW97" s="937">
        <v>0</v>
      </c>
      <c r="AX97" s="768"/>
      <c r="AY97" s="768"/>
      <c r="AZ97" s="768"/>
      <c r="BA97" s="902"/>
    </row>
    <row r="98" spans="1:53" ht="11.4">
      <c r="A98" s="784">
        <v>1</v>
      </c>
      <c r="B98" s="902"/>
      <c r="C98" s="902"/>
      <c r="D98" s="902"/>
      <c r="E98" s="902"/>
      <c r="F98" s="902"/>
      <c r="G98" s="902"/>
      <c r="H98" s="902"/>
      <c r="I98" s="902"/>
      <c r="J98" s="902"/>
      <c r="K98" s="902"/>
      <c r="L98" s="928" t="s">
        <v>654</v>
      </c>
      <c r="M98" s="936" t="s">
        <v>655</v>
      </c>
      <c r="N98" s="930" t="s">
        <v>370</v>
      </c>
      <c r="O98" s="785"/>
      <c r="P98" s="785"/>
      <c r="Q98" s="785"/>
      <c r="R98" s="937">
        <v>0</v>
      </c>
      <c r="S98" s="785"/>
      <c r="T98" s="785"/>
      <c r="U98" s="785"/>
      <c r="V98" s="785"/>
      <c r="W98" s="785"/>
      <c r="X98" s="785"/>
      <c r="Y98" s="785"/>
      <c r="Z98" s="785"/>
      <c r="AA98" s="785"/>
      <c r="AB98" s="785"/>
      <c r="AC98" s="785"/>
      <c r="AD98" s="785"/>
      <c r="AE98" s="785"/>
      <c r="AF98" s="785"/>
      <c r="AG98" s="785"/>
      <c r="AH98" s="785"/>
      <c r="AI98" s="785"/>
      <c r="AJ98" s="785"/>
      <c r="AK98" s="785"/>
      <c r="AL98" s="785"/>
      <c r="AM98" s="785"/>
      <c r="AN98" s="937">
        <v>0</v>
      </c>
      <c r="AO98" s="937">
        <v>0</v>
      </c>
      <c r="AP98" s="937">
        <v>0</v>
      </c>
      <c r="AQ98" s="937">
        <v>0</v>
      </c>
      <c r="AR98" s="937">
        <v>0</v>
      </c>
      <c r="AS98" s="937">
        <v>0</v>
      </c>
      <c r="AT98" s="937">
        <v>0</v>
      </c>
      <c r="AU98" s="937">
        <v>0</v>
      </c>
      <c r="AV98" s="937">
        <v>0</v>
      </c>
      <c r="AW98" s="937">
        <v>0</v>
      </c>
      <c r="AX98" s="768"/>
      <c r="AY98" s="768"/>
      <c r="AZ98" s="768"/>
      <c r="BA98" s="902"/>
    </row>
    <row r="99" spans="1:53" ht="34.200000000000003">
      <c r="A99" s="784">
        <v>1</v>
      </c>
      <c r="B99" s="902" t="s">
        <v>1397</v>
      </c>
      <c r="C99" s="902"/>
      <c r="D99" s="902"/>
      <c r="E99" s="902"/>
      <c r="F99" s="902"/>
      <c r="G99" s="902"/>
      <c r="H99" s="902"/>
      <c r="I99" s="902"/>
      <c r="J99" s="902"/>
      <c r="K99" s="902"/>
      <c r="L99" s="928" t="s">
        <v>656</v>
      </c>
      <c r="M99" s="929" t="s">
        <v>657</v>
      </c>
      <c r="N99" s="930" t="s">
        <v>370</v>
      </c>
      <c r="O99" s="785"/>
      <c r="P99" s="785"/>
      <c r="Q99" s="785"/>
      <c r="R99" s="937">
        <v>0</v>
      </c>
      <c r="S99" s="785"/>
      <c r="T99" s="785"/>
      <c r="U99" s="785"/>
      <c r="V99" s="785"/>
      <c r="W99" s="785"/>
      <c r="X99" s="785"/>
      <c r="Y99" s="785"/>
      <c r="Z99" s="785"/>
      <c r="AA99" s="785"/>
      <c r="AB99" s="785"/>
      <c r="AC99" s="785"/>
      <c r="AD99" s="785"/>
      <c r="AE99" s="785"/>
      <c r="AF99" s="785"/>
      <c r="AG99" s="785"/>
      <c r="AH99" s="785"/>
      <c r="AI99" s="785"/>
      <c r="AJ99" s="785"/>
      <c r="AK99" s="785"/>
      <c r="AL99" s="785"/>
      <c r="AM99" s="785"/>
      <c r="AN99" s="937">
        <v>0</v>
      </c>
      <c r="AO99" s="937">
        <v>0</v>
      </c>
      <c r="AP99" s="937">
        <v>0</v>
      </c>
      <c r="AQ99" s="937">
        <v>0</v>
      </c>
      <c r="AR99" s="937">
        <v>0</v>
      </c>
      <c r="AS99" s="937">
        <v>0</v>
      </c>
      <c r="AT99" s="937">
        <v>0</v>
      </c>
      <c r="AU99" s="937">
        <v>0</v>
      </c>
      <c r="AV99" s="937">
        <v>0</v>
      </c>
      <c r="AW99" s="937">
        <v>0</v>
      </c>
      <c r="AX99" s="768"/>
      <c r="AY99" s="768"/>
      <c r="AZ99" s="768"/>
      <c r="BA99" s="902"/>
    </row>
    <row r="100" spans="1:53" s="116" customFormat="1" ht="11.4">
      <c r="A100" s="784">
        <v>1</v>
      </c>
      <c r="B100" s="902" t="s">
        <v>1105</v>
      </c>
      <c r="C100" s="943"/>
      <c r="D100" s="943"/>
      <c r="E100" s="943"/>
      <c r="F100" s="943"/>
      <c r="G100" s="943"/>
      <c r="H100" s="943"/>
      <c r="I100" s="943"/>
      <c r="J100" s="943"/>
      <c r="K100" s="943"/>
      <c r="L100" s="944" t="s">
        <v>103</v>
      </c>
      <c r="M100" s="923" t="s">
        <v>658</v>
      </c>
      <c r="N100" s="946" t="s">
        <v>370</v>
      </c>
      <c r="O100" s="537">
        <v>941.93</v>
      </c>
      <c r="P100" s="537">
        <v>1099.2</v>
      </c>
      <c r="Q100" s="537">
        <v>874.58</v>
      </c>
      <c r="R100" s="926">
        <v>-224.62</v>
      </c>
      <c r="S100" s="537">
        <v>1151.28</v>
      </c>
      <c r="T100" s="537">
        <v>1280</v>
      </c>
      <c r="U100" s="537">
        <v>0</v>
      </c>
      <c r="V100" s="537">
        <v>0</v>
      </c>
      <c r="W100" s="537">
        <v>0</v>
      </c>
      <c r="X100" s="537">
        <v>0</v>
      </c>
      <c r="Y100" s="537">
        <v>0</v>
      </c>
      <c r="Z100" s="537">
        <v>0</v>
      </c>
      <c r="AA100" s="537">
        <v>0</v>
      </c>
      <c r="AB100" s="537">
        <v>0</v>
      </c>
      <c r="AC100" s="537">
        <v>0</v>
      </c>
      <c r="AD100" s="537">
        <v>996.46</v>
      </c>
      <c r="AE100" s="537">
        <v>0</v>
      </c>
      <c r="AF100" s="537">
        <v>0</v>
      </c>
      <c r="AG100" s="537">
        <v>0</v>
      </c>
      <c r="AH100" s="537">
        <v>0</v>
      </c>
      <c r="AI100" s="537">
        <v>0</v>
      </c>
      <c r="AJ100" s="537">
        <v>0</v>
      </c>
      <c r="AK100" s="537">
        <v>0</v>
      </c>
      <c r="AL100" s="537">
        <v>0</v>
      </c>
      <c r="AM100" s="537">
        <v>0</v>
      </c>
      <c r="AN100" s="926">
        <v>-13.447640886665271</v>
      </c>
      <c r="AO100" s="926">
        <v>-100</v>
      </c>
      <c r="AP100" s="926">
        <v>0</v>
      </c>
      <c r="AQ100" s="926">
        <v>0</v>
      </c>
      <c r="AR100" s="926">
        <v>0</v>
      </c>
      <c r="AS100" s="926">
        <v>0</v>
      </c>
      <c r="AT100" s="926">
        <v>0</v>
      </c>
      <c r="AU100" s="926">
        <v>0</v>
      </c>
      <c r="AV100" s="926">
        <v>0</v>
      </c>
      <c r="AW100" s="926">
        <v>0</v>
      </c>
      <c r="AX100" s="768"/>
      <c r="AY100" s="768"/>
      <c r="AZ100" s="768"/>
      <c r="BA100" s="943"/>
    </row>
    <row r="101" spans="1:53" s="116" customFormat="1" ht="34.200000000000003">
      <c r="A101" s="784">
        <v>1</v>
      </c>
      <c r="B101" s="902" t="s">
        <v>1106</v>
      </c>
      <c r="C101" s="943"/>
      <c r="D101" s="943"/>
      <c r="E101" s="943"/>
      <c r="F101" s="943"/>
      <c r="G101" s="943"/>
      <c r="H101" s="943"/>
      <c r="I101" s="943"/>
      <c r="J101" s="943"/>
      <c r="K101" s="943"/>
      <c r="L101" s="944" t="s">
        <v>104</v>
      </c>
      <c r="M101" s="923" t="s">
        <v>659</v>
      </c>
      <c r="N101" s="946" t="s">
        <v>370</v>
      </c>
      <c r="O101" s="537">
        <v>0</v>
      </c>
      <c r="P101" s="537">
        <v>0</v>
      </c>
      <c r="Q101" s="537">
        <v>0</v>
      </c>
      <c r="R101" s="926">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926">
        <v>0</v>
      </c>
      <c r="AO101" s="926">
        <v>0</v>
      </c>
      <c r="AP101" s="926">
        <v>0</v>
      </c>
      <c r="AQ101" s="926">
        <v>0</v>
      </c>
      <c r="AR101" s="926">
        <v>0</v>
      </c>
      <c r="AS101" s="926">
        <v>0</v>
      </c>
      <c r="AT101" s="926">
        <v>0</v>
      </c>
      <c r="AU101" s="926">
        <v>0</v>
      </c>
      <c r="AV101" s="926">
        <v>0</v>
      </c>
      <c r="AW101" s="926">
        <v>0</v>
      </c>
      <c r="AX101" s="768"/>
      <c r="AY101" s="768"/>
      <c r="AZ101" s="768"/>
      <c r="BA101" s="943"/>
    </row>
    <row r="102" spans="1:53" ht="11.4">
      <c r="A102" s="784">
        <v>1</v>
      </c>
      <c r="B102" s="902"/>
      <c r="C102" s="902"/>
      <c r="D102" s="902"/>
      <c r="E102" s="902"/>
      <c r="F102" s="902"/>
      <c r="G102" s="902"/>
      <c r="H102" s="902"/>
      <c r="I102" s="902"/>
      <c r="J102" s="902"/>
      <c r="K102" s="902"/>
      <c r="L102" s="928" t="s">
        <v>148</v>
      </c>
      <c r="M102" s="949" t="s">
        <v>1239</v>
      </c>
      <c r="N102" s="930" t="s">
        <v>370</v>
      </c>
      <c r="O102" s="785">
        <v>0</v>
      </c>
      <c r="P102" s="785">
        <v>0</v>
      </c>
      <c r="Q102" s="785">
        <v>0</v>
      </c>
      <c r="R102" s="937">
        <v>0</v>
      </c>
      <c r="S102" s="785">
        <v>0</v>
      </c>
      <c r="T102" s="785">
        <v>0</v>
      </c>
      <c r="U102" s="785">
        <v>0</v>
      </c>
      <c r="V102" s="785">
        <v>0</v>
      </c>
      <c r="W102" s="785">
        <v>0</v>
      </c>
      <c r="X102" s="785">
        <v>0</v>
      </c>
      <c r="Y102" s="785">
        <v>0</v>
      </c>
      <c r="Z102" s="785">
        <v>0</v>
      </c>
      <c r="AA102" s="785">
        <v>0</v>
      </c>
      <c r="AB102" s="785">
        <v>0</v>
      </c>
      <c r="AC102" s="785">
        <v>0</v>
      </c>
      <c r="AD102" s="785">
        <v>0</v>
      </c>
      <c r="AE102" s="785">
        <v>0</v>
      </c>
      <c r="AF102" s="785">
        <v>0</v>
      </c>
      <c r="AG102" s="785">
        <v>0</v>
      </c>
      <c r="AH102" s="785">
        <v>0</v>
      </c>
      <c r="AI102" s="785">
        <v>0</v>
      </c>
      <c r="AJ102" s="785">
        <v>0</v>
      </c>
      <c r="AK102" s="785">
        <v>0</v>
      </c>
      <c r="AL102" s="785">
        <v>0</v>
      </c>
      <c r="AM102" s="785">
        <v>0</v>
      </c>
      <c r="AN102" s="937">
        <v>0</v>
      </c>
      <c r="AO102" s="937">
        <v>0</v>
      </c>
      <c r="AP102" s="937">
        <v>0</v>
      </c>
      <c r="AQ102" s="937">
        <v>0</v>
      </c>
      <c r="AR102" s="937">
        <v>0</v>
      </c>
      <c r="AS102" s="937">
        <v>0</v>
      </c>
      <c r="AT102" s="937">
        <v>0</v>
      </c>
      <c r="AU102" s="937">
        <v>0</v>
      </c>
      <c r="AV102" s="937">
        <v>0</v>
      </c>
      <c r="AW102" s="937">
        <v>0</v>
      </c>
      <c r="AX102" s="768"/>
      <c r="AY102" s="768"/>
      <c r="AZ102" s="768"/>
      <c r="BA102" s="902"/>
    </row>
    <row r="103" spans="1:53" s="116" customFormat="1" ht="11.4">
      <c r="A103" s="784">
        <v>1</v>
      </c>
      <c r="B103" s="902" t="s">
        <v>660</v>
      </c>
      <c r="C103" s="943"/>
      <c r="D103" s="943"/>
      <c r="E103" s="943"/>
      <c r="F103" s="943"/>
      <c r="G103" s="943"/>
      <c r="H103" s="943"/>
      <c r="I103" s="943"/>
      <c r="J103" s="943"/>
      <c r="K103" s="943"/>
      <c r="L103" s="944" t="s">
        <v>120</v>
      </c>
      <c r="M103" s="950" t="s">
        <v>660</v>
      </c>
      <c r="N103" s="924" t="s">
        <v>370</v>
      </c>
      <c r="O103" s="926">
        <v>0</v>
      </c>
      <c r="P103" s="926">
        <v>0</v>
      </c>
      <c r="Q103" s="926">
        <v>0</v>
      </c>
      <c r="R103" s="537">
        <v>0</v>
      </c>
      <c r="S103" s="926">
        <v>0</v>
      </c>
      <c r="T103" s="926">
        <v>0</v>
      </c>
      <c r="U103" s="926">
        <v>0</v>
      </c>
      <c r="V103" s="926">
        <v>0</v>
      </c>
      <c r="W103" s="926">
        <v>0</v>
      </c>
      <c r="X103" s="926">
        <v>0</v>
      </c>
      <c r="Y103" s="926">
        <v>0</v>
      </c>
      <c r="Z103" s="926">
        <v>0</v>
      </c>
      <c r="AA103" s="926">
        <v>0</v>
      </c>
      <c r="AB103" s="926">
        <v>0</v>
      </c>
      <c r="AC103" s="926">
        <v>0</v>
      </c>
      <c r="AD103" s="926">
        <v>0</v>
      </c>
      <c r="AE103" s="926">
        <v>0</v>
      </c>
      <c r="AF103" s="926">
        <v>0</v>
      </c>
      <c r="AG103" s="926">
        <v>0</v>
      </c>
      <c r="AH103" s="926">
        <v>0</v>
      </c>
      <c r="AI103" s="926">
        <v>0</v>
      </c>
      <c r="AJ103" s="926">
        <v>0</v>
      </c>
      <c r="AK103" s="926">
        <v>0</v>
      </c>
      <c r="AL103" s="926">
        <v>0</v>
      </c>
      <c r="AM103" s="926">
        <v>0</v>
      </c>
      <c r="AN103" s="926">
        <v>0</v>
      </c>
      <c r="AO103" s="926">
        <v>0</v>
      </c>
      <c r="AP103" s="926">
        <v>0</v>
      </c>
      <c r="AQ103" s="926">
        <v>0</v>
      </c>
      <c r="AR103" s="926">
        <v>0</v>
      </c>
      <c r="AS103" s="926">
        <v>0</v>
      </c>
      <c r="AT103" s="926">
        <v>0</v>
      </c>
      <c r="AU103" s="926">
        <v>0</v>
      </c>
      <c r="AV103" s="926">
        <v>0</v>
      </c>
      <c r="AW103" s="926">
        <v>0</v>
      </c>
      <c r="AX103" s="768"/>
      <c r="AY103" s="768"/>
      <c r="AZ103" s="768"/>
      <c r="BA103" s="943"/>
    </row>
    <row r="104" spans="1:53" ht="11.4">
      <c r="A104" s="784">
        <v>1</v>
      </c>
      <c r="B104" s="902"/>
      <c r="C104" s="902"/>
      <c r="D104" s="902"/>
      <c r="E104" s="902"/>
      <c r="F104" s="902"/>
      <c r="G104" s="902"/>
      <c r="H104" s="902"/>
      <c r="I104" s="902"/>
      <c r="J104" s="902"/>
      <c r="K104" s="902"/>
      <c r="L104" s="928" t="s">
        <v>122</v>
      </c>
      <c r="M104" s="929" t="s">
        <v>661</v>
      </c>
      <c r="N104" s="930" t="s">
        <v>370</v>
      </c>
      <c r="O104" s="785">
        <v>0</v>
      </c>
      <c r="P104" s="785">
        <v>0</v>
      </c>
      <c r="Q104" s="785">
        <v>0</v>
      </c>
      <c r="R104" s="937">
        <v>0</v>
      </c>
      <c r="S104" s="785">
        <v>0</v>
      </c>
      <c r="T104" s="785">
        <v>0</v>
      </c>
      <c r="U104" s="785">
        <v>0</v>
      </c>
      <c r="V104" s="785">
        <v>0</v>
      </c>
      <c r="W104" s="785">
        <v>0</v>
      </c>
      <c r="X104" s="785">
        <v>0</v>
      </c>
      <c r="Y104" s="785">
        <v>0</v>
      </c>
      <c r="Z104" s="785">
        <v>0</v>
      </c>
      <c r="AA104" s="785">
        <v>0</v>
      </c>
      <c r="AB104" s="785">
        <v>0</v>
      </c>
      <c r="AC104" s="785">
        <v>0</v>
      </c>
      <c r="AD104" s="785">
        <v>0</v>
      </c>
      <c r="AE104" s="785">
        <v>0</v>
      </c>
      <c r="AF104" s="785">
        <v>0</v>
      </c>
      <c r="AG104" s="785">
        <v>0</v>
      </c>
      <c r="AH104" s="785">
        <v>0</v>
      </c>
      <c r="AI104" s="785">
        <v>0</v>
      </c>
      <c r="AJ104" s="785">
        <v>0</v>
      </c>
      <c r="AK104" s="785">
        <v>0</v>
      </c>
      <c r="AL104" s="785">
        <v>0</v>
      </c>
      <c r="AM104" s="785">
        <v>0</v>
      </c>
      <c r="AN104" s="937">
        <v>0</v>
      </c>
      <c r="AO104" s="937">
        <v>0</v>
      </c>
      <c r="AP104" s="937">
        <v>0</v>
      </c>
      <c r="AQ104" s="937">
        <v>0</v>
      </c>
      <c r="AR104" s="937">
        <v>0</v>
      </c>
      <c r="AS104" s="937">
        <v>0</v>
      </c>
      <c r="AT104" s="937">
        <v>0</v>
      </c>
      <c r="AU104" s="937">
        <v>0</v>
      </c>
      <c r="AV104" s="937">
        <v>0</v>
      </c>
      <c r="AW104" s="937">
        <v>0</v>
      </c>
      <c r="AX104" s="768"/>
      <c r="AY104" s="768"/>
      <c r="AZ104" s="768"/>
      <c r="BA104" s="902"/>
    </row>
    <row r="105" spans="1:53" ht="11.4">
      <c r="A105" s="784">
        <v>1</v>
      </c>
      <c r="B105" s="902"/>
      <c r="C105" s="902"/>
      <c r="D105" s="902"/>
      <c r="E105" s="902"/>
      <c r="F105" s="902"/>
      <c r="G105" s="902"/>
      <c r="H105" s="902"/>
      <c r="I105" s="902"/>
      <c r="J105" s="902"/>
      <c r="K105" s="902"/>
      <c r="L105" s="928" t="s">
        <v>123</v>
      </c>
      <c r="M105" s="929" t="s">
        <v>662</v>
      </c>
      <c r="N105" s="930" t="s">
        <v>370</v>
      </c>
      <c r="O105" s="785">
        <v>0</v>
      </c>
      <c r="P105" s="785">
        <v>0</v>
      </c>
      <c r="Q105" s="785">
        <v>0</v>
      </c>
      <c r="R105" s="937">
        <v>0</v>
      </c>
      <c r="S105" s="785">
        <v>0</v>
      </c>
      <c r="T105" s="785">
        <v>0</v>
      </c>
      <c r="U105" s="785">
        <v>0</v>
      </c>
      <c r="V105" s="785">
        <v>0</v>
      </c>
      <c r="W105" s="785">
        <v>0</v>
      </c>
      <c r="X105" s="785">
        <v>0</v>
      </c>
      <c r="Y105" s="785">
        <v>0</v>
      </c>
      <c r="Z105" s="785">
        <v>0</v>
      </c>
      <c r="AA105" s="785">
        <v>0</v>
      </c>
      <c r="AB105" s="785">
        <v>0</v>
      </c>
      <c r="AC105" s="785">
        <v>0</v>
      </c>
      <c r="AD105" s="785">
        <v>0</v>
      </c>
      <c r="AE105" s="785">
        <v>0</v>
      </c>
      <c r="AF105" s="785">
        <v>0</v>
      </c>
      <c r="AG105" s="785">
        <v>0</v>
      </c>
      <c r="AH105" s="785">
        <v>0</v>
      </c>
      <c r="AI105" s="785">
        <v>0</v>
      </c>
      <c r="AJ105" s="785">
        <v>0</v>
      </c>
      <c r="AK105" s="785">
        <v>0</v>
      </c>
      <c r="AL105" s="785">
        <v>0</v>
      </c>
      <c r="AM105" s="785">
        <v>0</v>
      </c>
      <c r="AN105" s="937">
        <v>0</v>
      </c>
      <c r="AO105" s="937">
        <v>0</v>
      </c>
      <c r="AP105" s="937">
        <v>0</v>
      </c>
      <c r="AQ105" s="937">
        <v>0</v>
      </c>
      <c r="AR105" s="937">
        <v>0</v>
      </c>
      <c r="AS105" s="937">
        <v>0</v>
      </c>
      <c r="AT105" s="937">
        <v>0</v>
      </c>
      <c r="AU105" s="937">
        <v>0</v>
      </c>
      <c r="AV105" s="937">
        <v>0</v>
      </c>
      <c r="AW105" s="937">
        <v>0</v>
      </c>
      <c r="AX105" s="768"/>
      <c r="AY105" s="768"/>
      <c r="AZ105" s="768"/>
      <c r="BA105" s="902"/>
    </row>
    <row r="106" spans="1:53" ht="11.4">
      <c r="A106" s="784">
        <v>1</v>
      </c>
      <c r="B106" s="902"/>
      <c r="C106" s="902"/>
      <c r="D106" s="902"/>
      <c r="E106" s="902"/>
      <c r="F106" s="902"/>
      <c r="G106" s="902"/>
      <c r="H106" s="902"/>
      <c r="I106" s="902"/>
      <c r="J106" s="902"/>
      <c r="K106" s="902"/>
      <c r="L106" s="928" t="s">
        <v>396</v>
      </c>
      <c r="M106" s="929" t="s">
        <v>663</v>
      </c>
      <c r="N106" s="930" t="s">
        <v>370</v>
      </c>
      <c r="O106" s="785">
        <v>0</v>
      </c>
      <c r="P106" s="785">
        <v>0</v>
      </c>
      <c r="Q106" s="785">
        <v>0</v>
      </c>
      <c r="R106" s="937">
        <v>0</v>
      </c>
      <c r="S106" s="785">
        <v>0</v>
      </c>
      <c r="T106" s="785">
        <v>0</v>
      </c>
      <c r="U106" s="785">
        <v>0</v>
      </c>
      <c r="V106" s="785">
        <v>0</v>
      </c>
      <c r="W106" s="785">
        <v>0</v>
      </c>
      <c r="X106" s="785">
        <v>0</v>
      </c>
      <c r="Y106" s="785">
        <v>0</v>
      </c>
      <c r="Z106" s="785">
        <v>0</v>
      </c>
      <c r="AA106" s="785">
        <v>0</v>
      </c>
      <c r="AB106" s="785">
        <v>0</v>
      </c>
      <c r="AC106" s="785">
        <v>0</v>
      </c>
      <c r="AD106" s="785">
        <v>0</v>
      </c>
      <c r="AE106" s="785">
        <v>0</v>
      </c>
      <c r="AF106" s="785">
        <v>0</v>
      </c>
      <c r="AG106" s="785">
        <v>0</v>
      </c>
      <c r="AH106" s="785">
        <v>0</v>
      </c>
      <c r="AI106" s="785">
        <v>0</v>
      </c>
      <c r="AJ106" s="785">
        <v>0</v>
      </c>
      <c r="AK106" s="785">
        <v>0</v>
      </c>
      <c r="AL106" s="785">
        <v>0</v>
      </c>
      <c r="AM106" s="785">
        <v>0</v>
      </c>
      <c r="AN106" s="937">
        <v>0</v>
      </c>
      <c r="AO106" s="937">
        <v>0</v>
      </c>
      <c r="AP106" s="937">
        <v>0</v>
      </c>
      <c r="AQ106" s="937">
        <v>0</v>
      </c>
      <c r="AR106" s="937">
        <v>0</v>
      </c>
      <c r="AS106" s="937">
        <v>0</v>
      </c>
      <c r="AT106" s="937">
        <v>0</v>
      </c>
      <c r="AU106" s="937">
        <v>0</v>
      </c>
      <c r="AV106" s="937">
        <v>0</v>
      </c>
      <c r="AW106" s="937">
        <v>0</v>
      </c>
      <c r="AX106" s="768"/>
      <c r="AY106" s="768"/>
      <c r="AZ106" s="768"/>
      <c r="BA106" s="902"/>
    </row>
    <row r="107" spans="1:53" ht="22.8">
      <c r="A107" s="784">
        <v>1</v>
      </c>
      <c r="B107" s="902" t="s">
        <v>1398</v>
      </c>
      <c r="C107" s="902"/>
      <c r="D107" s="902"/>
      <c r="E107" s="902"/>
      <c r="F107" s="902"/>
      <c r="G107" s="902"/>
      <c r="H107" s="902"/>
      <c r="I107" s="902"/>
      <c r="J107" s="902"/>
      <c r="K107" s="902"/>
      <c r="L107" s="928" t="s">
        <v>397</v>
      </c>
      <c r="M107" s="929" t="s">
        <v>664</v>
      </c>
      <c r="N107" s="930" t="s">
        <v>370</v>
      </c>
      <c r="O107" s="785"/>
      <c r="P107" s="785"/>
      <c r="Q107" s="785"/>
      <c r="R107" s="937">
        <v>0</v>
      </c>
      <c r="S107" s="785"/>
      <c r="T107" s="785"/>
      <c r="U107" s="785"/>
      <c r="V107" s="785"/>
      <c r="W107" s="785"/>
      <c r="X107" s="785"/>
      <c r="Y107" s="785"/>
      <c r="Z107" s="785"/>
      <c r="AA107" s="785"/>
      <c r="AB107" s="785"/>
      <c r="AC107" s="785"/>
      <c r="AD107" s="785"/>
      <c r="AE107" s="785"/>
      <c r="AF107" s="785"/>
      <c r="AG107" s="785"/>
      <c r="AH107" s="785"/>
      <c r="AI107" s="785"/>
      <c r="AJ107" s="785"/>
      <c r="AK107" s="785"/>
      <c r="AL107" s="785"/>
      <c r="AM107" s="785"/>
      <c r="AN107" s="937">
        <v>0</v>
      </c>
      <c r="AO107" s="937">
        <v>0</v>
      </c>
      <c r="AP107" s="937">
        <v>0</v>
      </c>
      <c r="AQ107" s="937">
        <v>0</v>
      </c>
      <c r="AR107" s="937">
        <v>0</v>
      </c>
      <c r="AS107" s="937">
        <v>0</v>
      </c>
      <c r="AT107" s="937">
        <v>0</v>
      </c>
      <c r="AU107" s="937">
        <v>0</v>
      </c>
      <c r="AV107" s="937">
        <v>0</v>
      </c>
      <c r="AW107" s="937">
        <v>0</v>
      </c>
      <c r="AX107" s="768"/>
      <c r="AY107" s="768"/>
      <c r="AZ107" s="768"/>
      <c r="BA107" s="902"/>
    </row>
    <row r="108" spans="1:53" ht="11.4">
      <c r="A108" s="784">
        <v>1</v>
      </c>
      <c r="B108" s="902" t="s">
        <v>665</v>
      </c>
      <c r="C108" s="902"/>
      <c r="D108" s="902"/>
      <c r="E108" s="902"/>
      <c r="F108" s="902"/>
      <c r="G108" s="902"/>
      <c r="H108" s="902"/>
      <c r="I108" s="902"/>
      <c r="J108" s="902"/>
      <c r="K108" s="902"/>
      <c r="L108" s="928" t="s">
        <v>124</v>
      </c>
      <c r="M108" s="951" t="s">
        <v>665</v>
      </c>
      <c r="N108" s="930" t="s">
        <v>370</v>
      </c>
      <c r="O108" s="785"/>
      <c r="P108" s="785"/>
      <c r="Q108" s="785"/>
      <c r="R108" s="937">
        <v>0</v>
      </c>
      <c r="S108" s="785"/>
      <c r="T108" s="785"/>
      <c r="U108" s="785"/>
      <c r="V108" s="785"/>
      <c r="W108" s="785"/>
      <c r="X108" s="785"/>
      <c r="Y108" s="785"/>
      <c r="Z108" s="785"/>
      <c r="AA108" s="785"/>
      <c r="AB108" s="785"/>
      <c r="AC108" s="785"/>
      <c r="AD108" s="785"/>
      <c r="AE108" s="785"/>
      <c r="AF108" s="785"/>
      <c r="AG108" s="785"/>
      <c r="AH108" s="785"/>
      <c r="AI108" s="785"/>
      <c r="AJ108" s="785"/>
      <c r="AK108" s="785"/>
      <c r="AL108" s="785"/>
      <c r="AM108" s="785"/>
      <c r="AN108" s="937">
        <v>0</v>
      </c>
      <c r="AO108" s="937">
        <v>0</v>
      </c>
      <c r="AP108" s="937">
        <v>0</v>
      </c>
      <c r="AQ108" s="937">
        <v>0</v>
      </c>
      <c r="AR108" s="937">
        <v>0</v>
      </c>
      <c r="AS108" s="937">
        <v>0</v>
      </c>
      <c r="AT108" s="937">
        <v>0</v>
      </c>
      <c r="AU108" s="937">
        <v>0</v>
      </c>
      <c r="AV108" s="937">
        <v>0</v>
      </c>
      <c r="AW108" s="937">
        <v>0</v>
      </c>
      <c r="AX108" s="768"/>
      <c r="AY108" s="768"/>
      <c r="AZ108" s="768"/>
      <c r="BA108" s="902"/>
    </row>
    <row r="109" spans="1:53" ht="22.8">
      <c r="A109" s="784">
        <v>1</v>
      </c>
      <c r="B109" s="902"/>
      <c r="C109" s="902"/>
      <c r="D109" s="902"/>
      <c r="E109" s="902"/>
      <c r="F109" s="902"/>
      <c r="G109" s="902"/>
      <c r="H109" s="902"/>
      <c r="I109" s="902"/>
      <c r="J109" s="902"/>
      <c r="K109" s="902"/>
      <c r="L109" s="928" t="s">
        <v>125</v>
      </c>
      <c r="M109" s="951" t="s">
        <v>666</v>
      </c>
      <c r="N109" s="930" t="s">
        <v>370</v>
      </c>
      <c r="O109" s="785"/>
      <c r="P109" s="785"/>
      <c r="Q109" s="785"/>
      <c r="R109" s="937">
        <v>0</v>
      </c>
      <c r="S109" s="785"/>
      <c r="T109" s="785">
        <v>0</v>
      </c>
      <c r="U109" s="785"/>
      <c r="V109" s="785"/>
      <c r="W109" s="785"/>
      <c r="X109" s="785"/>
      <c r="Y109" s="785"/>
      <c r="Z109" s="785"/>
      <c r="AA109" s="785"/>
      <c r="AB109" s="785"/>
      <c r="AC109" s="785"/>
      <c r="AD109" s="785">
        <v>0</v>
      </c>
      <c r="AE109" s="785"/>
      <c r="AF109" s="785"/>
      <c r="AG109" s="785"/>
      <c r="AH109" s="785"/>
      <c r="AI109" s="785"/>
      <c r="AJ109" s="785"/>
      <c r="AK109" s="785"/>
      <c r="AL109" s="785"/>
      <c r="AM109" s="785"/>
      <c r="AN109" s="443"/>
      <c r="AO109" s="443"/>
      <c r="AP109" s="443"/>
      <c r="AQ109" s="443"/>
      <c r="AR109" s="443"/>
      <c r="AS109" s="443"/>
      <c r="AT109" s="443"/>
      <c r="AU109" s="443"/>
      <c r="AV109" s="443"/>
      <c r="AW109" s="443"/>
      <c r="AX109" s="768"/>
      <c r="AY109" s="768"/>
      <c r="AZ109" s="768"/>
      <c r="BA109" s="902"/>
    </row>
    <row r="110" spans="1:53" ht="102.6">
      <c r="A110" s="784">
        <v>1</v>
      </c>
      <c r="B110" s="902"/>
      <c r="C110" s="902"/>
      <c r="D110" s="902"/>
      <c r="E110" s="902"/>
      <c r="F110" s="902"/>
      <c r="G110" s="902"/>
      <c r="H110" s="902"/>
      <c r="I110" s="902"/>
      <c r="J110" s="902"/>
      <c r="K110" s="902"/>
      <c r="L110" s="928" t="s">
        <v>126</v>
      </c>
      <c r="M110" s="951" t="s">
        <v>667</v>
      </c>
      <c r="N110" s="930" t="s">
        <v>370</v>
      </c>
      <c r="O110" s="785"/>
      <c r="P110" s="785"/>
      <c r="Q110" s="785"/>
      <c r="R110" s="937">
        <v>0</v>
      </c>
      <c r="S110" s="785"/>
      <c r="T110" s="785">
        <v>0</v>
      </c>
      <c r="U110" s="785"/>
      <c r="V110" s="785"/>
      <c r="W110" s="785"/>
      <c r="X110" s="785"/>
      <c r="Y110" s="785"/>
      <c r="Z110" s="785"/>
      <c r="AA110" s="785"/>
      <c r="AB110" s="785"/>
      <c r="AC110" s="785"/>
      <c r="AD110" s="785">
        <v>0</v>
      </c>
      <c r="AE110" s="785"/>
      <c r="AF110" s="785"/>
      <c r="AG110" s="785"/>
      <c r="AH110" s="785"/>
      <c r="AI110" s="785"/>
      <c r="AJ110" s="785"/>
      <c r="AK110" s="785"/>
      <c r="AL110" s="785"/>
      <c r="AM110" s="785"/>
      <c r="AN110" s="443"/>
      <c r="AO110" s="443"/>
      <c r="AP110" s="443"/>
      <c r="AQ110" s="443"/>
      <c r="AR110" s="443"/>
      <c r="AS110" s="443"/>
      <c r="AT110" s="443"/>
      <c r="AU110" s="443"/>
      <c r="AV110" s="443"/>
      <c r="AW110" s="443"/>
      <c r="AX110" s="768"/>
      <c r="AY110" s="768"/>
      <c r="AZ110" s="768"/>
      <c r="BA110" s="902"/>
    </row>
    <row r="111" spans="1:53" ht="45.6">
      <c r="A111" s="784">
        <v>1</v>
      </c>
      <c r="B111" s="902"/>
      <c r="C111" s="902"/>
      <c r="D111" s="902"/>
      <c r="E111" s="902"/>
      <c r="F111" s="902"/>
      <c r="G111" s="902"/>
      <c r="H111" s="902"/>
      <c r="I111" s="902"/>
      <c r="J111" s="902"/>
      <c r="K111" s="902"/>
      <c r="L111" s="928" t="s">
        <v>127</v>
      </c>
      <c r="M111" s="951" t="s">
        <v>1228</v>
      </c>
      <c r="N111" s="930" t="s">
        <v>370</v>
      </c>
      <c r="O111" s="785">
        <v>-118.8</v>
      </c>
      <c r="P111" s="785"/>
      <c r="Q111" s="785">
        <v>-118.8</v>
      </c>
      <c r="R111" s="937">
        <v>-118.8</v>
      </c>
      <c r="S111" s="785">
        <v>203.18</v>
      </c>
      <c r="T111" s="785"/>
      <c r="U111" s="785"/>
      <c r="V111" s="785"/>
      <c r="W111" s="785"/>
      <c r="X111" s="785"/>
      <c r="Y111" s="785"/>
      <c r="Z111" s="785"/>
      <c r="AA111" s="785"/>
      <c r="AB111" s="785"/>
      <c r="AC111" s="785"/>
      <c r="AD111" s="785">
        <v>168.04277919761967</v>
      </c>
      <c r="AE111" s="785"/>
      <c r="AF111" s="785"/>
      <c r="AG111" s="785"/>
      <c r="AH111" s="785"/>
      <c r="AI111" s="785"/>
      <c r="AJ111" s="785"/>
      <c r="AK111" s="785"/>
      <c r="AL111" s="785"/>
      <c r="AM111" s="785"/>
      <c r="AN111" s="443"/>
      <c r="AO111" s="443"/>
      <c r="AP111" s="443"/>
      <c r="AQ111" s="443"/>
      <c r="AR111" s="443"/>
      <c r="AS111" s="443"/>
      <c r="AT111" s="443"/>
      <c r="AU111" s="443"/>
      <c r="AV111" s="443"/>
      <c r="AW111" s="443"/>
      <c r="AX111" s="768"/>
      <c r="AY111" s="768"/>
      <c r="AZ111" s="768"/>
      <c r="BA111" s="902"/>
    </row>
    <row r="112" spans="1:53" ht="11.4">
      <c r="A112" s="784">
        <v>1</v>
      </c>
      <c r="B112" s="902"/>
      <c r="C112" s="902"/>
      <c r="D112" s="902"/>
      <c r="E112" s="902"/>
      <c r="F112" s="902"/>
      <c r="G112" s="902"/>
      <c r="H112" s="902"/>
      <c r="I112" s="902"/>
      <c r="J112" s="902"/>
      <c r="K112" s="902"/>
      <c r="L112" s="928" t="s">
        <v>128</v>
      </c>
      <c r="M112" s="952" t="s">
        <v>668</v>
      </c>
      <c r="N112" s="930" t="s">
        <v>370</v>
      </c>
      <c r="O112" s="785"/>
      <c r="P112" s="785"/>
      <c r="Q112" s="785"/>
      <c r="R112" s="937">
        <v>0</v>
      </c>
      <c r="S112" s="785">
        <v>-595.32000000000005</v>
      </c>
      <c r="T112" s="785"/>
      <c r="U112" s="785"/>
      <c r="V112" s="785"/>
      <c r="W112" s="785"/>
      <c r="X112" s="785"/>
      <c r="Y112" s="785"/>
      <c r="Z112" s="785"/>
      <c r="AA112" s="785"/>
      <c r="AB112" s="785"/>
      <c r="AC112" s="785"/>
      <c r="AD112" s="785">
        <v>-515.05999999999995</v>
      </c>
      <c r="AE112" s="785"/>
      <c r="AF112" s="785"/>
      <c r="AG112" s="785"/>
      <c r="AH112" s="785"/>
      <c r="AI112" s="785"/>
      <c r="AJ112" s="785"/>
      <c r="AK112" s="785"/>
      <c r="AL112" s="785"/>
      <c r="AM112" s="785"/>
      <c r="AN112" s="443"/>
      <c r="AO112" s="443"/>
      <c r="AP112" s="443"/>
      <c r="AQ112" s="443"/>
      <c r="AR112" s="443"/>
      <c r="AS112" s="443"/>
      <c r="AT112" s="443"/>
      <c r="AU112" s="443"/>
      <c r="AV112" s="443"/>
      <c r="AW112" s="443"/>
      <c r="AX112" s="768"/>
      <c r="AY112" s="768"/>
      <c r="AZ112" s="768"/>
      <c r="BA112" s="902"/>
    </row>
    <row r="113" spans="1:53" ht="11.4">
      <c r="A113" s="784">
        <v>1</v>
      </c>
      <c r="B113" s="902"/>
      <c r="C113" s="902"/>
      <c r="D113" s="902"/>
      <c r="E113" s="902"/>
      <c r="F113" s="902"/>
      <c r="G113" s="902"/>
      <c r="H113" s="902"/>
      <c r="I113" s="902"/>
      <c r="J113" s="902"/>
      <c r="K113" s="902"/>
      <c r="L113" s="928" t="s">
        <v>1237</v>
      </c>
      <c r="M113" s="929" t="s">
        <v>1238</v>
      </c>
      <c r="N113" s="930" t="s">
        <v>145</v>
      </c>
      <c r="O113" s="443">
        <v>0</v>
      </c>
      <c r="P113" s="443">
        <v>0</v>
      </c>
      <c r="Q113" s="443">
        <v>0</v>
      </c>
      <c r="R113" s="937">
        <v>0</v>
      </c>
      <c r="S113" s="443">
        <v>-24.268757905529956</v>
      </c>
      <c r="T113" s="443">
        <v>0</v>
      </c>
      <c r="U113" s="443">
        <v>0</v>
      </c>
      <c r="V113" s="443">
        <v>0</v>
      </c>
      <c r="W113" s="443">
        <v>0</v>
      </c>
      <c r="X113" s="443">
        <v>0</v>
      </c>
      <c r="Y113" s="443">
        <v>0</v>
      </c>
      <c r="Z113" s="443">
        <v>0</v>
      </c>
      <c r="AA113" s="443">
        <v>0</v>
      </c>
      <c r="AB113" s="443">
        <v>0</v>
      </c>
      <c r="AC113" s="443">
        <v>0</v>
      </c>
      <c r="AD113" s="443">
        <v>-23.366913567684524</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768"/>
      <c r="AY113" s="768"/>
      <c r="AZ113" s="768"/>
      <c r="BA113" s="902"/>
    </row>
    <row r="114" spans="1:53" s="116" customFormat="1" ht="11.4">
      <c r="A114" s="784">
        <v>1</v>
      </c>
      <c r="B114" s="943"/>
      <c r="C114" s="943"/>
      <c r="D114" s="943"/>
      <c r="E114" s="943"/>
      <c r="F114" s="943"/>
      <c r="G114" s="943"/>
      <c r="H114" s="943"/>
      <c r="I114" s="943"/>
      <c r="J114" s="943"/>
      <c r="K114" s="943"/>
      <c r="L114" s="944" t="s">
        <v>129</v>
      </c>
      <c r="M114" s="950" t="s">
        <v>669</v>
      </c>
      <c r="N114" s="924" t="s">
        <v>370</v>
      </c>
      <c r="O114" s="926">
        <v>2370.89</v>
      </c>
      <c r="P114" s="926">
        <v>3148.7</v>
      </c>
      <c r="Q114" s="926">
        <v>2087.73</v>
      </c>
      <c r="R114" s="926">
        <v>-1060.9699999999998</v>
      </c>
      <c r="S114" s="926">
        <v>2453.0303623999998</v>
      </c>
      <c r="T114" s="926">
        <v>3497.0001353943398</v>
      </c>
      <c r="U114" s="926">
        <v>2191.0001353943398</v>
      </c>
      <c r="V114" s="926">
        <v>2191.0001353943398</v>
      </c>
      <c r="W114" s="926">
        <v>2191.0001353943398</v>
      </c>
      <c r="X114" s="926">
        <v>2191.0001353943398</v>
      </c>
      <c r="Y114" s="926">
        <v>2191.0001353943398</v>
      </c>
      <c r="Z114" s="926">
        <v>2191.0001353943398</v>
      </c>
      <c r="AA114" s="926">
        <v>2191.0001353943398</v>
      </c>
      <c r="AB114" s="926">
        <v>2191.0001353943398</v>
      </c>
      <c r="AC114" s="926">
        <v>2191.0001353943398</v>
      </c>
      <c r="AD114" s="926">
        <v>2204.2277791976198</v>
      </c>
      <c r="AE114" s="926">
        <v>1528.7850000000001</v>
      </c>
      <c r="AF114" s="926">
        <v>1528.7850000000001</v>
      </c>
      <c r="AG114" s="926">
        <v>1528.7850000000001</v>
      </c>
      <c r="AH114" s="926">
        <v>1528.7850000000001</v>
      </c>
      <c r="AI114" s="926">
        <v>1528.7850000000001</v>
      </c>
      <c r="AJ114" s="926">
        <v>1528.7850000000001</v>
      </c>
      <c r="AK114" s="926">
        <v>1528.7850000000001</v>
      </c>
      <c r="AL114" s="926">
        <v>1528.7850000000001</v>
      </c>
      <c r="AM114" s="926">
        <v>1528.7850000000001</v>
      </c>
      <c r="AN114" s="926">
        <v>-10.142662195137126</v>
      </c>
      <c r="AO114" s="926">
        <v>-30.64305719999108</v>
      </c>
      <c r="AP114" s="926">
        <v>0</v>
      </c>
      <c r="AQ114" s="926">
        <v>0</v>
      </c>
      <c r="AR114" s="926">
        <v>0</v>
      </c>
      <c r="AS114" s="926">
        <v>0</v>
      </c>
      <c r="AT114" s="926">
        <v>0</v>
      </c>
      <c r="AU114" s="926">
        <v>0</v>
      </c>
      <c r="AV114" s="926">
        <v>0</v>
      </c>
      <c r="AW114" s="926">
        <v>0</v>
      </c>
      <c r="AX114" s="768"/>
      <c r="AY114" s="768"/>
      <c r="AZ114" s="768"/>
      <c r="BA114" s="943"/>
    </row>
    <row r="115" spans="1:53" ht="79.8">
      <c r="A115" s="784">
        <v>1</v>
      </c>
      <c r="B115" s="902"/>
      <c r="C115" s="902"/>
      <c r="D115" s="902"/>
      <c r="E115" s="902"/>
      <c r="F115" s="902"/>
      <c r="G115" s="902"/>
      <c r="H115" s="902"/>
      <c r="I115" s="902"/>
      <c r="J115" s="902"/>
      <c r="K115" s="902"/>
      <c r="L115" s="928" t="s">
        <v>130</v>
      </c>
      <c r="M115" s="952" t="s">
        <v>1183</v>
      </c>
      <c r="N115" s="940" t="s">
        <v>370</v>
      </c>
      <c r="O115" s="785"/>
      <c r="P115" s="785"/>
      <c r="Q115" s="785"/>
      <c r="R115" s="937">
        <v>0</v>
      </c>
      <c r="S115" s="785"/>
      <c r="T115" s="785"/>
      <c r="U115" s="785"/>
      <c r="V115" s="785"/>
      <c r="W115" s="785"/>
      <c r="X115" s="785"/>
      <c r="Y115" s="785"/>
      <c r="Z115" s="785"/>
      <c r="AA115" s="785"/>
      <c r="AB115" s="785"/>
      <c r="AC115" s="785"/>
      <c r="AD115" s="785">
        <v>0</v>
      </c>
      <c r="AE115" s="785"/>
      <c r="AF115" s="785"/>
      <c r="AG115" s="785"/>
      <c r="AH115" s="785"/>
      <c r="AI115" s="785"/>
      <c r="AJ115" s="785"/>
      <c r="AK115" s="785"/>
      <c r="AL115" s="785"/>
      <c r="AM115" s="785"/>
      <c r="AN115" s="443"/>
      <c r="AO115" s="443"/>
      <c r="AP115" s="443"/>
      <c r="AQ115" s="443"/>
      <c r="AR115" s="443"/>
      <c r="AS115" s="443"/>
      <c r="AT115" s="443"/>
      <c r="AU115" s="443"/>
      <c r="AV115" s="443"/>
      <c r="AW115" s="443"/>
      <c r="AX115" s="768"/>
      <c r="AY115" s="768"/>
      <c r="AZ115" s="768"/>
      <c r="BA115" s="902"/>
    </row>
    <row r="116" spans="1:53" ht="57">
      <c r="A116" s="784">
        <v>1</v>
      </c>
      <c r="B116" s="902"/>
      <c r="C116" s="902"/>
      <c r="D116" s="902"/>
      <c r="E116" s="902"/>
      <c r="F116" s="902"/>
      <c r="G116" s="902"/>
      <c r="H116" s="902"/>
      <c r="I116" s="902"/>
      <c r="J116" s="902"/>
      <c r="K116" s="902"/>
      <c r="L116" s="928" t="s">
        <v>131</v>
      </c>
      <c r="M116" s="952" t="s">
        <v>670</v>
      </c>
      <c r="N116" s="940" t="s">
        <v>370</v>
      </c>
      <c r="O116" s="785"/>
      <c r="P116" s="785"/>
      <c r="Q116" s="785"/>
      <c r="R116" s="937">
        <v>0</v>
      </c>
      <c r="S116" s="785"/>
      <c r="T116" s="785"/>
      <c r="U116" s="785"/>
      <c r="V116" s="785"/>
      <c r="W116" s="785"/>
      <c r="X116" s="785"/>
      <c r="Y116" s="785"/>
      <c r="Z116" s="785"/>
      <c r="AA116" s="785"/>
      <c r="AB116" s="785"/>
      <c r="AC116" s="785"/>
      <c r="AD116" s="785">
        <v>0</v>
      </c>
      <c r="AE116" s="785"/>
      <c r="AF116" s="785"/>
      <c r="AG116" s="785"/>
      <c r="AH116" s="785"/>
      <c r="AI116" s="785"/>
      <c r="AJ116" s="785"/>
      <c r="AK116" s="785"/>
      <c r="AL116" s="785"/>
      <c r="AM116" s="785"/>
      <c r="AN116" s="443"/>
      <c r="AO116" s="443"/>
      <c r="AP116" s="443"/>
      <c r="AQ116" s="443"/>
      <c r="AR116" s="443"/>
      <c r="AS116" s="443"/>
      <c r="AT116" s="443"/>
      <c r="AU116" s="443"/>
      <c r="AV116" s="443"/>
      <c r="AW116" s="443"/>
      <c r="AX116" s="768"/>
      <c r="AY116" s="768"/>
      <c r="AZ116" s="768"/>
      <c r="BA116" s="902"/>
    </row>
    <row r="117" spans="1:53" ht="11.4">
      <c r="A117" s="784">
        <v>1</v>
      </c>
      <c r="B117" s="902"/>
      <c r="C117" s="902"/>
      <c r="D117" s="902"/>
      <c r="E117" s="902"/>
      <c r="F117" s="902"/>
      <c r="G117" s="902"/>
      <c r="H117" s="902"/>
      <c r="I117" s="902"/>
      <c r="J117" s="902"/>
      <c r="K117" s="902"/>
      <c r="L117" s="928" t="s">
        <v>132</v>
      </c>
      <c r="M117" s="952" t="s">
        <v>671</v>
      </c>
      <c r="N117" s="930" t="s">
        <v>370</v>
      </c>
      <c r="O117" s="785"/>
      <c r="P117" s="785"/>
      <c r="Q117" s="785"/>
      <c r="R117" s="937">
        <v>0</v>
      </c>
      <c r="S117" s="785"/>
      <c r="T117" s="785"/>
      <c r="U117" s="785"/>
      <c r="V117" s="785"/>
      <c r="W117" s="785"/>
      <c r="X117" s="785"/>
      <c r="Y117" s="785"/>
      <c r="Z117" s="785"/>
      <c r="AA117" s="785"/>
      <c r="AB117" s="785"/>
      <c r="AC117" s="785"/>
      <c r="AD117" s="785"/>
      <c r="AE117" s="785"/>
      <c r="AF117" s="785"/>
      <c r="AG117" s="785"/>
      <c r="AH117" s="785"/>
      <c r="AI117" s="785"/>
      <c r="AJ117" s="785"/>
      <c r="AK117" s="785"/>
      <c r="AL117" s="785"/>
      <c r="AM117" s="785"/>
      <c r="AN117" s="443"/>
      <c r="AO117" s="443"/>
      <c r="AP117" s="443"/>
      <c r="AQ117" s="443"/>
      <c r="AR117" s="443"/>
      <c r="AS117" s="443"/>
      <c r="AT117" s="443"/>
      <c r="AU117" s="443"/>
      <c r="AV117" s="443"/>
      <c r="AW117" s="443"/>
      <c r="AX117" s="768"/>
      <c r="AY117" s="768"/>
      <c r="AZ117" s="768"/>
      <c r="BA117" s="902"/>
    </row>
    <row r="118" spans="1:53" s="116" customFormat="1" ht="11.4">
      <c r="A118" s="784">
        <v>1</v>
      </c>
      <c r="B118" s="943"/>
      <c r="C118" s="943"/>
      <c r="D118" s="943"/>
      <c r="E118" s="943"/>
      <c r="F118" s="943"/>
      <c r="G118" s="943"/>
      <c r="H118" s="943"/>
      <c r="I118" s="943"/>
      <c r="J118" s="943"/>
      <c r="K118" s="943"/>
      <c r="L118" s="944" t="s">
        <v>133</v>
      </c>
      <c r="M118" s="950" t="s">
        <v>672</v>
      </c>
      <c r="N118" s="946" t="s">
        <v>370</v>
      </c>
      <c r="O118" s="925">
        <v>0</v>
      </c>
      <c r="P118" s="925">
        <v>0</v>
      </c>
      <c r="Q118" s="925">
        <v>0</v>
      </c>
      <c r="R118" s="926">
        <v>0</v>
      </c>
      <c r="S118" s="925">
        <v>0</v>
      </c>
      <c r="T118" s="925">
        <v>0</v>
      </c>
      <c r="U118" s="925">
        <v>0</v>
      </c>
      <c r="V118" s="925">
        <v>0</v>
      </c>
      <c r="W118" s="925">
        <v>0</v>
      </c>
      <c r="X118" s="925">
        <v>0</v>
      </c>
      <c r="Y118" s="925">
        <v>0</v>
      </c>
      <c r="Z118" s="925">
        <v>0</v>
      </c>
      <c r="AA118" s="925">
        <v>0</v>
      </c>
      <c r="AB118" s="925">
        <v>0</v>
      </c>
      <c r="AC118" s="925">
        <v>0</v>
      </c>
      <c r="AD118" s="925">
        <v>0</v>
      </c>
      <c r="AE118" s="925">
        <v>0</v>
      </c>
      <c r="AF118" s="925">
        <v>0</v>
      </c>
      <c r="AG118" s="925">
        <v>0</v>
      </c>
      <c r="AH118" s="925">
        <v>0</v>
      </c>
      <c r="AI118" s="925">
        <v>0</v>
      </c>
      <c r="AJ118" s="925">
        <v>0</v>
      </c>
      <c r="AK118" s="925">
        <v>0</v>
      </c>
      <c r="AL118" s="925">
        <v>0</v>
      </c>
      <c r="AM118" s="925">
        <v>0</v>
      </c>
      <c r="AN118" s="926">
        <v>0</v>
      </c>
      <c r="AO118" s="926">
        <v>0</v>
      </c>
      <c r="AP118" s="926">
        <v>0</v>
      </c>
      <c r="AQ118" s="926">
        <v>0</v>
      </c>
      <c r="AR118" s="926">
        <v>0</v>
      </c>
      <c r="AS118" s="926">
        <v>0</v>
      </c>
      <c r="AT118" s="926">
        <v>0</v>
      </c>
      <c r="AU118" s="926">
        <v>0</v>
      </c>
      <c r="AV118" s="926">
        <v>0</v>
      </c>
      <c r="AW118" s="926">
        <v>0</v>
      </c>
      <c r="AX118" s="768"/>
      <c r="AY118" s="768"/>
      <c r="AZ118" s="768"/>
      <c r="BA118" s="943"/>
    </row>
    <row r="119" spans="1:53" ht="22.8">
      <c r="A119" s="784">
        <v>1</v>
      </c>
      <c r="B119" s="902"/>
      <c r="C119" s="902"/>
      <c r="D119" s="902"/>
      <c r="E119" s="902"/>
      <c r="F119" s="902"/>
      <c r="G119" s="902"/>
      <c r="H119" s="902"/>
      <c r="I119" s="902"/>
      <c r="J119" s="902"/>
      <c r="K119" s="902"/>
      <c r="L119" s="928" t="s">
        <v>200</v>
      </c>
      <c r="M119" s="953" t="s">
        <v>673</v>
      </c>
      <c r="N119" s="930" t="s">
        <v>370</v>
      </c>
      <c r="O119" s="785"/>
      <c r="P119" s="785"/>
      <c r="Q119" s="785"/>
      <c r="R119" s="937">
        <v>0</v>
      </c>
      <c r="S119" s="785"/>
      <c r="T119" s="785"/>
      <c r="U119" s="785"/>
      <c r="V119" s="785"/>
      <c r="W119" s="785"/>
      <c r="X119" s="785"/>
      <c r="Y119" s="785"/>
      <c r="Z119" s="785"/>
      <c r="AA119" s="785"/>
      <c r="AB119" s="785"/>
      <c r="AC119" s="785"/>
      <c r="AD119" s="785"/>
      <c r="AE119" s="785"/>
      <c r="AF119" s="785"/>
      <c r="AG119" s="785"/>
      <c r="AH119" s="785"/>
      <c r="AI119" s="785"/>
      <c r="AJ119" s="785"/>
      <c r="AK119" s="785"/>
      <c r="AL119" s="785"/>
      <c r="AM119" s="785"/>
      <c r="AN119" s="443"/>
      <c r="AO119" s="443"/>
      <c r="AP119" s="443"/>
      <c r="AQ119" s="443"/>
      <c r="AR119" s="443"/>
      <c r="AS119" s="443"/>
      <c r="AT119" s="443"/>
      <c r="AU119" s="443"/>
      <c r="AV119" s="443"/>
      <c r="AW119" s="443"/>
      <c r="AX119" s="768"/>
      <c r="AY119" s="768"/>
      <c r="AZ119" s="768"/>
      <c r="BA119" s="902"/>
    </row>
    <row r="120" spans="1:53" ht="22.8">
      <c r="A120" s="784">
        <v>1</v>
      </c>
      <c r="B120" s="902"/>
      <c r="C120" s="902"/>
      <c r="D120" s="902"/>
      <c r="E120" s="902"/>
      <c r="F120" s="902"/>
      <c r="G120" s="902"/>
      <c r="H120" s="902"/>
      <c r="I120" s="902"/>
      <c r="J120" s="902"/>
      <c r="K120" s="902"/>
      <c r="L120" s="928" t="s">
        <v>201</v>
      </c>
      <c r="M120" s="929" t="s">
        <v>674</v>
      </c>
      <c r="N120" s="930" t="s">
        <v>370</v>
      </c>
      <c r="O120" s="785"/>
      <c r="P120" s="785"/>
      <c r="Q120" s="785"/>
      <c r="R120" s="937">
        <v>0</v>
      </c>
      <c r="S120" s="785"/>
      <c r="T120" s="785"/>
      <c r="U120" s="785"/>
      <c r="V120" s="785"/>
      <c r="W120" s="785"/>
      <c r="X120" s="785"/>
      <c r="Y120" s="785"/>
      <c r="Z120" s="785"/>
      <c r="AA120" s="785"/>
      <c r="AB120" s="785"/>
      <c r="AC120" s="785"/>
      <c r="AD120" s="785"/>
      <c r="AE120" s="785"/>
      <c r="AF120" s="785"/>
      <c r="AG120" s="785"/>
      <c r="AH120" s="785"/>
      <c r="AI120" s="785"/>
      <c r="AJ120" s="785"/>
      <c r="AK120" s="785"/>
      <c r="AL120" s="785"/>
      <c r="AM120" s="785"/>
      <c r="AN120" s="443"/>
      <c r="AO120" s="443"/>
      <c r="AP120" s="443"/>
      <c r="AQ120" s="443"/>
      <c r="AR120" s="443"/>
      <c r="AS120" s="443"/>
      <c r="AT120" s="443"/>
      <c r="AU120" s="443"/>
      <c r="AV120" s="443"/>
      <c r="AW120" s="443"/>
      <c r="AX120" s="768"/>
      <c r="AY120" s="768"/>
      <c r="AZ120" s="768"/>
      <c r="BA120" s="902"/>
    </row>
    <row r="121" spans="1:53" ht="11.4">
      <c r="A121" s="784">
        <v>1</v>
      </c>
      <c r="B121" s="902"/>
      <c r="C121" s="902"/>
      <c r="D121" s="902"/>
      <c r="E121" s="902"/>
      <c r="F121" s="902"/>
      <c r="G121" s="902"/>
      <c r="H121" s="902"/>
      <c r="I121" s="902"/>
      <c r="J121" s="902"/>
      <c r="K121" s="902"/>
      <c r="L121" s="928" t="s">
        <v>134</v>
      </c>
      <c r="M121" s="952" t="s">
        <v>675</v>
      </c>
      <c r="N121" s="930" t="s">
        <v>370</v>
      </c>
      <c r="O121" s="785"/>
      <c r="P121" s="785"/>
      <c r="Q121" s="785"/>
      <c r="R121" s="937">
        <v>0</v>
      </c>
      <c r="S121" s="785"/>
      <c r="T121" s="785"/>
      <c r="U121" s="785"/>
      <c r="V121" s="785"/>
      <c r="W121" s="785"/>
      <c r="X121" s="785"/>
      <c r="Y121" s="785"/>
      <c r="Z121" s="785"/>
      <c r="AA121" s="785"/>
      <c r="AB121" s="785"/>
      <c r="AC121" s="785"/>
      <c r="AD121" s="785"/>
      <c r="AE121" s="785"/>
      <c r="AF121" s="785"/>
      <c r="AG121" s="785"/>
      <c r="AH121" s="785"/>
      <c r="AI121" s="785"/>
      <c r="AJ121" s="785"/>
      <c r="AK121" s="785"/>
      <c r="AL121" s="785"/>
      <c r="AM121" s="785"/>
      <c r="AN121" s="443"/>
      <c r="AO121" s="443"/>
      <c r="AP121" s="443"/>
      <c r="AQ121" s="443"/>
      <c r="AR121" s="443"/>
      <c r="AS121" s="443"/>
      <c r="AT121" s="443"/>
      <c r="AU121" s="443"/>
      <c r="AV121" s="443"/>
      <c r="AW121" s="443"/>
      <c r="AX121" s="768"/>
      <c r="AY121" s="768"/>
      <c r="AZ121" s="768"/>
      <c r="BA121" s="902"/>
    </row>
    <row r="122" spans="1:53" ht="11.4">
      <c r="A122" s="784">
        <v>1</v>
      </c>
      <c r="B122" s="902"/>
      <c r="C122" s="902"/>
      <c r="D122" s="902"/>
      <c r="E122" s="902"/>
      <c r="F122" s="902"/>
      <c r="G122" s="902"/>
      <c r="H122" s="902"/>
      <c r="I122" s="902"/>
      <c r="J122" s="902"/>
      <c r="K122" s="902"/>
      <c r="L122" s="928" t="s">
        <v>135</v>
      </c>
      <c r="M122" s="952" t="s">
        <v>676</v>
      </c>
      <c r="N122" s="930" t="s">
        <v>370</v>
      </c>
      <c r="O122" s="785"/>
      <c r="P122" s="785"/>
      <c r="Q122" s="785"/>
      <c r="R122" s="937">
        <v>0</v>
      </c>
      <c r="S122" s="785"/>
      <c r="T122" s="785"/>
      <c r="U122" s="785"/>
      <c r="V122" s="785"/>
      <c r="W122" s="785"/>
      <c r="X122" s="785"/>
      <c r="Y122" s="785"/>
      <c r="Z122" s="785"/>
      <c r="AA122" s="785"/>
      <c r="AB122" s="785"/>
      <c r="AC122" s="785"/>
      <c r="AD122" s="785"/>
      <c r="AE122" s="785"/>
      <c r="AF122" s="785"/>
      <c r="AG122" s="785"/>
      <c r="AH122" s="785"/>
      <c r="AI122" s="785"/>
      <c r="AJ122" s="785"/>
      <c r="AK122" s="785"/>
      <c r="AL122" s="785"/>
      <c r="AM122" s="785"/>
      <c r="AN122" s="443"/>
      <c r="AO122" s="443"/>
      <c r="AP122" s="443"/>
      <c r="AQ122" s="443"/>
      <c r="AR122" s="443"/>
      <c r="AS122" s="443"/>
      <c r="AT122" s="443"/>
      <c r="AU122" s="443"/>
      <c r="AV122" s="443"/>
      <c r="AW122" s="443"/>
      <c r="AX122" s="768"/>
      <c r="AY122" s="768"/>
      <c r="AZ122" s="768"/>
      <c r="BA122" s="902"/>
    </row>
    <row r="123" spans="1:53" s="116" customFormat="1" ht="11.4">
      <c r="A123" s="784">
        <v>1</v>
      </c>
      <c r="B123" s="943"/>
      <c r="C123" s="943"/>
      <c r="D123" s="943"/>
      <c r="E123" s="943"/>
      <c r="F123" s="943"/>
      <c r="G123" s="943"/>
      <c r="H123" s="943"/>
      <c r="I123" s="943"/>
      <c r="J123" s="943"/>
      <c r="K123" s="943"/>
      <c r="L123" s="944" t="s">
        <v>138</v>
      </c>
      <c r="M123" s="950" t="s">
        <v>677</v>
      </c>
      <c r="N123" s="946" t="s">
        <v>370</v>
      </c>
      <c r="O123" s="926">
        <v>2370.89</v>
      </c>
      <c r="P123" s="926">
        <v>3148.7</v>
      </c>
      <c r="Q123" s="926">
        <v>2087.73</v>
      </c>
      <c r="R123" s="926">
        <v>-1060.9699999999998</v>
      </c>
      <c r="S123" s="926">
        <v>2453.0303623999998</v>
      </c>
      <c r="T123" s="926">
        <v>3497.0001353943398</v>
      </c>
      <c r="U123" s="926">
        <v>2191.0001353943398</v>
      </c>
      <c r="V123" s="926">
        <v>2191.0001353943398</v>
      </c>
      <c r="W123" s="926">
        <v>2191.0001353943398</v>
      </c>
      <c r="X123" s="926">
        <v>2191.0001353943398</v>
      </c>
      <c r="Y123" s="926">
        <v>2191.0001353943398</v>
      </c>
      <c r="Z123" s="926">
        <v>2191.0001353943398</v>
      </c>
      <c r="AA123" s="926">
        <v>2191.0001353943398</v>
      </c>
      <c r="AB123" s="926">
        <v>2191.0001353943398</v>
      </c>
      <c r="AC123" s="926">
        <v>2191.0001353943398</v>
      </c>
      <c r="AD123" s="926">
        <v>2204.2277791976198</v>
      </c>
      <c r="AE123" s="926">
        <v>1528.7850000000001</v>
      </c>
      <c r="AF123" s="926">
        <v>1528.7850000000001</v>
      </c>
      <c r="AG123" s="926">
        <v>1528.7850000000001</v>
      </c>
      <c r="AH123" s="926">
        <v>1528.7850000000001</v>
      </c>
      <c r="AI123" s="926">
        <v>1528.7850000000001</v>
      </c>
      <c r="AJ123" s="926">
        <v>1528.7850000000001</v>
      </c>
      <c r="AK123" s="926">
        <v>1528.7850000000001</v>
      </c>
      <c r="AL123" s="926">
        <v>1528.7850000000001</v>
      </c>
      <c r="AM123" s="926">
        <v>1528.7850000000001</v>
      </c>
      <c r="AN123" s="926">
        <v>-10.142662195137126</v>
      </c>
      <c r="AO123" s="926">
        <v>-30.64305719999108</v>
      </c>
      <c r="AP123" s="926">
        <v>0</v>
      </c>
      <c r="AQ123" s="926">
        <v>0</v>
      </c>
      <c r="AR123" s="926">
        <v>0</v>
      </c>
      <c r="AS123" s="926">
        <v>0</v>
      </c>
      <c r="AT123" s="926">
        <v>0</v>
      </c>
      <c r="AU123" s="926">
        <v>0</v>
      </c>
      <c r="AV123" s="926">
        <v>0</v>
      </c>
      <c r="AW123" s="926">
        <v>0</v>
      </c>
      <c r="AX123" s="768"/>
      <c r="AY123" s="768"/>
      <c r="AZ123" s="768"/>
      <c r="BA123" s="943"/>
    </row>
    <row r="124" spans="1:53" ht="14.4">
      <c r="A124" s="784">
        <v>1</v>
      </c>
      <c r="B124" s="902"/>
      <c r="C124" s="954" t="b">
        <v>0</v>
      </c>
      <c r="D124" s="902"/>
      <c r="E124" s="902"/>
      <c r="F124" s="902"/>
      <c r="G124" s="902"/>
      <c r="H124" s="902"/>
      <c r="I124" s="902"/>
      <c r="J124" s="902"/>
      <c r="K124" s="902"/>
      <c r="L124" s="928" t="s">
        <v>1240</v>
      </c>
      <c r="M124" s="929" t="s">
        <v>1336</v>
      </c>
      <c r="N124" s="930" t="s">
        <v>370</v>
      </c>
      <c r="O124" s="785"/>
      <c r="P124" s="785"/>
      <c r="Q124" s="785"/>
      <c r="R124" s="937">
        <v>0</v>
      </c>
      <c r="S124" s="785"/>
      <c r="T124" s="785"/>
      <c r="U124" s="785"/>
      <c r="V124" s="785"/>
      <c r="W124" s="785"/>
      <c r="X124" s="785"/>
      <c r="Y124" s="785"/>
      <c r="Z124" s="785"/>
      <c r="AA124" s="785"/>
      <c r="AB124" s="785"/>
      <c r="AC124" s="785"/>
      <c r="AD124" s="785"/>
      <c r="AE124" s="785"/>
      <c r="AF124" s="785"/>
      <c r="AG124" s="785"/>
      <c r="AH124" s="785"/>
      <c r="AI124" s="785"/>
      <c r="AJ124" s="785"/>
      <c r="AK124" s="785"/>
      <c r="AL124" s="785"/>
      <c r="AM124" s="785"/>
      <c r="AN124" s="443"/>
      <c r="AO124" s="443"/>
      <c r="AP124" s="443"/>
      <c r="AQ124" s="443"/>
      <c r="AR124" s="443"/>
      <c r="AS124" s="443"/>
      <c r="AT124" s="443"/>
      <c r="AU124" s="443"/>
      <c r="AV124" s="443"/>
      <c r="AW124" s="443"/>
      <c r="AX124" s="768"/>
      <c r="AY124" s="768"/>
      <c r="AZ124" s="768"/>
      <c r="BA124" s="902"/>
    </row>
    <row r="125" spans="1:53" ht="14.4">
      <c r="A125" s="784">
        <v>1</v>
      </c>
      <c r="B125" s="902"/>
      <c r="C125" s="954" t="b">
        <v>0</v>
      </c>
      <c r="D125" s="902"/>
      <c r="E125" s="902"/>
      <c r="F125" s="902"/>
      <c r="G125" s="902"/>
      <c r="H125" s="902"/>
      <c r="I125" s="902"/>
      <c r="J125" s="902"/>
      <c r="K125" s="902"/>
      <c r="L125" s="928" t="s">
        <v>1241</v>
      </c>
      <c r="M125" s="929" t="s">
        <v>1337</v>
      </c>
      <c r="N125" s="930" t="s">
        <v>370</v>
      </c>
      <c r="O125" s="785"/>
      <c r="P125" s="785"/>
      <c r="Q125" s="785"/>
      <c r="R125" s="937">
        <v>0</v>
      </c>
      <c r="S125" s="785"/>
      <c r="T125" s="785"/>
      <c r="U125" s="785"/>
      <c r="V125" s="785"/>
      <c r="W125" s="785"/>
      <c r="X125" s="785"/>
      <c r="Y125" s="785"/>
      <c r="Z125" s="785"/>
      <c r="AA125" s="785"/>
      <c r="AB125" s="785"/>
      <c r="AC125" s="785"/>
      <c r="AD125" s="785"/>
      <c r="AE125" s="785"/>
      <c r="AF125" s="785"/>
      <c r="AG125" s="785"/>
      <c r="AH125" s="785"/>
      <c r="AI125" s="785"/>
      <c r="AJ125" s="785"/>
      <c r="AK125" s="785"/>
      <c r="AL125" s="785"/>
      <c r="AM125" s="785"/>
      <c r="AN125" s="443"/>
      <c r="AO125" s="443"/>
      <c r="AP125" s="443"/>
      <c r="AQ125" s="443"/>
      <c r="AR125" s="443"/>
      <c r="AS125" s="443"/>
      <c r="AT125" s="443"/>
      <c r="AU125" s="443"/>
      <c r="AV125" s="443"/>
      <c r="AW125" s="443"/>
      <c r="AX125" s="768"/>
      <c r="AY125" s="768"/>
      <c r="AZ125" s="768"/>
      <c r="BA125" s="902"/>
    </row>
    <row r="126" spans="1:53" s="116" customFormat="1" ht="11.4">
      <c r="A126" s="784">
        <v>1</v>
      </c>
      <c r="B126" s="902" t="s">
        <v>1217</v>
      </c>
      <c r="C126" s="943"/>
      <c r="D126" s="943"/>
      <c r="E126" s="943"/>
      <c r="F126" s="943"/>
      <c r="G126" s="943"/>
      <c r="H126" s="943"/>
      <c r="I126" s="943"/>
      <c r="J126" s="943"/>
      <c r="K126" s="943"/>
      <c r="L126" s="944" t="s">
        <v>139</v>
      </c>
      <c r="M126" s="950" t="s">
        <v>678</v>
      </c>
      <c r="N126" s="946" t="s">
        <v>329</v>
      </c>
      <c r="O126" s="955">
        <v>75</v>
      </c>
      <c r="P126" s="955">
        <v>61.51</v>
      </c>
      <c r="Q126" s="955">
        <v>61.51</v>
      </c>
      <c r="R126" s="955">
        <v>0</v>
      </c>
      <c r="S126" s="955">
        <v>72</v>
      </c>
      <c r="T126" s="955">
        <v>62</v>
      </c>
      <c r="U126" s="955">
        <v>0</v>
      </c>
      <c r="V126" s="955">
        <v>0</v>
      </c>
      <c r="W126" s="955">
        <v>0</v>
      </c>
      <c r="X126" s="955">
        <v>0</v>
      </c>
      <c r="Y126" s="955">
        <v>0</v>
      </c>
      <c r="Z126" s="955">
        <v>0</v>
      </c>
      <c r="AA126" s="955">
        <v>0</v>
      </c>
      <c r="AB126" s="955">
        <v>0</v>
      </c>
      <c r="AC126" s="955">
        <v>0</v>
      </c>
      <c r="AD126" s="955">
        <v>62</v>
      </c>
      <c r="AE126" s="955">
        <v>0</v>
      </c>
      <c r="AF126" s="955">
        <v>0</v>
      </c>
      <c r="AG126" s="955">
        <v>0</v>
      </c>
      <c r="AH126" s="955">
        <v>0</v>
      </c>
      <c r="AI126" s="955">
        <v>0</v>
      </c>
      <c r="AJ126" s="955">
        <v>0</v>
      </c>
      <c r="AK126" s="955">
        <v>0</v>
      </c>
      <c r="AL126" s="955">
        <v>0</v>
      </c>
      <c r="AM126" s="955">
        <v>0</v>
      </c>
      <c r="AN126" s="537"/>
      <c r="AO126" s="537"/>
      <c r="AP126" s="537"/>
      <c r="AQ126" s="537"/>
      <c r="AR126" s="537"/>
      <c r="AS126" s="537"/>
      <c r="AT126" s="537"/>
      <c r="AU126" s="537"/>
      <c r="AV126" s="537"/>
      <c r="AW126" s="537"/>
      <c r="AX126" s="768"/>
      <c r="AY126" s="768"/>
      <c r="AZ126" s="768"/>
      <c r="BA126" s="943"/>
    </row>
    <row r="127" spans="1:53" ht="11.4">
      <c r="A127" s="784">
        <v>1</v>
      </c>
      <c r="B127" s="902" t="s">
        <v>1213</v>
      </c>
      <c r="C127" s="902"/>
      <c r="D127" s="902"/>
      <c r="E127" s="902"/>
      <c r="F127" s="902"/>
      <c r="G127" s="902"/>
      <c r="H127" s="902"/>
      <c r="I127" s="902"/>
      <c r="J127" s="902"/>
      <c r="K127" s="902"/>
      <c r="L127" s="928" t="s">
        <v>150</v>
      </c>
      <c r="M127" s="953" t="s">
        <v>1136</v>
      </c>
      <c r="N127" s="930" t="s">
        <v>329</v>
      </c>
      <c r="O127" s="956">
        <v>37.5</v>
      </c>
      <c r="P127" s="956">
        <v>30.754999999999999</v>
      </c>
      <c r="Q127" s="956">
        <v>30.754999999999999</v>
      </c>
      <c r="R127" s="932">
        <v>0</v>
      </c>
      <c r="S127" s="956">
        <v>36</v>
      </c>
      <c r="T127" s="956">
        <v>32</v>
      </c>
      <c r="U127" s="956">
        <v>0</v>
      </c>
      <c r="V127" s="956">
        <v>0</v>
      </c>
      <c r="W127" s="956">
        <v>0</v>
      </c>
      <c r="X127" s="956">
        <v>0</v>
      </c>
      <c r="Y127" s="956">
        <v>0</v>
      </c>
      <c r="Z127" s="956">
        <v>0</v>
      </c>
      <c r="AA127" s="956">
        <v>0</v>
      </c>
      <c r="AB127" s="956">
        <v>0</v>
      </c>
      <c r="AC127" s="956">
        <v>0</v>
      </c>
      <c r="AD127" s="956">
        <v>32</v>
      </c>
      <c r="AE127" s="956">
        <v>0</v>
      </c>
      <c r="AF127" s="956">
        <v>0</v>
      </c>
      <c r="AG127" s="956">
        <v>0</v>
      </c>
      <c r="AH127" s="956">
        <v>0</v>
      </c>
      <c r="AI127" s="956">
        <v>0</v>
      </c>
      <c r="AJ127" s="956">
        <v>0</v>
      </c>
      <c r="AK127" s="956">
        <v>0</v>
      </c>
      <c r="AL127" s="956">
        <v>0</v>
      </c>
      <c r="AM127" s="956">
        <v>0</v>
      </c>
      <c r="AN127" s="443"/>
      <c r="AO127" s="443"/>
      <c r="AP127" s="443"/>
      <c r="AQ127" s="443"/>
      <c r="AR127" s="443"/>
      <c r="AS127" s="443"/>
      <c r="AT127" s="443"/>
      <c r="AU127" s="443"/>
      <c r="AV127" s="443"/>
      <c r="AW127" s="443"/>
      <c r="AX127" s="768"/>
      <c r="AY127" s="768"/>
      <c r="AZ127" s="768"/>
      <c r="BA127" s="902"/>
    </row>
    <row r="128" spans="1:53" ht="11.4">
      <c r="A128" s="784">
        <v>1</v>
      </c>
      <c r="B128" s="902" t="s">
        <v>1208</v>
      </c>
      <c r="C128" s="902"/>
      <c r="D128" s="902"/>
      <c r="E128" s="902"/>
      <c r="F128" s="902"/>
      <c r="G128" s="902"/>
      <c r="H128" s="902"/>
      <c r="I128" s="902"/>
      <c r="J128" s="902"/>
      <c r="K128" s="902"/>
      <c r="L128" s="928" t="s">
        <v>151</v>
      </c>
      <c r="M128" s="953" t="s">
        <v>1135</v>
      </c>
      <c r="N128" s="930" t="s">
        <v>679</v>
      </c>
      <c r="O128" s="785">
        <v>30.65</v>
      </c>
      <c r="P128" s="785">
        <v>52.63</v>
      </c>
      <c r="Q128" s="785">
        <v>30.65</v>
      </c>
      <c r="R128" s="937">
        <v>-21.980000000000004</v>
      </c>
      <c r="S128" s="785">
        <v>34.07</v>
      </c>
      <c r="T128" s="785">
        <v>56.81</v>
      </c>
      <c r="U128" s="785"/>
      <c r="V128" s="785"/>
      <c r="W128" s="785"/>
      <c r="X128" s="785"/>
      <c r="Y128" s="785"/>
      <c r="Z128" s="785"/>
      <c r="AA128" s="785"/>
      <c r="AB128" s="785"/>
      <c r="AC128" s="785"/>
      <c r="AD128" s="785">
        <v>34.07</v>
      </c>
      <c r="AE128" s="785"/>
      <c r="AF128" s="785"/>
      <c r="AG128" s="785"/>
      <c r="AH128" s="785"/>
      <c r="AI128" s="785"/>
      <c r="AJ128" s="785"/>
      <c r="AK128" s="785"/>
      <c r="AL128" s="785"/>
      <c r="AM128" s="785"/>
      <c r="AN128" s="443"/>
      <c r="AO128" s="443"/>
      <c r="AP128" s="443"/>
      <c r="AQ128" s="443"/>
      <c r="AR128" s="443"/>
      <c r="AS128" s="443"/>
      <c r="AT128" s="443"/>
      <c r="AU128" s="443"/>
      <c r="AV128" s="443"/>
      <c r="AW128" s="443"/>
      <c r="AX128" s="768"/>
      <c r="AY128" s="768"/>
      <c r="AZ128" s="768"/>
      <c r="BA128" s="902"/>
    </row>
    <row r="129" spans="1:53" ht="11.4">
      <c r="A129" s="784">
        <v>1</v>
      </c>
      <c r="B129" s="902" t="s">
        <v>1214</v>
      </c>
      <c r="C129" s="902"/>
      <c r="D129" s="902"/>
      <c r="E129" s="902"/>
      <c r="F129" s="902"/>
      <c r="G129" s="902"/>
      <c r="H129" s="902"/>
      <c r="I129" s="902"/>
      <c r="J129" s="902"/>
      <c r="K129" s="902"/>
      <c r="L129" s="928" t="s">
        <v>152</v>
      </c>
      <c r="M129" s="953" t="s">
        <v>1137</v>
      </c>
      <c r="N129" s="930" t="s">
        <v>329</v>
      </c>
      <c r="O129" s="957">
        <v>37.5</v>
      </c>
      <c r="P129" s="957">
        <v>30.754999999999999</v>
      </c>
      <c r="Q129" s="957">
        <v>30.754999999999999</v>
      </c>
      <c r="R129" s="932">
        <v>0</v>
      </c>
      <c r="S129" s="957">
        <v>36</v>
      </c>
      <c r="T129" s="957">
        <v>30</v>
      </c>
      <c r="U129" s="957">
        <v>0</v>
      </c>
      <c r="V129" s="957">
        <v>0</v>
      </c>
      <c r="W129" s="957">
        <v>0</v>
      </c>
      <c r="X129" s="957">
        <v>0</v>
      </c>
      <c r="Y129" s="957">
        <v>0</v>
      </c>
      <c r="Z129" s="957">
        <v>0</v>
      </c>
      <c r="AA129" s="957">
        <v>0</v>
      </c>
      <c r="AB129" s="957">
        <v>0</v>
      </c>
      <c r="AC129" s="957">
        <v>0</v>
      </c>
      <c r="AD129" s="957">
        <v>30</v>
      </c>
      <c r="AE129" s="957">
        <v>0</v>
      </c>
      <c r="AF129" s="957">
        <v>0</v>
      </c>
      <c r="AG129" s="957">
        <v>0</v>
      </c>
      <c r="AH129" s="957">
        <v>0</v>
      </c>
      <c r="AI129" s="957">
        <v>0</v>
      </c>
      <c r="AJ129" s="957">
        <v>0</v>
      </c>
      <c r="AK129" s="957">
        <v>0</v>
      </c>
      <c r="AL129" s="957">
        <v>0</v>
      </c>
      <c r="AM129" s="957">
        <v>0</v>
      </c>
      <c r="AN129" s="443"/>
      <c r="AO129" s="443"/>
      <c r="AP129" s="443"/>
      <c r="AQ129" s="443"/>
      <c r="AR129" s="443"/>
      <c r="AS129" s="443"/>
      <c r="AT129" s="443"/>
      <c r="AU129" s="443"/>
      <c r="AV129" s="443"/>
      <c r="AW129" s="443"/>
      <c r="AX129" s="768"/>
      <c r="AY129" s="768"/>
      <c r="AZ129" s="768"/>
      <c r="BA129" s="902"/>
    </row>
    <row r="130" spans="1:53" ht="11.4">
      <c r="A130" s="784">
        <v>1</v>
      </c>
      <c r="B130" s="902" t="s">
        <v>1209</v>
      </c>
      <c r="C130" s="902"/>
      <c r="D130" s="902"/>
      <c r="E130" s="902"/>
      <c r="F130" s="902"/>
      <c r="G130" s="902"/>
      <c r="H130" s="902"/>
      <c r="I130" s="902"/>
      <c r="J130" s="902"/>
      <c r="K130" s="902"/>
      <c r="L130" s="928" t="s">
        <v>153</v>
      </c>
      <c r="M130" s="953" t="s">
        <v>1138</v>
      </c>
      <c r="N130" s="930" t="s">
        <v>679</v>
      </c>
      <c r="O130" s="958">
        <v>32.57373333333333</v>
      </c>
      <c r="P130" s="958">
        <v>49.750100796618433</v>
      </c>
      <c r="Q130" s="958">
        <v>37.232620712079338</v>
      </c>
      <c r="R130" s="937">
        <v>-12.517480084539095</v>
      </c>
      <c r="S130" s="958">
        <v>34.069732288888886</v>
      </c>
      <c r="T130" s="958">
        <v>55.969337846477991</v>
      </c>
      <c r="U130" s="958">
        <v>0</v>
      </c>
      <c r="V130" s="958">
        <v>0</v>
      </c>
      <c r="W130" s="958">
        <v>0</v>
      </c>
      <c r="X130" s="958">
        <v>0</v>
      </c>
      <c r="Y130" s="958">
        <v>0</v>
      </c>
      <c r="Z130" s="958">
        <v>0</v>
      </c>
      <c r="AA130" s="958">
        <v>0</v>
      </c>
      <c r="AB130" s="958">
        <v>0</v>
      </c>
      <c r="AC130" s="958">
        <v>0</v>
      </c>
      <c r="AD130" s="958">
        <v>37.132925973253997</v>
      </c>
      <c r="AE130" s="958">
        <v>0</v>
      </c>
      <c r="AF130" s="958">
        <v>0</v>
      </c>
      <c r="AG130" s="958">
        <v>0</v>
      </c>
      <c r="AH130" s="958">
        <v>0</v>
      </c>
      <c r="AI130" s="958">
        <v>0</v>
      </c>
      <c r="AJ130" s="958">
        <v>0</v>
      </c>
      <c r="AK130" s="958">
        <v>0</v>
      </c>
      <c r="AL130" s="958">
        <v>0</v>
      </c>
      <c r="AM130" s="958">
        <v>0</v>
      </c>
      <c r="AN130" s="443"/>
      <c r="AO130" s="443"/>
      <c r="AP130" s="443"/>
      <c r="AQ130" s="443"/>
      <c r="AR130" s="443"/>
      <c r="AS130" s="443"/>
      <c r="AT130" s="443"/>
      <c r="AU130" s="443"/>
      <c r="AV130" s="443"/>
      <c r="AW130" s="443"/>
      <c r="AX130" s="768"/>
      <c r="AY130" s="768"/>
      <c r="AZ130" s="768"/>
      <c r="BA130" s="902"/>
    </row>
    <row r="131" spans="1:53" ht="11.4">
      <c r="A131" s="784">
        <v>1</v>
      </c>
      <c r="B131" s="902"/>
      <c r="C131" s="902"/>
      <c r="D131" s="902"/>
      <c r="E131" s="902"/>
      <c r="F131" s="902"/>
      <c r="G131" s="902"/>
      <c r="H131" s="902"/>
      <c r="I131" s="902"/>
      <c r="J131" s="902"/>
      <c r="K131" s="902"/>
      <c r="L131" s="928" t="s">
        <v>680</v>
      </c>
      <c r="M131" s="929" t="s">
        <v>681</v>
      </c>
      <c r="N131" s="930" t="s">
        <v>145</v>
      </c>
      <c r="O131" s="959">
        <v>106.27645459488852</v>
      </c>
      <c r="P131" s="959">
        <v>94.528027354395647</v>
      </c>
      <c r="Q131" s="959">
        <v>121.47673968051987</v>
      </c>
      <c r="R131" s="443"/>
      <c r="S131" s="959">
        <v>99.999214232136453</v>
      </c>
      <c r="T131" s="959">
        <v>98.520221521700392</v>
      </c>
      <c r="U131" s="959">
        <v>0</v>
      </c>
      <c r="V131" s="959">
        <v>0</v>
      </c>
      <c r="W131" s="959">
        <v>0</v>
      </c>
      <c r="X131" s="959">
        <v>0</v>
      </c>
      <c r="Y131" s="959">
        <v>0</v>
      </c>
      <c r="Z131" s="959">
        <v>0</v>
      </c>
      <c r="AA131" s="959">
        <v>0</v>
      </c>
      <c r="AB131" s="959">
        <v>0</v>
      </c>
      <c r="AC131" s="959">
        <v>0</v>
      </c>
      <c r="AD131" s="959">
        <v>108.99009678090401</v>
      </c>
      <c r="AE131" s="959">
        <v>0</v>
      </c>
      <c r="AF131" s="959">
        <v>0</v>
      </c>
      <c r="AG131" s="959">
        <v>0</v>
      </c>
      <c r="AH131" s="959">
        <v>0</v>
      </c>
      <c r="AI131" s="959">
        <v>0</v>
      </c>
      <c r="AJ131" s="959">
        <v>0</v>
      </c>
      <c r="AK131" s="959">
        <v>0</v>
      </c>
      <c r="AL131" s="959">
        <v>0</v>
      </c>
      <c r="AM131" s="959">
        <v>0</v>
      </c>
      <c r="AN131" s="443"/>
      <c r="AO131" s="443"/>
      <c r="AP131" s="443"/>
      <c r="AQ131" s="443"/>
      <c r="AR131" s="443"/>
      <c r="AS131" s="443"/>
      <c r="AT131" s="443"/>
      <c r="AU131" s="443"/>
      <c r="AV131" s="443"/>
      <c r="AW131" s="443"/>
      <c r="AX131" s="768"/>
      <c r="AY131" s="768"/>
      <c r="AZ131" s="768"/>
      <c r="BA131" s="902"/>
    </row>
    <row r="132" spans="1:53" ht="11.4">
      <c r="A132" s="784">
        <v>1</v>
      </c>
      <c r="B132" s="902"/>
      <c r="C132" s="902"/>
      <c r="D132" s="902"/>
      <c r="E132" s="902"/>
      <c r="F132" s="902"/>
      <c r="G132" s="902"/>
      <c r="H132" s="902"/>
      <c r="I132" s="902"/>
      <c r="J132" s="902"/>
      <c r="K132" s="902"/>
      <c r="L132" s="928" t="s">
        <v>682</v>
      </c>
      <c r="M132" s="929" t="s">
        <v>683</v>
      </c>
      <c r="N132" s="930" t="s">
        <v>679</v>
      </c>
      <c r="O132" s="785">
        <v>31.611866666666664</v>
      </c>
      <c r="P132" s="785">
        <v>51.190050398309218</v>
      </c>
      <c r="Q132" s="785">
        <v>33.941310356039672</v>
      </c>
      <c r="R132" s="937">
        <v>-17.248740042269546</v>
      </c>
      <c r="S132" s="785">
        <v>34.06986614444444</v>
      </c>
      <c r="T132" s="785">
        <v>56.403227990231287</v>
      </c>
      <c r="U132" s="785">
        <v>0</v>
      </c>
      <c r="V132" s="785">
        <v>0</v>
      </c>
      <c r="W132" s="785">
        <v>0</v>
      </c>
      <c r="X132" s="785">
        <v>0</v>
      </c>
      <c r="Y132" s="785">
        <v>0</v>
      </c>
      <c r="Z132" s="785">
        <v>0</v>
      </c>
      <c r="AA132" s="785">
        <v>0</v>
      </c>
      <c r="AB132" s="785">
        <v>0</v>
      </c>
      <c r="AC132" s="785">
        <v>0</v>
      </c>
      <c r="AD132" s="785">
        <v>35.552060954800318</v>
      </c>
      <c r="AE132" s="785">
        <v>0</v>
      </c>
      <c r="AF132" s="785">
        <v>0</v>
      </c>
      <c r="AG132" s="785">
        <v>0</v>
      </c>
      <c r="AH132" s="785">
        <v>0</v>
      </c>
      <c r="AI132" s="785">
        <v>0</v>
      </c>
      <c r="AJ132" s="785">
        <v>0</v>
      </c>
      <c r="AK132" s="785">
        <v>0</v>
      </c>
      <c r="AL132" s="785">
        <v>0</v>
      </c>
      <c r="AM132" s="785">
        <v>0</v>
      </c>
      <c r="AN132" s="443"/>
      <c r="AO132" s="443"/>
      <c r="AP132" s="443"/>
      <c r="AQ132" s="443"/>
      <c r="AR132" s="443"/>
      <c r="AS132" s="443"/>
      <c r="AT132" s="443"/>
      <c r="AU132" s="443"/>
      <c r="AV132" s="443"/>
      <c r="AW132" s="443"/>
      <c r="AX132" s="768"/>
      <c r="AY132" s="768"/>
      <c r="AZ132" s="768"/>
      <c r="BA132" s="902"/>
    </row>
    <row r="133" spans="1:53" s="116" customFormat="1" ht="11.4">
      <c r="A133" s="784">
        <v>1</v>
      </c>
      <c r="B133" s="943"/>
      <c r="C133" s="943"/>
      <c r="D133" s="943"/>
      <c r="E133" s="943"/>
      <c r="F133" s="943"/>
      <c r="G133" s="943"/>
      <c r="H133" s="943"/>
      <c r="I133" s="943"/>
      <c r="J133" s="943"/>
      <c r="K133" s="943"/>
      <c r="L133" s="944" t="s">
        <v>140</v>
      </c>
      <c r="M133" s="950" t="s">
        <v>1342</v>
      </c>
      <c r="N133" s="946" t="s">
        <v>370</v>
      </c>
      <c r="O133" s="960">
        <v>2276.0544</v>
      </c>
      <c r="P133" s="960">
        <v>2872.7856283531132</v>
      </c>
      <c r="Q133" s="960">
        <v>1904.7863371809462</v>
      </c>
      <c r="R133" s="926">
        <v>0</v>
      </c>
      <c r="S133" s="960">
        <v>2350.8207639666662</v>
      </c>
      <c r="T133" s="960">
        <v>3102.1775394627207</v>
      </c>
      <c r="U133" s="960">
        <v>0</v>
      </c>
      <c r="V133" s="960">
        <v>0</v>
      </c>
      <c r="W133" s="960">
        <v>0</v>
      </c>
      <c r="X133" s="960">
        <v>0</v>
      </c>
      <c r="Y133" s="960">
        <v>0</v>
      </c>
      <c r="Z133" s="960">
        <v>0</v>
      </c>
      <c r="AA133" s="960">
        <v>0</v>
      </c>
      <c r="AB133" s="960">
        <v>0</v>
      </c>
      <c r="AC133" s="960">
        <v>0</v>
      </c>
      <c r="AD133" s="960">
        <v>1955.3633525140174</v>
      </c>
      <c r="AE133" s="960">
        <v>0</v>
      </c>
      <c r="AF133" s="960">
        <v>0</v>
      </c>
      <c r="AG133" s="960">
        <v>0</v>
      </c>
      <c r="AH133" s="960">
        <v>0</v>
      </c>
      <c r="AI133" s="960">
        <v>0</v>
      </c>
      <c r="AJ133" s="960">
        <v>0</v>
      </c>
      <c r="AK133" s="960">
        <v>0</v>
      </c>
      <c r="AL133" s="960">
        <v>0</v>
      </c>
      <c r="AM133" s="960">
        <v>0</v>
      </c>
      <c r="AN133" s="926">
        <v>-16.822099647672513</v>
      </c>
      <c r="AO133" s="926">
        <v>-100</v>
      </c>
      <c r="AP133" s="926">
        <v>0</v>
      </c>
      <c r="AQ133" s="926">
        <v>0</v>
      </c>
      <c r="AR133" s="926">
        <v>0</v>
      </c>
      <c r="AS133" s="926">
        <v>0</v>
      </c>
      <c r="AT133" s="926">
        <v>0</v>
      </c>
      <c r="AU133" s="926">
        <v>0</v>
      </c>
      <c r="AV133" s="926">
        <v>0</v>
      </c>
      <c r="AW133" s="926">
        <v>0</v>
      </c>
      <c r="AX133" s="768"/>
      <c r="AY133" s="768"/>
      <c r="AZ133" s="768"/>
      <c r="BA133" s="943"/>
    </row>
    <row r="134" spans="1:53" s="116" customFormat="1" ht="11.4">
      <c r="A134" s="784">
        <v>1</v>
      </c>
      <c r="B134" s="902" t="s">
        <v>1218</v>
      </c>
      <c r="C134" s="943"/>
      <c r="D134" s="943"/>
      <c r="E134" s="943"/>
      <c r="F134" s="943"/>
      <c r="G134" s="943"/>
      <c r="H134" s="943"/>
      <c r="I134" s="943"/>
      <c r="J134" s="943"/>
      <c r="K134" s="943"/>
      <c r="L134" s="944" t="s">
        <v>141</v>
      </c>
      <c r="M134" s="950" t="s">
        <v>684</v>
      </c>
      <c r="N134" s="946" t="s">
        <v>329</v>
      </c>
      <c r="O134" s="955">
        <v>72</v>
      </c>
      <c r="P134" s="955">
        <v>56.12</v>
      </c>
      <c r="Q134" s="955">
        <v>56.12</v>
      </c>
      <c r="R134" s="955">
        <v>0</v>
      </c>
      <c r="S134" s="955">
        <v>69</v>
      </c>
      <c r="T134" s="955">
        <v>55</v>
      </c>
      <c r="U134" s="955">
        <v>0</v>
      </c>
      <c r="V134" s="955">
        <v>0</v>
      </c>
      <c r="W134" s="955">
        <v>0</v>
      </c>
      <c r="X134" s="955">
        <v>0</v>
      </c>
      <c r="Y134" s="955">
        <v>0</v>
      </c>
      <c r="Z134" s="955">
        <v>0</v>
      </c>
      <c r="AA134" s="955">
        <v>0</v>
      </c>
      <c r="AB134" s="955">
        <v>0</v>
      </c>
      <c r="AC134" s="955">
        <v>0</v>
      </c>
      <c r="AD134" s="955">
        <v>55</v>
      </c>
      <c r="AE134" s="955">
        <v>0</v>
      </c>
      <c r="AF134" s="955">
        <v>0</v>
      </c>
      <c r="AG134" s="955">
        <v>0</v>
      </c>
      <c r="AH134" s="955">
        <v>0</v>
      </c>
      <c r="AI134" s="955">
        <v>0</v>
      </c>
      <c r="AJ134" s="955">
        <v>0</v>
      </c>
      <c r="AK134" s="955">
        <v>0</v>
      </c>
      <c r="AL134" s="955">
        <v>0</v>
      </c>
      <c r="AM134" s="955">
        <v>0</v>
      </c>
      <c r="AN134" s="537"/>
      <c r="AO134" s="537"/>
      <c r="AP134" s="537"/>
      <c r="AQ134" s="537"/>
      <c r="AR134" s="537"/>
      <c r="AS134" s="537"/>
      <c r="AT134" s="537"/>
      <c r="AU134" s="537"/>
      <c r="AV134" s="537"/>
      <c r="AW134" s="537"/>
      <c r="AX134" s="768"/>
      <c r="AY134" s="768"/>
      <c r="AZ134" s="768"/>
      <c r="BA134" s="943"/>
    </row>
    <row r="135" spans="1:53" ht="11.4">
      <c r="A135" s="784">
        <v>1</v>
      </c>
      <c r="B135" s="902" t="s">
        <v>1215</v>
      </c>
      <c r="C135" s="902"/>
      <c r="D135" s="902"/>
      <c r="E135" s="902"/>
      <c r="F135" s="902"/>
      <c r="G135" s="902"/>
      <c r="H135" s="902"/>
      <c r="I135" s="902"/>
      <c r="J135" s="902"/>
      <c r="K135" s="902"/>
      <c r="L135" s="961" t="s">
        <v>154</v>
      </c>
      <c r="M135" s="953" t="s">
        <v>1200</v>
      </c>
      <c r="N135" s="962" t="s">
        <v>329</v>
      </c>
      <c r="O135" s="956">
        <v>36</v>
      </c>
      <c r="P135" s="956">
        <v>28.06</v>
      </c>
      <c r="Q135" s="956">
        <v>28.06</v>
      </c>
      <c r="R135" s="932">
        <v>0</v>
      </c>
      <c r="S135" s="956">
        <v>34.5</v>
      </c>
      <c r="T135" s="956">
        <v>27.5</v>
      </c>
      <c r="U135" s="956">
        <v>0</v>
      </c>
      <c r="V135" s="956">
        <v>0</v>
      </c>
      <c r="W135" s="956">
        <v>0</v>
      </c>
      <c r="X135" s="956">
        <v>0</v>
      </c>
      <c r="Y135" s="956">
        <v>0</v>
      </c>
      <c r="Z135" s="956">
        <v>0</v>
      </c>
      <c r="AA135" s="956">
        <v>0</v>
      </c>
      <c r="AB135" s="956">
        <v>0</v>
      </c>
      <c r="AC135" s="956">
        <v>0</v>
      </c>
      <c r="AD135" s="956">
        <v>27.5</v>
      </c>
      <c r="AE135" s="956">
        <v>0</v>
      </c>
      <c r="AF135" s="956">
        <v>0</v>
      </c>
      <c r="AG135" s="956">
        <v>0</v>
      </c>
      <c r="AH135" s="956">
        <v>0</v>
      </c>
      <c r="AI135" s="956">
        <v>0</v>
      </c>
      <c r="AJ135" s="956">
        <v>0</v>
      </c>
      <c r="AK135" s="956">
        <v>0</v>
      </c>
      <c r="AL135" s="956">
        <v>0</v>
      </c>
      <c r="AM135" s="956">
        <v>0</v>
      </c>
      <c r="AN135" s="443"/>
      <c r="AO135" s="443"/>
      <c r="AP135" s="443"/>
      <c r="AQ135" s="443"/>
      <c r="AR135" s="443"/>
      <c r="AS135" s="443"/>
      <c r="AT135" s="443"/>
      <c r="AU135" s="443"/>
      <c r="AV135" s="443"/>
      <c r="AW135" s="443"/>
      <c r="AX135" s="768"/>
      <c r="AY135" s="768"/>
      <c r="AZ135" s="768"/>
      <c r="BA135" s="902"/>
    </row>
    <row r="136" spans="1:53" ht="11.4">
      <c r="A136" s="784">
        <v>1</v>
      </c>
      <c r="B136" s="902" t="s">
        <v>1211</v>
      </c>
      <c r="C136" s="902"/>
      <c r="D136" s="902"/>
      <c r="E136" s="902"/>
      <c r="F136" s="902"/>
      <c r="G136" s="902"/>
      <c r="H136" s="902"/>
      <c r="I136" s="902"/>
      <c r="J136" s="902"/>
      <c r="K136" s="902"/>
      <c r="L136" s="961" t="s">
        <v>155</v>
      </c>
      <c r="M136" s="953" t="s">
        <v>1201</v>
      </c>
      <c r="N136" s="962" t="s">
        <v>679</v>
      </c>
      <c r="O136" s="958">
        <v>30.65</v>
      </c>
      <c r="P136" s="958">
        <v>52.63</v>
      </c>
      <c r="Q136" s="958">
        <v>30.65</v>
      </c>
      <c r="R136" s="937">
        <v>-21.980000000000004</v>
      </c>
      <c r="S136" s="958">
        <v>34.07</v>
      </c>
      <c r="T136" s="958">
        <v>56.81</v>
      </c>
      <c r="U136" s="958">
        <v>0</v>
      </c>
      <c r="V136" s="958">
        <v>0</v>
      </c>
      <c r="W136" s="958">
        <v>0</v>
      </c>
      <c r="X136" s="958">
        <v>0</v>
      </c>
      <c r="Y136" s="958">
        <v>0</v>
      </c>
      <c r="Z136" s="958">
        <v>0</v>
      </c>
      <c r="AA136" s="958">
        <v>0</v>
      </c>
      <c r="AB136" s="958">
        <v>0</v>
      </c>
      <c r="AC136" s="958">
        <v>0</v>
      </c>
      <c r="AD136" s="958">
        <v>34.07</v>
      </c>
      <c r="AE136" s="958">
        <v>0</v>
      </c>
      <c r="AF136" s="958">
        <v>0</v>
      </c>
      <c r="AG136" s="958">
        <v>0</v>
      </c>
      <c r="AH136" s="958">
        <v>0</v>
      </c>
      <c r="AI136" s="958">
        <v>0</v>
      </c>
      <c r="AJ136" s="958">
        <v>0</v>
      </c>
      <c r="AK136" s="958">
        <v>0</v>
      </c>
      <c r="AL136" s="958">
        <v>0</v>
      </c>
      <c r="AM136" s="958">
        <v>0</v>
      </c>
      <c r="AN136" s="443"/>
      <c r="AO136" s="443"/>
      <c r="AP136" s="443"/>
      <c r="AQ136" s="443"/>
      <c r="AR136" s="443"/>
      <c r="AS136" s="443"/>
      <c r="AT136" s="443"/>
      <c r="AU136" s="443"/>
      <c r="AV136" s="443"/>
      <c r="AW136" s="443"/>
      <c r="AX136" s="768"/>
      <c r="AY136" s="768"/>
      <c r="AZ136" s="768"/>
      <c r="BA136" s="902"/>
    </row>
    <row r="137" spans="1:53" ht="11.4">
      <c r="A137" s="784">
        <v>1</v>
      </c>
      <c r="B137" s="902" t="s">
        <v>1216</v>
      </c>
      <c r="C137" s="902"/>
      <c r="D137" s="902"/>
      <c r="E137" s="902"/>
      <c r="F137" s="902"/>
      <c r="G137" s="902"/>
      <c r="H137" s="902"/>
      <c r="I137" s="902"/>
      <c r="J137" s="902"/>
      <c r="K137" s="902"/>
      <c r="L137" s="961" t="s">
        <v>156</v>
      </c>
      <c r="M137" s="953" t="s">
        <v>1202</v>
      </c>
      <c r="N137" s="962" t="s">
        <v>329</v>
      </c>
      <c r="O137" s="957">
        <v>36</v>
      </c>
      <c r="P137" s="957">
        <v>28.06</v>
      </c>
      <c r="Q137" s="957">
        <v>28.06</v>
      </c>
      <c r="R137" s="932">
        <v>0</v>
      </c>
      <c r="S137" s="957">
        <v>34.5</v>
      </c>
      <c r="T137" s="957">
        <v>27.5</v>
      </c>
      <c r="U137" s="957">
        <v>0</v>
      </c>
      <c r="V137" s="957">
        <v>0</v>
      </c>
      <c r="W137" s="957">
        <v>0</v>
      </c>
      <c r="X137" s="957">
        <v>0</v>
      </c>
      <c r="Y137" s="957">
        <v>0</v>
      </c>
      <c r="Z137" s="957">
        <v>0</v>
      </c>
      <c r="AA137" s="957">
        <v>0</v>
      </c>
      <c r="AB137" s="957">
        <v>0</v>
      </c>
      <c r="AC137" s="957">
        <v>0</v>
      </c>
      <c r="AD137" s="957">
        <v>27.5</v>
      </c>
      <c r="AE137" s="957">
        <v>0</v>
      </c>
      <c r="AF137" s="957">
        <v>0</v>
      </c>
      <c r="AG137" s="957">
        <v>0</v>
      </c>
      <c r="AH137" s="957">
        <v>0</v>
      </c>
      <c r="AI137" s="957">
        <v>0</v>
      </c>
      <c r="AJ137" s="957">
        <v>0</v>
      </c>
      <c r="AK137" s="957">
        <v>0</v>
      </c>
      <c r="AL137" s="957">
        <v>0</v>
      </c>
      <c r="AM137" s="957">
        <v>0</v>
      </c>
      <c r="AN137" s="443"/>
      <c r="AO137" s="443"/>
      <c r="AP137" s="443"/>
      <c r="AQ137" s="443"/>
      <c r="AR137" s="443"/>
      <c r="AS137" s="443"/>
      <c r="AT137" s="443"/>
      <c r="AU137" s="443"/>
      <c r="AV137" s="443"/>
      <c r="AW137" s="443"/>
      <c r="AX137" s="768"/>
      <c r="AY137" s="768"/>
      <c r="AZ137" s="768"/>
      <c r="BA137" s="902"/>
    </row>
    <row r="138" spans="1:53" ht="11.4">
      <c r="A138" s="784">
        <v>1</v>
      </c>
      <c r="B138" s="902" t="s">
        <v>1210</v>
      </c>
      <c r="C138" s="902"/>
      <c r="D138" s="902"/>
      <c r="E138" s="902"/>
      <c r="F138" s="902"/>
      <c r="G138" s="902"/>
      <c r="H138" s="902"/>
      <c r="I138" s="902"/>
      <c r="J138" s="902"/>
      <c r="K138" s="902"/>
      <c r="L138" s="961" t="s">
        <v>157</v>
      </c>
      <c r="M138" s="953" t="s">
        <v>1203</v>
      </c>
      <c r="N138" s="962" t="s">
        <v>679</v>
      </c>
      <c r="O138" s="958">
        <v>32.57373333333333</v>
      </c>
      <c r="P138" s="958">
        <v>49.750100796618433</v>
      </c>
      <c r="Q138" s="958">
        <v>37.232620712079338</v>
      </c>
      <c r="R138" s="937">
        <v>-12.517480084539095</v>
      </c>
      <c r="S138" s="958">
        <v>34.069732288888886</v>
      </c>
      <c r="T138" s="958">
        <v>55.969337846477991</v>
      </c>
      <c r="U138" s="958">
        <v>0</v>
      </c>
      <c r="V138" s="958">
        <v>0</v>
      </c>
      <c r="W138" s="958">
        <v>0</v>
      </c>
      <c r="X138" s="958">
        <v>0</v>
      </c>
      <c r="Y138" s="958">
        <v>0</v>
      </c>
      <c r="Z138" s="958">
        <v>0</v>
      </c>
      <c r="AA138" s="958">
        <v>0</v>
      </c>
      <c r="AB138" s="958">
        <v>0</v>
      </c>
      <c r="AC138" s="958">
        <v>0</v>
      </c>
      <c r="AD138" s="958">
        <v>37.132925973253997</v>
      </c>
      <c r="AE138" s="958">
        <v>0</v>
      </c>
      <c r="AF138" s="958">
        <v>0</v>
      </c>
      <c r="AG138" s="958">
        <v>0</v>
      </c>
      <c r="AH138" s="958">
        <v>0</v>
      </c>
      <c r="AI138" s="958">
        <v>0</v>
      </c>
      <c r="AJ138" s="958">
        <v>0</v>
      </c>
      <c r="AK138" s="958">
        <v>0</v>
      </c>
      <c r="AL138" s="958">
        <v>0</v>
      </c>
      <c r="AM138" s="958">
        <v>0</v>
      </c>
      <c r="AN138" s="443"/>
      <c r="AO138" s="443"/>
      <c r="AP138" s="443"/>
      <c r="AQ138" s="443"/>
      <c r="AR138" s="443"/>
      <c r="AS138" s="443"/>
      <c r="AT138" s="443"/>
      <c r="AU138" s="443"/>
      <c r="AV138" s="443"/>
      <c r="AW138" s="443"/>
      <c r="AX138" s="768"/>
      <c r="AY138" s="768"/>
      <c r="AZ138" s="768"/>
      <c r="BA138" s="902"/>
    </row>
    <row r="139" spans="1:53" s="82" customFormat="1" ht="11.4">
      <c r="A139" s="761" t="s">
        <v>102</v>
      </c>
      <c r="B139" s="918" t="s">
        <v>1026</v>
      </c>
      <c r="C139" s="749"/>
      <c r="D139" s="749"/>
      <c r="E139" s="749"/>
      <c r="F139" s="749"/>
      <c r="G139" s="749"/>
      <c r="H139" s="749"/>
      <c r="I139" s="749"/>
      <c r="J139" s="749"/>
      <c r="K139" s="749"/>
      <c r="L139" s="919" t="s">
        <v>2566</v>
      </c>
      <c r="M139" s="920"/>
      <c r="N139" s="920"/>
      <c r="O139" s="920"/>
      <c r="P139" s="920"/>
      <c r="Q139" s="920"/>
      <c r="R139" s="920"/>
      <c r="S139" s="920"/>
      <c r="T139" s="920"/>
      <c r="U139" s="920"/>
      <c r="V139" s="920"/>
      <c r="W139" s="920"/>
      <c r="X139" s="920"/>
      <c r="Y139" s="920"/>
      <c r="Z139" s="920"/>
      <c r="AA139" s="920"/>
      <c r="AB139" s="920"/>
      <c r="AC139" s="920"/>
      <c r="AD139" s="920"/>
      <c r="AE139" s="920"/>
      <c r="AF139" s="920"/>
      <c r="AG139" s="920"/>
      <c r="AH139" s="920"/>
      <c r="AI139" s="920"/>
      <c r="AJ139" s="920"/>
      <c r="AK139" s="920"/>
      <c r="AL139" s="920"/>
      <c r="AM139" s="920"/>
      <c r="AN139" s="920"/>
      <c r="AO139" s="920"/>
      <c r="AP139" s="920"/>
      <c r="AQ139" s="920"/>
      <c r="AR139" s="920"/>
      <c r="AS139" s="920"/>
      <c r="AT139" s="920"/>
      <c r="AU139" s="920"/>
      <c r="AV139" s="920"/>
      <c r="AW139" s="920"/>
      <c r="AX139" s="920"/>
      <c r="AY139" s="920"/>
      <c r="AZ139" s="920"/>
      <c r="BA139" s="749"/>
    </row>
    <row r="140" spans="1:53" s="114" customFormat="1" ht="11.4">
      <c r="A140" s="784">
        <v>2</v>
      </c>
      <c r="B140" s="921"/>
      <c r="C140" s="921"/>
      <c r="D140" s="921"/>
      <c r="E140" s="921"/>
      <c r="F140" s="921"/>
      <c r="G140" s="921"/>
      <c r="H140" s="921"/>
      <c r="I140" s="921"/>
      <c r="J140" s="921"/>
      <c r="K140" s="921"/>
      <c r="L140" s="922" t="s">
        <v>18</v>
      </c>
      <c r="M140" s="923" t="s">
        <v>531</v>
      </c>
      <c r="N140" s="924" t="s">
        <v>370</v>
      </c>
      <c r="O140" s="925">
        <v>100.28</v>
      </c>
      <c r="P140" s="926">
        <v>84.2</v>
      </c>
      <c r="Q140" s="926">
        <v>78.78</v>
      </c>
      <c r="R140" s="926">
        <v>-5.4200000000000017</v>
      </c>
      <c r="S140" s="925">
        <v>114.92088</v>
      </c>
      <c r="T140" s="925">
        <v>84.8</v>
      </c>
      <c r="U140" s="925">
        <v>84.8</v>
      </c>
      <c r="V140" s="925">
        <v>84.8</v>
      </c>
      <c r="W140" s="925">
        <v>84.8</v>
      </c>
      <c r="X140" s="925">
        <v>84.8</v>
      </c>
      <c r="Y140" s="925">
        <v>84.8</v>
      </c>
      <c r="Z140" s="925">
        <v>84.8</v>
      </c>
      <c r="AA140" s="925">
        <v>84.8</v>
      </c>
      <c r="AB140" s="925">
        <v>84.8</v>
      </c>
      <c r="AC140" s="925">
        <v>84.8</v>
      </c>
      <c r="AD140" s="925">
        <v>91.47</v>
      </c>
      <c r="AE140" s="925">
        <v>91.47</v>
      </c>
      <c r="AF140" s="925">
        <v>91.47</v>
      </c>
      <c r="AG140" s="925">
        <v>91.47</v>
      </c>
      <c r="AH140" s="925">
        <v>91.47</v>
      </c>
      <c r="AI140" s="925">
        <v>91.47</v>
      </c>
      <c r="AJ140" s="925">
        <v>91.47</v>
      </c>
      <c r="AK140" s="925">
        <v>91.47</v>
      </c>
      <c r="AL140" s="925">
        <v>91.47</v>
      </c>
      <c r="AM140" s="925">
        <v>91.47</v>
      </c>
      <c r="AN140" s="926">
        <v>-20.406108968187503</v>
      </c>
      <c r="AO140" s="926">
        <v>0</v>
      </c>
      <c r="AP140" s="926">
        <v>0</v>
      </c>
      <c r="AQ140" s="926">
        <v>0</v>
      </c>
      <c r="AR140" s="926">
        <v>0</v>
      </c>
      <c r="AS140" s="926">
        <v>0</v>
      </c>
      <c r="AT140" s="926">
        <v>0</v>
      </c>
      <c r="AU140" s="926">
        <v>0</v>
      </c>
      <c r="AV140" s="926">
        <v>0</v>
      </c>
      <c r="AW140" s="926">
        <v>0</v>
      </c>
      <c r="AX140" s="768"/>
      <c r="AY140" s="768"/>
      <c r="AZ140" s="768"/>
      <c r="BA140" s="927"/>
    </row>
    <row r="141" spans="1:53" ht="11.4">
      <c r="A141" s="784">
        <v>2</v>
      </c>
      <c r="B141" s="902"/>
      <c r="C141" s="902"/>
      <c r="D141" s="902"/>
      <c r="E141" s="902"/>
      <c r="F141" s="902"/>
      <c r="G141" s="902"/>
      <c r="H141" s="902"/>
      <c r="I141" s="902"/>
      <c r="J141" s="902"/>
      <c r="K141" s="902"/>
      <c r="L141" s="928" t="s">
        <v>165</v>
      </c>
      <c r="M141" s="929" t="s">
        <v>532</v>
      </c>
      <c r="N141" s="930"/>
      <c r="O141" s="931"/>
      <c r="P141" s="931"/>
      <c r="Q141" s="931"/>
      <c r="R141" s="932">
        <v>0</v>
      </c>
      <c r="S141" s="931">
        <v>1.1459999999999999</v>
      </c>
      <c r="T141" s="931"/>
      <c r="U141" s="931">
        <v>1</v>
      </c>
      <c r="V141" s="931">
        <v>1</v>
      </c>
      <c r="W141" s="931">
        <v>1</v>
      </c>
      <c r="X141" s="931">
        <v>1</v>
      </c>
      <c r="Y141" s="931">
        <v>1</v>
      </c>
      <c r="Z141" s="931">
        <v>1</v>
      </c>
      <c r="AA141" s="931">
        <v>1</v>
      </c>
      <c r="AB141" s="931">
        <v>1</v>
      </c>
      <c r="AC141" s="931">
        <v>1</v>
      </c>
      <c r="AD141" s="931"/>
      <c r="AE141" s="931">
        <v>1</v>
      </c>
      <c r="AF141" s="931">
        <v>1</v>
      </c>
      <c r="AG141" s="931">
        <v>1</v>
      </c>
      <c r="AH141" s="931">
        <v>1</v>
      </c>
      <c r="AI141" s="931">
        <v>1</v>
      </c>
      <c r="AJ141" s="931">
        <v>1</v>
      </c>
      <c r="AK141" s="931">
        <v>1</v>
      </c>
      <c r="AL141" s="931">
        <v>1</v>
      </c>
      <c r="AM141" s="931">
        <v>1</v>
      </c>
      <c r="AN141" s="443"/>
      <c r="AO141" s="443"/>
      <c r="AP141" s="443"/>
      <c r="AQ141" s="443"/>
      <c r="AR141" s="443"/>
      <c r="AS141" s="443"/>
      <c r="AT141" s="443"/>
      <c r="AU141" s="443"/>
      <c r="AV141" s="443"/>
      <c r="AW141" s="443"/>
      <c r="AX141" s="768"/>
      <c r="AY141" s="768"/>
      <c r="AZ141" s="768"/>
      <c r="BA141" s="902"/>
    </row>
    <row r="142" spans="1:53" s="113" customFormat="1" ht="11.4">
      <c r="A142" s="933">
        <v>2</v>
      </c>
      <c r="B142" s="927"/>
      <c r="C142" s="927"/>
      <c r="D142" s="927"/>
      <c r="E142" s="927"/>
      <c r="F142" s="927"/>
      <c r="G142" s="927"/>
      <c r="H142" s="927"/>
      <c r="I142" s="927"/>
      <c r="J142" s="927"/>
      <c r="K142" s="927"/>
      <c r="L142" s="922" t="s">
        <v>166</v>
      </c>
      <c r="M142" s="934" t="s">
        <v>533</v>
      </c>
      <c r="N142" s="924" t="s">
        <v>370</v>
      </c>
      <c r="O142" s="926">
        <v>100.28</v>
      </c>
      <c r="P142" s="926">
        <v>72.8</v>
      </c>
      <c r="Q142" s="926">
        <v>78.78</v>
      </c>
      <c r="R142" s="926">
        <v>5.980000000000004</v>
      </c>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935"/>
      <c r="AY142" s="935"/>
      <c r="AZ142" s="935"/>
      <c r="BA142" s="927"/>
    </row>
    <row r="143" spans="1:53" ht="22.8">
      <c r="A143" s="784">
        <v>2</v>
      </c>
      <c r="B143" s="902"/>
      <c r="C143" s="902"/>
      <c r="D143" s="902"/>
      <c r="E143" s="902"/>
      <c r="F143" s="902"/>
      <c r="G143" s="902"/>
      <c r="H143" s="902"/>
      <c r="I143" s="902"/>
      <c r="J143" s="902"/>
      <c r="K143" s="902"/>
      <c r="L143" s="928" t="s">
        <v>534</v>
      </c>
      <c r="M143" s="936" t="s">
        <v>535</v>
      </c>
      <c r="N143" s="853" t="s">
        <v>370</v>
      </c>
      <c r="O143" s="937">
        <v>0</v>
      </c>
      <c r="P143" s="937">
        <v>25</v>
      </c>
      <c r="Q143" s="937">
        <v>0</v>
      </c>
      <c r="R143" s="937">
        <v>-25</v>
      </c>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768"/>
      <c r="AY143" s="768"/>
      <c r="AZ143" s="768"/>
      <c r="BA143" s="938"/>
    </row>
    <row r="144" spans="1:53" ht="11.4">
      <c r="A144" s="784">
        <v>2</v>
      </c>
      <c r="B144" s="902"/>
      <c r="C144" s="902"/>
      <c r="D144" s="902"/>
      <c r="E144" s="902"/>
      <c r="F144" s="902"/>
      <c r="G144" s="902"/>
      <c r="H144" s="902"/>
      <c r="I144" s="902"/>
      <c r="J144" s="902"/>
      <c r="K144" s="902"/>
      <c r="L144" s="928" t="s">
        <v>536</v>
      </c>
      <c r="M144" s="939" t="s">
        <v>537</v>
      </c>
      <c r="N144" s="940" t="s">
        <v>370</v>
      </c>
      <c r="O144" s="785"/>
      <c r="P144" s="785">
        <v>25</v>
      </c>
      <c r="Q144" s="785"/>
      <c r="R144" s="937">
        <v>-25</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768"/>
      <c r="AY144" s="768"/>
      <c r="AZ144" s="768"/>
      <c r="BA144" s="902"/>
    </row>
    <row r="145" spans="1:53" ht="11.4">
      <c r="A145" s="784">
        <v>2</v>
      </c>
      <c r="B145" s="902"/>
      <c r="C145" s="902"/>
      <c r="D145" s="902"/>
      <c r="E145" s="902"/>
      <c r="F145" s="902"/>
      <c r="G145" s="902"/>
      <c r="H145" s="902"/>
      <c r="I145" s="902"/>
      <c r="J145" s="902"/>
      <c r="K145" s="902"/>
      <c r="L145" s="928" t="s">
        <v>538</v>
      </c>
      <c r="M145" s="941" t="s">
        <v>539</v>
      </c>
      <c r="N145" s="940" t="s">
        <v>370</v>
      </c>
      <c r="O145" s="785"/>
      <c r="P145" s="785"/>
      <c r="Q145" s="785"/>
      <c r="R145" s="937">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768"/>
      <c r="AY145" s="768"/>
      <c r="AZ145" s="768"/>
      <c r="BA145" s="902"/>
    </row>
    <row r="146" spans="1:53" ht="22.8">
      <c r="A146" s="784">
        <v>2</v>
      </c>
      <c r="B146" s="902"/>
      <c r="C146" s="902"/>
      <c r="D146" s="902"/>
      <c r="E146" s="902"/>
      <c r="F146" s="902"/>
      <c r="G146" s="902"/>
      <c r="H146" s="902"/>
      <c r="I146" s="902"/>
      <c r="J146" s="902"/>
      <c r="K146" s="902"/>
      <c r="L146" s="928" t="s">
        <v>540</v>
      </c>
      <c r="M146" s="936" t="s">
        <v>541</v>
      </c>
      <c r="N146" s="853" t="s">
        <v>370</v>
      </c>
      <c r="O146" s="785"/>
      <c r="P146" s="785"/>
      <c r="Q146" s="785"/>
      <c r="R146" s="937">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768"/>
      <c r="AY146" s="768"/>
      <c r="AZ146" s="768"/>
      <c r="BA146" s="902"/>
    </row>
    <row r="147" spans="1:53" ht="22.8">
      <c r="A147" s="784">
        <v>2</v>
      </c>
      <c r="B147" s="902"/>
      <c r="C147" s="902"/>
      <c r="D147" s="902"/>
      <c r="E147" s="902"/>
      <c r="F147" s="902"/>
      <c r="G147" s="902"/>
      <c r="H147" s="902"/>
      <c r="I147" s="902"/>
      <c r="J147" s="902"/>
      <c r="K147" s="902"/>
      <c r="L147" s="928" t="s">
        <v>542</v>
      </c>
      <c r="M147" s="936" t="s">
        <v>543</v>
      </c>
      <c r="N147" s="940" t="s">
        <v>370</v>
      </c>
      <c r="O147" s="443">
        <v>0</v>
      </c>
      <c r="P147" s="443">
        <v>0</v>
      </c>
      <c r="Q147" s="443">
        <v>0</v>
      </c>
      <c r="R147" s="937">
        <v>0</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768"/>
      <c r="AY147" s="768"/>
      <c r="AZ147" s="768"/>
      <c r="BA147" s="902"/>
    </row>
    <row r="148" spans="1:53" ht="11.4">
      <c r="A148" s="784">
        <v>2</v>
      </c>
      <c r="B148" s="902"/>
      <c r="C148" s="902"/>
      <c r="D148" s="902"/>
      <c r="E148" s="902"/>
      <c r="F148" s="902"/>
      <c r="G148" s="902"/>
      <c r="H148" s="902"/>
      <c r="I148" s="902"/>
      <c r="J148" s="902"/>
      <c r="K148" s="902"/>
      <c r="L148" s="928" t="s">
        <v>544</v>
      </c>
      <c r="M148" s="939" t="s">
        <v>545</v>
      </c>
      <c r="N148" s="853" t="s">
        <v>370</v>
      </c>
      <c r="O148" s="785"/>
      <c r="P148" s="785"/>
      <c r="Q148" s="785"/>
      <c r="R148" s="937">
        <v>0</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768"/>
      <c r="AY148" s="768"/>
      <c r="AZ148" s="768"/>
      <c r="BA148" s="902"/>
    </row>
    <row r="149" spans="1:53" ht="22.8">
      <c r="A149" s="784">
        <v>2</v>
      </c>
      <c r="B149" s="902"/>
      <c r="C149" s="902"/>
      <c r="D149" s="902"/>
      <c r="E149" s="902"/>
      <c r="F149" s="902"/>
      <c r="G149" s="902"/>
      <c r="H149" s="902"/>
      <c r="I149" s="902"/>
      <c r="J149" s="902"/>
      <c r="K149" s="902"/>
      <c r="L149" s="928" t="s">
        <v>546</v>
      </c>
      <c r="M149" s="939" t="s">
        <v>1196</v>
      </c>
      <c r="N149" s="940" t="s">
        <v>370</v>
      </c>
      <c r="O149" s="785">
        <v>0</v>
      </c>
      <c r="P149" s="785">
        <v>0</v>
      </c>
      <c r="Q149" s="785">
        <v>0</v>
      </c>
      <c r="R149" s="937">
        <v>0</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768"/>
      <c r="AY149" s="768"/>
      <c r="AZ149" s="768"/>
      <c r="BA149" s="902"/>
    </row>
    <row r="150" spans="1:53" ht="11.4">
      <c r="A150" s="784">
        <v>2</v>
      </c>
      <c r="B150" s="902"/>
      <c r="C150" s="902"/>
      <c r="D150" s="902"/>
      <c r="E150" s="902"/>
      <c r="F150" s="902"/>
      <c r="G150" s="902"/>
      <c r="H150" s="902"/>
      <c r="I150" s="902"/>
      <c r="J150" s="902"/>
      <c r="K150" s="902"/>
      <c r="L150" s="928" t="s">
        <v>547</v>
      </c>
      <c r="M150" s="936" t="s">
        <v>548</v>
      </c>
      <c r="N150" s="853" t="s">
        <v>370</v>
      </c>
      <c r="O150" s="785"/>
      <c r="P150" s="785"/>
      <c r="Q150" s="785"/>
      <c r="R150" s="937">
        <v>0</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768"/>
      <c r="AY150" s="768"/>
      <c r="AZ150" s="768"/>
      <c r="BA150" s="902"/>
    </row>
    <row r="151" spans="1:53" ht="11.4">
      <c r="A151" s="784">
        <v>2</v>
      </c>
      <c r="B151" s="902"/>
      <c r="C151" s="902"/>
      <c r="D151" s="902"/>
      <c r="E151" s="902"/>
      <c r="F151" s="902"/>
      <c r="G151" s="902"/>
      <c r="H151" s="902"/>
      <c r="I151" s="902"/>
      <c r="J151" s="902"/>
      <c r="K151" s="902"/>
      <c r="L151" s="928" t="s">
        <v>549</v>
      </c>
      <c r="M151" s="942" t="s">
        <v>550</v>
      </c>
      <c r="N151" s="930" t="s">
        <v>370</v>
      </c>
      <c r="O151" s="937">
        <v>100.28</v>
      </c>
      <c r="P151" s="937">
        <v>47.8</v>
      </c>
      <c r="Q151" s="937">
        <v>78.78</v>
      </c>
      <c r="R151" s="937">
        <v>30.980000000000004</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768"/>
      <c r="AY151" s="768"/>
      <c r="AZ151" s="768"/>
      <c r="BA151" s="902"/>
    </row>
    <row r="152" spans="1:53" ht="11.4">
      <c r="A152" s="784">
        <v>2</v>
      </c>
      <c r="B152" s="902"/>
      <c r="C152" s="902"/>
      <c r="D152" s="902"/>
      <c r="E152" s="902"/>
      <c r="F152" s="902"/>
      <c r="G152" s="902"/>
      <c r="H152" s="902"/>
      <c r="I152" s="902"/>
      <c r="J152" s="902"/>
      <c r="K152" s="902"/>
      <c r="L152" s="928" t="s">
        <v>551</v>
      </c>
      <c r="M152" s="941" t="s">
        <v>552</v>
      </c>
      <c r="N152" s="930" t="s">
        <v>370</v>
      </c>
      <c r="O152" s="785"/>
      <c r="P152" s="785">
        <v>47.8</v>
      </c>
      <c r="Q152" s="785"/>
      <c r="R152" s="937">
        <v>-47.8</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768"/>
      <c r="AY152" s="768"/>
      <c r="AZ152" s="768"/>
      <c r="BA152" s="902"/>
    </row>
    <row r="153" spans="1:53" ht="22.8">
      <c r="A153" s="784">
        <v>2</v>
      </c>
      <c r="B153" s="902"/>
      <c r="C153" s="902"/>
      <c r="D153" s="902"/>
      <c r="E153" s="902"/>
      <c r="F153" s="902"/>
      <c r="G153" s="902"/>
      <c r="H153" s="902"/>
      <c r="I153" s="902"/>
      <c r="J153" s="902"/>
      <c r="K153" s="902"/>
      <c r="L153" s="928" t="s">
        <v>553</v>
      </c>
      <c r="M153" s="941" t="s">
        <v>554</v>
      </c>
      <c r="N153" s="930" t="s">
        <v>370</v>
      </c>
      <c r="O153" s="785"/>
      <c r="P153" s="785"/>
      <c r="Q153" s="785"/>
      <c r="R153" s="937">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768"/>
      <c r="AY153" s="768"/>
      <c r="AZ153" s="768"/>
      <c r="BA153" s="902"/>
    </row>
    <row r="154" spans="1:53" ht="22.8">
      <c r="A154" s="784">
        <v>2</v>
      </c>
      <c r="B154" s="902"/>
      <c r="C154" s="902"/>
      <c r="D154" s="902"/>
      <c r="E154" s="902"/>
      <c r="F154" s="902"/>
      <c r="G154" s="902"/>
      <c r="H154" s="902"/>
      <c r="I154" s="902"/>
      <c r="J154" s="902"/>
      <c r="K154" s="902"/>
      <c r="L154" s="928" t="s">
        <v>555</v>
      </c>
      <c r="M154" s="941" t="s">
        <v>556</v>
      </c>
      <c r="N154" s="930" t="s">
        <v>370</v>
      </c>
      <c r="O154" s="785"/>
      <c r="P154" s="785"/>
      <c r="Q154" s="785"/>
      <c r="R154" s="937">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768"/>
      <c r="AY154" s="768"/>
      <c r="AZ154" s="768"/>
      <c r="BA154" s="902"/>
    </row>
    <row r="155" spans="1:53" ht="22.8">
      <c r="A155" s="784">
        <v>2</v>
      </c>
      <c r="B155" s="902"/>
      <c r="C155" s="902"/>
      <c r="D155" s="902"/>
      <c r="E155" s="902"/>
      <c r="F155" s="902"/>
      <c r="G155" s="902"/>
      <c r="H155" s="902"/>
      <c r="I155" s="902"/>
      <c r="J155" s="902"/>
      <c r="K155" s="902"/>
      <c r="L155" s="928" t="s">
        <v>557</v>
      </c>
      <c r="M155" s="941" t="s">
        <v>558</v>
      </c>
      <c r="N155" s="930" t="s">
        <v>370</v>
      </c>
      <c r="O155" s="785"/>
      <c r="P155" s="785"/>
      <c r="Q155" s="785"/>
      <c r="R155" s="937">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768"/>
      <c r="AY155" s="768"/>
      <c r="AZ155" s="768"/>
      <c r="BA155" s="902"/>
    </row>
    <row r="156" spans="1:53" ht="45.6">
      <c r="A156" s="784">
        <v>2</v>
      </c>
      <c r="B156" s="902"/>
      <c r="C156" s="902"/>
      <c r="D156" s="902"/>
      <c r="E156" s="902"/>
      <c r="F156" s="902"/>
      <c r="G156" s="902"/>
      <c r="H156" s="902"/>
      <c r="I156" s="902"/>
      <c r="J156" s="902"/>
      <c r="K156" s="902"/>
      <c r="L156" s="928" t="s">
        <v>559</v>
      </c>
      <c r="M156" s="941" t="s">
        <v>560</v>
      </c>
      <c r="N156" s="930" t="s">
        <v>370</v>
      </c>
      <c r="O156" s="785"/>
      <c r="P156" s="785"/>
      <c r="Q156" s="785"/>
      <c r="R156" s="937">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768"/>
      <c r="AY156" s="768"/>
      <c r="AZ156" s="768"/>
      <c r="BA156" s="902"/>
    </row>
    <row r="157" spans="1:53" ht="11.4">
      <c r="A157" s="784">
        <v>2</v>
      </c>
      <c r="B157" s="902"/>
      <c r="C157" s="902"/>
      <c r="D157" s="902"/>
      <c r="E157" s="902"/>
      <c r="F157" s="902"/>
      <c r="G157" s="902"/>
      <c r="H157" s="902"/>
      <c r="I157" s="902"/>
      <c r="J157" s="902"/>
      <c r="K157" s="902"/>
      <c r="L157" s="928" t="s">
        <v>561</v>
      </c>
      <c r="M157" s="941" t="s">
        <v>562</v>
      </c>
      <c r="N157" s="930" t="s">
        <v>370</v>
      </c>
      <c r="O157" s="785"/>
      <c r="P157" s="785"/>
      <c r="Q157" s="785"/>
      <c r="R157" s="937">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768"/>
      <c r="AY157" s="768"/>
      <c r="AZ157" s="768"/>
      <c r="BA157" s="902"/>
    </row>
    <row r="158" spans="1:53" ht="11.4">
      <c r="A158" s="784">
        <v>2</v>
      </c>
      <c r="B158" s="902"/>
      <c r="C158" s="902"/>
      <c r="D158" s="902"/>
      <c r="E158" s="902"/>
      <c r="F158" s="902"/>
      <c r="G158" s="902"/>
      <c r="H158" s="902"/>
      <c r="I158" s="902"/>
      <c r="J158" s="902"/>
      <c r="K158" s="902"/>
      <c r="L158" s="928" t="s">
        <v>1438</v>
      </c>
      <c r="M158" s="941" t="s">
        <v>1439</v>
      </c>
      <c r="N158" s="930" t="s">
        <v>370</v>
      </c>
      <c r="O158" s="785">
        <v>100.28</v>
      </c>
      <c r="P158" s="785"/>
      <c r="Q158" s="785">
        <v>78.78</v>
      </c>
      <c r="R158" s="937">
        <v>78.78</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768"/>
      <c r="AY158" s="768"/>
      <c r="AZ158" s="768"/>
      <c r="BA158" s="902"/>
    </row>
    <row r="159" spans="1:53" s="116" customFormat="1" ht="11.4">
      <c r="A159" s="933">
        <v>2</v>
      </c>
      <c r="B159" s="943"/>
      <c r="C159" s="943"/>
      <c r="D159" s="943"/>
      <c r="E159" s="943"/>
      <c r="F159" s="943"/>
      <c r="G159" s="943"/>
      <c r="H159" s="943"/>
      <c r="I159" s="943"/>
      <c r="J159" s="943"/>
      <c r="K159" s="943"/>
      <c r="L159" s="944" t="s">
        <v>378</v>
      </c>
      <c r="M159" s="945" t="s">
        <v>563</v>
      </c>
      <c r="N159" s="946" t="s">
        <v>370</v>
      </c>
      <c r="O159" s="537">
        <v>0</v>
      </c>
      <c r="P159" s="537">
        <v>0</v>
      </c>
      <c r="Q159" s="537">
        <v>0</v>
      </c>
      <c r="R159" s="926">
        <v>0</v>
      </c>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935"/>
      <c r="AY159" s="935"/>
      <c r="AZ159" s="935"/>
      <c r="BA159" s="943"/>
    </row>
    <row r="160" spans="1:53" ht="22.8">
      <c r="A160" s="784">
        <v>2</v>
      </c>
      <c r="B160" s="902"/>
      <c r="C160" s="902"/>
      <c r="D160" s="902"/>
      <c r="E160" s="902"/>
      <c r="F160" s="902"/>
      <c r="G160" s="902"/>
      <c r="H160" s="902"/>
      <c r="I160" s="902"/>
      <c r="J160" s="902"/>
      <c r="K160" s="902"/>
      <c r="L160" s="928" t="s">
        <v>564</v>
      </c>
      <c r="M160" s="936" t="s">
        <v>565</v>
      </c>
      <c r="N160" s="930" t="s">
        <v>370</v>
      </c>
      <c r="O160" s="785"/>
      <c r="P160" s="785"/>
      <c r="Q160" s="785"/>
      <c r="R160" s="937">
        <v>0</v>
      </c>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768"/>
      <c r="AY160" s="768"/>
      <c r="AZ160" s="768"/>
      <c r="BA160" s="902"/>
    </row>
    <row r="161" spans="1:53" ht="34.200000000000003">
      <c r="A161" s="784">
        <v>2</v>
      </c>
      <c r="B161" s="902"/>
      <c r="C161" s="902"/>
      <c r="D161" s="902"/>
      <c r="E161" s="902"/>
      <c r="F161" s="902"/>
      <c r="G161" s="902"/>
      <c r="H161" s="902"/>
      <c r="I161" s="902"/>
      <c r="J161" s="902"/>
      <c r="K161" s="902"/>
      <c r="L161" s="928" t="s">
        <v>566</v>
      </c>
      <c r="M161" s="942" t="s">
        <v>567</v>
      </c>
      <c r="N161" s="930" t="s">
        <v>370</v>
      </c>
      <c r="O161" s="785"/>
      <c r="P161" s="785"/>
      <c r="Q161" s="785"/>
      <c r="R161" s="937">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768"/>
      <c r="AY161" s="768"/>
      <c r="AZ161" s="768"/>
      <c r="BA161" s="902"/>
    </row>
    <row r="162" spans="1:53" ht="22.8">
      <c r="A162" s="784">
        <v>2</v>
      </c>
      <c r="B162" s="902"/>
      <c r="C162" s="902"/>
      <c r="D162" s="902"/>
      <c r="E162" s="902"/>
      <c r="F162" s="902"/>
      <c r="G162" s="902"/>
      <c r="H162" s="902"/>
      <c r="I162" s="902"/>
      <c r="J162" s="902"/>
      <c r="K162" s="902"/>
      <c r="L162" s="928" t="s">
        <v>568</v>
      </c>
      <c r="M162" s="942" t="s">
        <v>569</v>
      </c>
      <c r="N162" s="930" t="s">
        <v>370</v>
      </c>
      <c r="O162" s="785"/>
      <c r="P162" s="785"/>
      <c r="Q162" s="785"/>
      <c r="R162" s="937">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768"/>
      <c r="AY162" s="768"/>
      <c r="AZ162" s="768"/>
      <c r="BA162" s="902"/>
    </row>
    <row r="163" spans="1:53" ht="11.4">
      <c r="A163" s="784">
        <v>2</v>
      </c>
      <c r="B163" s="902"/>
      <c r="C163" s="902"/>
      <c r="D163" s="902"/>
      <c r="E163" s="902"/>
      <c r="F163" s="902"/>
      <c r="G163" s="902"/>
      <c r="H163" s="902"/>
      <c r="I163" s="902"/>
      <c r="J163" s="902"/>
      <c r="K163" s="902"/>
      <c r="L163" s="928" t="s">
        <v>1184</v>
      </c>
      <c r="M163" s="939" t="s">
        <v>570</v>
      </c>
      <c r="N163" s="930" t="s">
        <v>370</v>
      </c>
      <c r="O163" s="785"/>
      <c r="P163" s="785"/>
      <c r="Q163" s="785"/>
      <c r="R163" s="937">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768"/>
      <c r="AY163" s="768"/>
      <c r="AZ163" s="768"/>
      <c r="BA163" s="902"/>
    </row>
    <row r="164" spans="1:53" ht="11.4">
      <c r="A164" s="784">
        <v>2</v>
      </c>
      <c r="B164" s="902"/>
      <c r="C164" s="902"/>
      <c r="D164" s="902"/>
      <c r="E164" s="902"/>
      <c r="F164" s="902"/>
      <c r="G164" s="902"/>
      <c r="H164" s="902"/>
      <c r="I164" s="902"/>
      <c r="J164" s="902"/>
      <c r="K164" s="902"/>
      <c r="L164" s="928" t="s">
        <v>1185</v>
      </c>
      <c r="M164" s="939" t="s">
        <v>571</v>
      </c>
      <c r="N164" s="930" t="s">
        <v>370</v>
      </c>
      <c r="O164" s="785">
        <v>0</v>
      </c>
      <c r="P164" s="785">
        <v>0</v>
      </c>
      <c r="Q164" s="785">
        <v>0</v>
      </c>
      <c r="R164" s="937">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768"/>
      <c r="AY164" s="768"/>
      <c r="AZ164" s="768"/>
      <c r="BA164" s="902"/>
    </row>
    <row r="165" spans="1:53" s="116" customFormat="1" ht="11.4">
      <c r="A165" s="933">
        <v>2</v>
      </c>
      <c r="B165" s="943"/>
      <c r="C165" s="943"/>
      <c r="D165" s="943"/>
      <c r="E165" s="943"/>
      <c r="F165" s="943"/>
      <c r="G165" s="943"/>
      <c r="H165" s="943"/>
      <c r="I165" s="943"/>
      <c r="J165" s="943"/>
      <c r="K165" s="943"/>
      <c r="L165" s="944" t="s">
        <v>380</v>
      </c>
      <c r="M165" s="945" t="s">
        <v>572</v>
      </c>
      <c r="N165" s="946" t="s">
        <v>370</v>
      </c>
      <c r="O165" s="537">
        <v>0</v>
      </c>
      <c r="P165" s="537">
        <v>11.4</v>
      </c>
      <c r="Q165" s="537">
        <v>0</v>
      </c>
      <c r="R165" s="926">
        <v>-11.4</v>
      </c>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935"/>
      <c r="AY165" s="935"/>
      <c r="AZ165" s="935"/>
      <c r="BA165" s="943"/>
    </row>
    <row r="166" spans="1:53" ht="22.8">
      <c r="A166" s="784">
        <v>2</v>
      </c>
      <c r="B166" s="902"/>
      <c r="C166" s="902"/>
      <c r="D166" s="902"/>
      <c r="E166" s="902"/>
      <c r="F166" s="902"/>
      <c r="G166" s="902"/>
      <c r="H166" s="902"/>
      <c r="I166" s="902"/>
      <c r="J166" s="902"/>
      <c r="K166" s="902"/>
      <c r="L166" s="928" t="s">
        <v>573</v>
      </c>
      <c r="M166" s="936" t="s">
        <v>574</v>
      </c>
      <c r="N166" s="930" t="s">
        <v>370</v>
      </c>
      <c r="O166" s="443">
        <v>0</v>
      </c>
      <c r="P166" s="443">
        <v>11.4</v>
      </c>
      <c r="Q166" s="443">
        <v>0</v>
      </c>
      <c r="R166" s="937">
        <v>-11.4</v>
      </c>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768"/>
      <c r="AY166" s="768"/>
      <c r="AZ166" s="768"/>
      <c r="BA166" s="902"/>
    </row>
    <row r="167" spans="1:53" ht="11.4">
      <c r="A167" s="784">
        <v>2</v>
      </c>
      <c r="B167" s="902"/>
      <c r="C167" s="902"/>
      <c r="D167" s="902"/>
      <c r="E167" s="902"/>
      <c r="F167" s="902"/>
      <c r="G167" s="902"/>
      <c r="H167" s="902"/>
      <c r="I167" s="902"/>
      <c r="J167" s="902"/>
      <c r="K167" s="902"/>
      <c r="L167" s="928" t="s">
        <v>575</v>
      </c>
      <c r="M167" s="939" t="s">
        <v>576</v>
      </c>
      <c r="N167" s="930" t="s">
        <v>370</v>
      </c>
      <c r="O167" s="785"/>
      <c r="P167" s="785"/>
      <c r="Q167" s="785"/>
      <c r="R167" s="937">
        <v>0</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768"/>
      <c r="AY167" s="768"/>
      <c r="AZ167" s="768"/>
      <c r="BA167" s="902"/>
    </row>
    <row r="168" spans="1:53" ht="11.4">
      <c r="A168" s="784">
        <v>2</v>
      </c>
      <c r="B168" s="902"/>
      <c r="C168" s="902"/>
      <c r="D168" s="902"/>
      <c r="E168" s="902"/>
      <c r="F168" s="902"/>
      <c r="G168" s="902"/>
      <c r="H168" s="902"/>
      <c r="I168" s="902"/>
      <c r="J168" s="902"/>
      <c r="K168" s="902"/>
      <c r="L168" s="928" t="s">
        <v>577</v>
      </c>
      <c r="M168" s="939" t="s">
        <v>578</v>
      </c>
      <c r="N168" s="930" t="s">
        <v>370</v>
      </c>
      <c r="O168" s="785"/>
      <c r="P168" s="785"/>
      <c r="Q168" s="785"/>
      <c r="R168" s="937">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768"/>
      <c r="AY168" s="768"/>
      <c r="AZ168" s="768"/>
      <c r="BA168" s="902"/>
    </row>
    <row r="169" spans="1:53" ht="11.4">
      <c r="A169" s="784">
        <v>2</v>
      </c>
      <c r="B169" s="902"/>
      <c r="C169" s="902"/>
      <c r="D169" s="902"/>
      <c r="E169" s="902"/>
      <c r="F169" s="902"/>
      <c r="G169" s="902"/>
      <c r="H169" s="902"/>
      <c r="I169" s="902"/>
      <c r="J169" s="902"/>
      <c r="K169" s="902"/>
      <c r="L169" s="928" t="s">
        <v>579</v>
      </c>
      <c r="M169" s="939" t="s">
        <v>580</v>
      </c>
      <c r="N169" s="930" t="s">
        <v>370</v>
      </c>
      <c r="O169" s="785"/>
      <c r="P169" s="785"/>
      <c r="Q169" s="785"/>
      <c r="R169" s="937">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768"/>
      <c r="AY169" s="768"/>
      <c r="AZ169" s="768"/>
      <c r="BA169" s="902"/>
    </row>
    <row r="170" spans="1:53" ht="11.4">
      <c r="A170" s="784">
        <v>2</v>
      </c>
      <c r="B170" s="902"/>
      <c r="C170" s="902"/>
      <c r="D170" s="902"/>
      <c r="E170" s="902"/>
      <c r="F170" s="902"/>
      <c r="G170" s="902"/>
      <c r="H170" s="902"/>
      <c r="I170" s="902"/>
      <c r="J170" s="902"/>
      <c r="K170" s="902"/>
      <c r="L170" s="928" t="s">
        <v>581</v>
      </c>
      <c r="M170" s="939" t="s">
        <v>582</v>
      </c>
      <c r="N170" s="930" t="s">
        <v>370</v>
      </c>
      <c r="O170" s="785"/>
      <c r="P170" s="785"/>
      <c r="Q170" s="785"/>
      <c r="R170" s="937">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768"/>
      <c r="AY170" s="768"/>
      <c r="AZ170" s="768"/>
      <c r="BA170" s="902"/>
    </row>
    <row r="171" spans="1:53" ht="11.4">
      <c r="A171" s="784">
        <v>2</v>
      </c>
      <c r="B171" s="902"/>
      <c r="C171" s="902"/>
      <c r="D171" s="902"/>
      <c r="E171" s="902"/>
      <c r="F171" s="902"/>
      <c r="G171" s="902"/>
      <c r="H171" s="902"/>
      <c r="I171" s="902"/>
      <c r="J171" s="902"/>
      <c r="K171" s="902"/>
      <c r="L171" s="928" t="s">
        <v>583</v>
      </c>
      <c r="M171" s="939" t="s">
        <v>584</v>
      </c>
      <c r="N171" s="930" t="s">
        <v>370</v>
      </c>
      <c r="O171" s="785"/>
      <c r="P171" s="785"/>
      <c r="Q171" s="785"/>
      <c r="R171" s="937">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768"/>
      <c r="AY171" s="768"/>
      <c r="AZ171" s="768"/>
      <c r="BA171" s="902"/>
    </row>
    <row r="172" spans="1:53" ht="11.4">
      <c r="A172" s="784">
        <v>2</v>
      </c>
      <c r="B172" s="902"/>
      <c r="C172" s="902"/>
      <c r="D172" s="902"/>
      <c r="E172" s="902"/>
      <c r="F172" s="902"/>
      <c r="G172" s="902"/>
      <c r="H172" s="902"/>
      <c r="I172" s="902"/>
      <c r="J172" s="902"/>
      <c r="K172" s="902"/>
      <c r="L172" s="928" t="s">
        <v>585</v>
      </c>
      <c r="M172" s="939" t="s">
        <v>586</v>
      </c>
      <c r="N172" s="930" t="s">
        <v>370</v>
      </c>
      <c r="O172" s="785"/>
      <c r="P172" s="785"/>
      <c r="Q172" s="785"/>
      <c r="R172" s="937">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768"/>
      <c r="AY172" s="768"/>
      <c r="AZ172" s="768"/>
      <c r="BA172" s="902"/>
    </row>
    <row r="173" spans="1:53" ht="11.4">
      <c r="A173" s="784">
        <v>2</v>
      </c>
      <c r="B173" s="902"/>
      <c r="C173" s="902"/>
      <c r="D173" s="902"/>
      <c r="E173" s="902"/>
      <c r="F173" s="902"/>
      <c r="G173" s="902"/>
      <c r="H173" s="902"/>
      <c r="I173" s="902"/>
      <c r="J173" s="902"/>
      <c r="K173" s="902"/>
      <c r="L173" s="928" t="s">
        <v>1436</v>
      </c>
      <c r="M173" s="939" t="s">
        <v>1437</v>
      </c>
      <c r="N173" s="930" t="s">
        <v>370</v>
      </c>
      <c r="O173" s="785"/>
      <c r="P173" s="785">
        <v>11.4</v>
      </c>
      <c r="Q173" s="785"/>
      <c r="R173" s="937">
        <v>-11.4</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768"/>
      <c r="AY173" s="768"/>
      <c r="AZ173" s="768"/>
      <c r="BA173" s="902"/>
    </row>
    <row r="174" spans="1:53" ht="22.8">
      <c r="A174" s="784">
        <v>2</v>
      </c>
      <c r="B174" s="902"/>
      <c r="C174" s="902"/>
      <c r="D174" s="902"/>
      <c r="E174" s="902"/>
      <c r="F174" s="902"/>
      <c r="G174" s="902"/>
      <c r="H174" s="902"/>
      <c r="I174" s="902"/>
      <c r="J174" s="902"/>
      <c r="K174" s="902"/>
      <c r="L174" s="928" t="s">
        <v>587</v>
      </c>
      <c r="M174" s="936" t="s">
        <v>588</v>
      </c>
      <c r="N174" s="930" t="s">
        <v>370</v>
      </c>
      <c r="O174" s="443">
        <v>0</v>
      </c>
      <c r="P174" s="443">
        <v>0</v>
      </c>
      <c r="Q174" s="443">
        <v>0</v>
      </c>
      <c r="R174" s="937">
        <v>0</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768"/>
      <c r="AY174" s="768"/>
      <c r="AZ174" s="768"/>
      <c r="BA174" s="902"/>
    </row>
    <row r="175" spans="1:53" ht="11.4">
      <c r="A175" s="784">
        <v>2</v>
      </c>
      <c r="B175" s="902"/>
      <c r="C175" s="902"/>
      <c r="D175" s="902"/>
      <c r="E175" s="902"/>
      <c r="F175" s="902"/>
      <c r="G175" s="902"/>
      <c r="H175" s="902"/>
      <c r="I175" s="902"/>
      <c r="J175" s="902"/>
      <c r="K175" s="902"/>
      <c r="L175" s="928" t="s">
        <v>589</v>
      </c>
      <c r="M175" s="939" t="s">
        <v>590</v>
      </c>
      <c r="N175" s="930" t="s">
        <v>370</v>
      </c>
      <c r="O175" s="785"/>
      <c r="P175" s="785"/>
      <c r="Q175" s="785"/>
      <c r="R175" s="937">
        <v>0</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768"/>
      <c r="AY175" s="768"/>
      <c r="AZ175" s="768"/>
      <c r="BA175" s="902"/>
    </row>
    <row r="176" spans="1:53" ht="22.8">
      <c r="A176" s="784">
        <v>2</v>
      </c>
      <c r="B176" s="902"/>
      <c r="C176" s="902"/>
      <c r="D176" s="902"/>
      <c r="E176" s="902"/>
      <c r="F176" s="902"/>
      <c r="G176" s="902"/>
      <c r="H176" s="902"/>
      <c r="I176" s="902"/>
      <c r="J176" s="902"/>
      <c r="K176" s="902"/>
      <c r="L176" s="928" t="s">
        <v>591</v>
      </c>
      <c r="M176" s="939" t="s">
        <v>592</v>
      </c>
      <c r="N176" s="930" t="s">
        <v>370</v>
      </c>
      <c r="O176" s="785">
        <v>0</v>
      </c>
      <c r="P176" s="785">
        <v>0</v>
      </c>
      <c r="Q176" s="785">
        <v>0</v>
      </c>
      <c r="R176" s="937">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768"/>
      <c r="AY176" s="768"/>
      <c r="AZ176" s="768"/>
      <c r="BA176" s="902"/>
    </row>
    <row r="177" spans="1:53" ht="34.200000000000003">
      <c r="A177" s="784">
        <v>2</v>
      </c>
      <c r="B177" s="902"/>
      <c r="C177" s="902"/>
      <c r="D177" s="902"/>
      <c r="E177" s="902"/>
      <c r="F177" s="902"/>
      <c r="G177" s="902"/>
      <c r="H177" s="902"/>
      <c r="I177" s="902"/>
      <c r="J177" s="902"/>
      <c r="K177" s="902"/>
      <c r="L177" s="928" t="s">
        <v>593</v>
      </c>
      <c r="M177" s="936" t="s">
        <v>594</v>
      </c>
      <c r="N177" s="930" t="s">
        <v>370</v>
      </c>
      <c r="O177" s="785"/>
      <c r="P177" s="785"/>
      <c r="Q177" s="785"/>
      <c r="R177" s="937">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768"/>
      <c r="AY177" s="768"/>
      <c r="AZ177" s="768"/>
      <c r="BA177" s="902"/>
    </row>
    <row r="178" spans="1:53" ht="11.4">
      <c r="A178" s="784">
        <v>2</v>
      </c>
      <c r="B178" s="902"/>
      <c r="C178" s="902"/>
      <c r="D178" s="902"/>
      <c r="E178" s="902"/>
      <c r="F178" s="902"/>
      <c r="G178" s="902"/>
      <c r="H178" s="902"/>
      <c r="I178" s="902"/>
      <c r="J178" s="902"/>
      <c r="K178" s="902"/>
      <c r="L178" s="928" t="s">
        <v>595</v>
      </c>
      <c r="M178" s="936" t="s">
        <v>596</v>
      </c>
      <c r="N178" s="930" t="s">
        <v>370</v>
      </c>
      <c r="O178" s="785"/>
      <c r="P178" s="785"/>
      <c r="Q178" s="785"/>
      <c r="R178" s="937">
        <v>0</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768"/>
      <c r="AY178" s="768"/>
      <c r="AZ178" s="768"/>
      <c r="BA178" s="902"/>
    </row>
    <row r="179" spans="1:53" ht="11.4">
      <c r="A179" s="784">
        <v>2</v>
      </c>
      <c r="B179" s="902"/>
      <c r="C179" s="902"/>
      <c r="D179" s="902"/>
      <c r="E179" s="902"/>
      <c r="F179" s="902"/>
      <c r="G179" s="902"/>
      <c r="H179" s="902"/>
      <c r="I179" s="902"/>
      <c r="J179" s="902"/>
      <c r="K179" s="902"/>
      <c r="L179" s="928" t="s">
        <v>597</v>
      </c>
      <c r="M179" s="936" t="s">
        <v>598</v>
      </c>
      <c r="N179" s="930" t="s">
        <v>370</v>
      </c>
      <c r="O179" s="785"/>
      <c r="P179" s="785"/>
      <c r="Q179" s="785"/>
      <c r="R179" s="937">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768"/>
      <c r="AY179" s="768"/>
      <c r="AZ179" s="768"/>
      <c r="BA179" s="902"/>
    </row>
    <row r="180" spans="1:53" ht="11.4">
      <c r="A180" s="784">
        <v>2</v>
      </c>
      <c r="B180" s="902"/>
      <c r="C180" s="902"/>
      <c r="D180" s="902"/>
      <c r="E180" s="902"/>
      <c r="F180" s="902"/>
      <c r="G180" s="902"/>
      <c r="H180" s="902"/>
      <c r="I180" s="902"/>
      <c r="J180" s="902"/>
      <c r="K180" s="902"/>
      <c r="L180" s="928" t="s">
        <v>599</v>
      </c>
      <c r="M180" s="936" t="s">
        <v>600</v>
      </c>
      <c r="N180" s="930" t="s">
        <v>370</v>
      </c>
      <c r="O180" s="785"/>
      <c r="P180" s="785"/>
      <c r="Q180" s="785"/>
      <c r="R180" s="937">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768"/>
      <c r="AY180" s="768"/>
      <c r="AZ180" s="768"/>
      <c r="BA180" s="902"/>
    </row>
    <row r="181" spans="1:53" ht="11.4">
      <c r="A181" s="784">
        <v>2</v>
      </c>
      <c r="B181" s="902"/>
      <c r="C181" s="902"/>
      <c r="D181" s="902"/>
      <c r="E181" s="902"/>
      <c r="F181" s="902"/>
      <c r="G181" s="902"/>
      <c r="H181" s="902"/>
      <c r="I181" s="902"/>
      <c r="J181" s="902"/>
      <c r="K181" s="902"/>
      <c r="L181" s="928" t="s">
        <v>601</v>
      </c>
      <c r="M181" s="936" t="s">
        <v>602</v>
      </c>
      <c r="N181" s="930" t="s">
        <v>370</v>
      </c>
      <c r="O181" s="443">
        <v>0</v>
      </c>
      <c r="P181" s="443">
        <v>0</v>
      </c>
      <c r="Q181" s="443">
        <v>0</v>
      </c>
      <c r="R181" s="937">
        <v>0</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768"/>
      <c r="AY181" s="768"/>
      <c r="AZ181" s="768"/>
      <c r="BA181" s="902"/>
    </row>
    <row r="182" spans="1:53" ht="11.4">
      <c r="A182" s="784">
        <v>2</v>
      </c>
      <c r="B182" s="902"/>
      <c r="C182" s="902"/>
      <c r="D182" s="902"/>
      <c r="E182" s="902"/>
      <c r="F182" s="902"/>
      <c r="G182" s="902"/>
      <c r="H182" s="902"/>
      <c r="I182" s="902"/>
      <c r="J182" s="902"/>
      <c r="K182" s="902"/>
      <c r="L182" s="928" t="s">
        <v>1343</v>
      </c>
      <c r="M182" s="941" t="s">
        <v>603</v>
      </c>
      <c r="N182" s="930" t="s">
        <v>370</v>
      </c>
      <c r="O182" s="785"/>
      <c r="P182" s="785"/>
      <c r="Q182" s="785"/>
      <c r="R182" s="937">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768"/>
      <c r="AY182" s="768"/>
      <c r="AZ182" s="768"/>
      <c r="BA182" s="902"/>
    </row>
    <row r="183" spans="1:53" ht="11.4">
      <c r="A183" s="784">
        <v>2</v>
      </c>
      <c r="B183" s="902"/>
      <c r="C183" s="902"/>
      <c r="D183" s="902"/>
      <c r="E183" s="902"/>
      <c r="F183" s="902"/>
      <c r="G183" s="902"/>
      <c r="H183" s="902"/>
      <c r="I183" s="902"/>
      <c r="J183" s="902"/>
      <c r="K183" s="902"/>
      <c r="L183" s="928" t="s">
        <v>1344</v>
      </c>
      <c r="M183" s="941" t="s">
        <v>604</v>
      </c>
      <c r="N183" s="930" t="s">
        <v>370</v>
      </c>
      <c r="O183" s="785"/>
      <c r="P183" s="785"/>
      <c r="Q183" s="785"/>
      <c r="R183" s="937">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768"/>
      <c r="AY183" s="768"/>
      <c r="AZ183" s="768"/>
      <c r="BA183" s="902"/>
    </row>
    <row r="184" spans="1:53" ht="11.4">
      <c r="A184" s="784">
        <v>2</v>
      </c>
      <c r="B184" s="902"/>
      <c r="C184" s="902"/>
      <c r="D184" s="902"/>
      <c r="E184" s="902"/>
      <c r="F184" s="902"/>
      <c r="G184" s="902"/>
      <c r="H184" s="902"/>
      <c r="I184" s="902"/>
      <c r="J184" s="902"/>
      <c r="K184" s="902"/>
      <c r="L184" s="928" t="s">
        <v>1434</v>
      </c>
      <c r="M184" s="939" t="s">
        <v>1435</v>
      </c>
      <c r="N184" s="930" t="s">
        <v>370</v>
      </c>
      <c r="O184" s="785"/>
      <c r="P184" s="785"/>
      <c r="Q184" s="785"/>
      <c r="R184" s="937">
        <v>0</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768"/>
      <c r="AY184" s="768"/>
      <c r="AZ184" s="768"/>
      <c r="BA184" s="902"/>
    </row>
    <row r="185" spans="1:53" ht="22.8">
      <c r="A185" s="784">
        <v>2</v>
      </c>
      <c r="B185" s="902"/>
      <c r="C185" s="902"/>
      <c r="D185" s="902"/>
      <c r="E185" s="902"/>
      <c r="F185" s="902"/>
      <c r="G185" s="902"/>
      <c r="H185" s="902"/>
      <c r="I185" s="902"/>
      <c r="J185" s="902"/>
      <c r="K185" s="902"/>
      <c r="L185" s="928" t="s">
        <v>382</v>
      </c>
      <c r="M185" s="929" t="s">
        <v>605</v>
      </c>
      <c r="N185" s="930" t="s">
        <v>370</v>
      </c>
      <c r="O185" s="785"/>
      <c r="P185" s="785"/>
      <c r="Q185" s="785"/>
      <c r="R185" s="937">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768"/>
      <c r="AY185" s="768"/>
      <c r="AZ185" s="768"/>
      <c r="BA185" s="902"/>
    </row>
    <row r="186" spans="1:53" ht="11.4">
      <c r="A186" s="784">
        <v>2</v>
      </c>
      <c r="B186" s="902"/>
      <c r="C186" s="902"/>
      <c r="D186" s="902"/>
      <c r="E186" s="902"/>
      <c r="F186" s="902"/>
      <c r="G186" s="902"/>
      <c r="H186" s="902"/>
      <c r="I186" s="902"/>
      <c r="J186" s="902"/>
      <c r="K186" s="902"/>
      <c r="L186" s="928" t="s">
        <v>1242</v>
      </c>
      <c r="M186" s="929" t="s">
        <v>1243</v>
      </c>
      <c r="N186" s="930" t="s">
        <v>370</v>
      </c>
      <c r="O186" s="785"/>
      <c r="P186" s="785"/>
      <c r="Q186" s="785"/>
      <c r="R186" s="937">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768"/>
      <c r="AY186" s="768"/>
      <c r="AZ186" s="768"/>
      <c r="BA186" s="902"/>
    </row>
    <row r="187" spans="1:53" s="116" customFormat="1" ht="11.4">
      <c r="A187" s="784">
        <v>2</v>
      </c>
      <c r="B187" s="943"/>
      <c r="C187" s="943"/>
      <c r="D187" s="943"/>
      <c r="E187" s="943"/>
      <c r="F187" s="943"/>
      <c r="G187" s="943"/>
      <c r="H187" s="943"/>
      <c r="I187" s="943"/>
      <c r="J187" s="943"/>
      <c r="K187" s="943"/>
      <c r="L187" s="944" t="s">
        <v>1359</v>
      </c>
      <c r="M187" s="945" t="s">
        <v>1360</v>
      </c>
      <c r="N187" s="946" t="s">
        <v>370</v>
      </c>
      <c r="O187" s="926">
        <v>0</v>
      </c>
      <c r="P187" s="926">
        <v>0</v>
      </c>
      <c r="Q187" s="926">
        <v>0</v>
      </c>
      <c r="R187" s="926">
        <v>0</v>
      </c>
      <c r="S187" s="443"/>
      <c r="T187" s="443"/>
      <c r="U187" s="926"/>
      <c r="V187" s="926"/>
      <c r="W187" s="926"/>
      <c r="X187" s="926"/>
      <c r="Y187" s="926"/>
      <c r="Z187" s="926"/>
      <c r="AA187" s="926"/>
      <c r="AB187" s="926"/>
      <c r="AC187" s="926"/>
      <c r="AD187" s="443"/>
      <c r="AE187" s="443"/>
      <c r="AF187" s="926"/>
      <c r="AG187" s="926"/>
      <c r="AH187" s="926"/>
      <c r="AI187" s="926"/>
      <c r="AJ187" s="926"/>
      <c r="AK187" s="926"/>
      <c r="AL187" s="926"/>
      <c r="AM187" s="926"/>
      <c r="AN187" s="926"/>
      <c r="AO187" s="926"/>
      <c r="AP187" s="926"/>
      <c r="AQ187" s="926"/>
      <c r="AR187" s="926"/>
      <c r="AS187" s="926"/>
      <c r="AT187" s="926"/>
      <c r="AU187" s="926"/>
      <c r="AV187" s="926"/>
      <c r="AW187" s="926"/>
      <c r="AX187" s="935"/>
      <c r="AY187" s="935"/>
      <c r="AZ187" s="935"/>
      <c r="BA187" s="943"/>
    </row>
    <row r="188" spans="1:53" ht="11.4">
      <c r="A188" s="784">
        <v>2</v>
      </c>
      <c r="B188" s="902"/>
      <c r="C188" s="902"/>
      <c r="D188" s="902"/>
      <c r="E188" s="902"/>
      <c r="F188" s="902"/>
      <c r="G188" s="902"/>
      <c r="H188" s="902"/>
      <c r="I188" s="902"/>
      <c r="J188" s="902"/>
      <c r="K188" s="902"/>
      <c r="L188" s="928" t="s">
        <v>1361</v>
      </c>
      <c r="M188" s="929"/>
      <c r="N188" s="930"/>
      <c r="O188" s="937"/>
      <c r="P188" s="937"/>
      <c r="Q188" s="937"/>
      <c r="R188" s="937"/>
      <c r="S188" s="937"/>
      <c r="T188" s="937"/>
      <c r="U188" s="937"/>
      <c r="V188" s="937"/>
      <c r="W188" s="937"/>
      <c r="X188" s="937"/>
      <c r="Y188" s="937"/>
      <c r="Z188" s="937"/>
      <c r="AA188" s="937"/>
      <c r="AB188" s="937"/>
      <c r="AC188" s="937"/>
      <c r="AD188" s="937"/>
      <c r="AE188" s="937"/>
      <c r="AF188" s="937"/>
      <c r="AG188" s="937"/>
      <c r="AH188" s="937"/>
      <c r="AI188" s="937"/>
      <c r="AJ188" s="937"/>
      <c r="AK188" s="937"/>
      <c r="AL188" s="937"/>
      <c r="AM188" s="937"/>
      <c r="AN188" s="937"/>
      <c r="AO188" s="937"/>
      <c r="AP188" s="937"/>
      <c r="AQ188" s="937"/>
      <c r="AR188" s="937"/>
      <c r="AS188" s="937"/>
      <c r="AT188" s="937"/>
      <c r="AU188" s="937"/>
      <c r="AV188" s="937"/>
      <c r="AW188" s="937"/>
      <c r="AX188" s="947"/>
      <c r="AY188" s="947"/>
      <c r="AZ188" s="947"/>
      <c r="BA188" s="902"/>
    </row>
    <row r="189" spans="1:53" s="116" customFormat="1" ht="11.4">
      <c r="A189" s="784">
        <v>2</v>
      </c>
      <c r="B189" s="943"/>
      <c r="C189" s="943"/>
      <c r="D189" s="943"/>
      <c r="E189" s="943"/>
      <c r="F189" s="943"/>
      <c r="G189" s="943"/>
      <c r="H189" s="943"/>
      <c r="I189" s="943"/>
      <c r="J189" s="943"/>
      <c r="K189" s="943"/>
      <c r="L189" s="922" t="s">
        <v>102</v>
      </c>
      <c r="M189" s="923" t="s">
        <v>606</v>
      </c>
      <c r="N189" s="924" t="s">
        <v>370</v>
      </c>
      <c r="O189" s="926">
        <v>0</v>
      </c>
      <c r="P189" s="926">
        <v>2.2000000000000002</v>
      </c>
      <c r="Q189" s="926">
        <v>2.2000000000000002</v>
      </c>
      <c r="R189" s="926">
        <v>0</v>
      </c>
      <c r="S189" s="926">
        <v>2.79</v>
      </c>
      <c r="T189" s="926">
        <v>4</v>
      </c>
      <c r="U189" s="926">
        <v>0</v>
      </c>
      <c r="V189" s="926">
        <v>0</v>
      </c>
      <c r="W189" s="926">
        <v>0</v>
      </c>
      <c r="X189" s="926">
        <v>0</v>
      </c>
      <c r="Y189" s="926">
        <v>0</v>
      </c>
      <c r="Z189" s="926">
        <v>0</v>
      </c>
      <c r="AA189" s="926">
        <v>0</v>
      </c>
      <c r="AB189" s="926">
        <v>0</v>
      </c>
      <c r="AC189" s="926">
        <v>0</v>
      </c>
      <c r="AD189" s="926">
        <v>4</v>
      </c>
      <c r="AE189" s="926">
        <v>0</v>
      </c>
      <c r="AF189" s="926">
        <v>0</v>
      </c>
      <c r="AG189" s="926">
        <v>0</v>
      </c>
      <c r="AH189" s="926">
        <v>0</v>
      </c>
      <c r="AI189" s="926">
        <v>0</v>
      </c>
      <c r="AJ189" s="926">
        <v>0</v>
      </c>
      <c r="AK189" s="926">
        <v>0</v>
      </c>
      <c r="AL189" s="926">
        <v>0</v>
      </c>
      <c r="AM189" s="926">
        <v>0</v>
      </c>
      <c r="AN189" s="926">
        <v>43.369175627240139</v>
      </c>
      <c r="AO189" s="926">
        <v>-100</v>
      </c>
      <c r="AP189" s="926">
        <v>0</v>
      </c>
      <c r="AQ189" s="926">
        <v>0</v>
      </c>
      <c r="AR189" s="926">
        <v>0</v>
      </c>
      <c r="AS189" s="926">
        <v>0</v>
      </c>
      <c r="AT189" s="926">
        <v>0</v>
      </c>
      <c r="AU189" s="926">
        <v>0</v>
      </c>
      <c r="AV189" s="926">
        <v>0</v>
      </c>
      <c r="AW189" s="926">
        <v>0</v>
      </c>
      <c r="AX189" s="768"/>
      <c r="AY189" s="768"/>
      <c r="AZ189" s="768"/>
      <c r="BA189" s="927"/>
    </row>
    <row r="190" spans="1:53" s="116" customFormat="1" ht="22.8">
      <c r="A190" s="933">
        <v>2</v>
      </c>
      <c r="B190" s="943"/>
      <c r="C190" s="943"/>
      <c r="D190" s="943"/>
      <c r="E190" s="943"/>
      <c r="F190" s="943"/>
      <c r="G190" s="943"/>
      <c r="H190" s="943"/>
      <c r="I190" s="943"/>
      <c r="J190" s="943"/>
      <c r="K190" s="943"/>
      <c r="L190" s="944" t="s">
        <v>17</v>
      </c>
      <c r="M190" s="945" t="s">
        <v>607</v>
      </c>
      <c r="N190" s="946" t="s">
        <v>370</v>
      </c>
      <c r="O190" s="926">
        <v>0</v>
      </c>
      <c r="P190" s="926">
        <v>0</v>
      </c>
      <c r="Q190" s="926">
        <v>0</v>
      </c>
      <c r="R190" s="926">
        <v>0</v>
      </c>
      <c r="S190" s="926">
        <v>0</v>
      </c>
      <c r="T190" s="926">
        <v>0</v>
      </c>
      <c r="U190" s="926">
        <v>0</v>
      </c>
      <c r="V190" s="926">
        <v>0</v>
      </c>
      <c r="W190" s="926">
        <v>0</v>
      </c>
      <c r="X190" s="926">
        <v>0</v>
      </c>
      <c r="Y190" s="926">
        <v>0</v>
      </c>
      <c r="Z190" s="926">
        <v>0</v>
      </c>
      <c r="AA190" s="926">
        <v>0</v>
      </c>
      <c r="AB190" s="926">
        <v>0</v>
      </c>
      <c r="AC190" s="926">
        <v>0</v>
      </c>
      <c r="AD190" s="926">
        <v>0</v>
      </c>
      <c r="AE190" s="926">
        <v>0</v>
      </c>
      <c r="AF190" s="926">
        <v>0</v>
      </c>
      <c r="AG190" s="926">
        <v>0</v>
      </c>
      <c r="AH190" s="926">
        <v>0</v>
      </c>
      <c r="AI190" s="926">
        <v>0</v>
      </c>
      <c r="AJ190" s="926">
        <v>0</v>
      </c>
      <c r="AK190" s="926">
        <v>0</v>
      </c>
      <c r="AL190" s="926">
        <v>0</v>
      </c>
      <c r="AM190" s="926">
        <v>0</v>
      </c>
      <c r="AN190" s="926">
        <v>0</v>
      </c>
      <c r="AO190" s="926">
        <v>0</v>
      </c>
      <c r="AP190" s="926">
        <v>0</v>
      </c>
      <c r="AQ190" s="926">
        <v>0</v>
      </c>
      <c r="AR190" s="926">
        <v>0</v>
      </c>
      <c r="AS190" s="926">
        <v>0</v>
      </c>
      <c r="AT190" s="926">
        <v>0</v>
      </c>
      <c r="AU190" s="926">
        <v>0</v>
      </c>
      <c r="AV190" s="926">
        <v>0</v>
      </c>
      <c r="AW190" s="926">
        <v>0</v>
      </c>
      <c r="AX190" s="935"/>
      <c r="AY190" s="935"/>
      <c r="AZ190" s="935"/>
      <c r="BA190" s="943"/>
    </row>
    <row r="191" spans="1:53" ht="11.4">
      <c r="A191" s="784">
        <v>2</v>
      </c>
      <c r="B191" s="902" t="s">
        <v>426</v>
      </c>
      <c r="C191" s="902"/>
      <c r="D191" s="902"/>
      <c r="E191" s="902"/>
      <c r="F191" s="902"/>
      <c r="G191" s="902"/>
      <c r="H191" s="902"/>
      <c r="I191" s="902"/>
      <c r="J191" s="902"/>
      <c r="K191" s="902"/>
      <c r="L191" s="928" t="s">
        <v>144</v>
      </c>
      <c r="M191" s="936" t="s">
        <v>608</v>
      </c>
      <c r="N191" s="930" t="s">
        <v>370</v>
      </c>
      <c r="O191" s="443">
        <v>0</v>
      </c>
      <c r="P191" s="443">
        <v>0</v>
      </c>
      <c r="Q191" s="443">
        <v>0</v>
      </c>
      <c r="R191" s="937">
        <v>0</v>
      </c>
      <c r="S191" s="443">
        <v>0</v>
      </c>
      <c r="T191" s="443">
        <v>0</v>
      </c>
      <c r="U191" s="443">
        <v>0</v>
      </c>
      <c r="V191" s="443">
        <v>0</v>
      </c>
      <c r="W191" s="443">
        <v>0</v>
      </c>
      <c r="X191" s="443">
        <v>0</v>
      </c>
      <c r="Y191" s="443">
        <v>0</v>
      </c>
      <c r="Z191" s="443">
        <v>0</v>
      </c>
      <c r="AA191" s="443">
        <v>0</v>
      </c>
      <c r="AB191" s="443">
        <v>0</v>
      </c>
      <c r="AC191" s="443">
        <v>0</v>
      </c>
      <c r="AD191" s="443">
        <v>0</v>
      </c>
      <c r="AE191" s="443">
        <v>0</v>
      </c>
      <c r="AF191" s="443">
        <v>0</v>
      </c>
      <c r="AG191" s="443">
        <v>0</v>
      </c>
      <c r="AH191" s="443">
        <v>0</v>
      </c>
      <c r="AI191" s="443">
        <v>0</v>
      </c>
      <c r="AJ191" s="443">
        <v>0</v>
      </c>
      <c r="AK191" s="443">
        <v>0</v>
      </c>
      <c r="AL191" s="443">
        <v>0</v>
      </c>
      <c r="AM191" s="443">
        <v>0</v>
      </c>
      <c r="AN191" s="937">
        <v>0</v>
      </c>
      <c r="AO191" s="937">
        <v>0</v>
      </c>
      <c r="AP191" s="937">
        <v>0</v>
      </c>
      <c r="AQ191" s="937">
        <v>0</v>
      </c>
      <c r="AR191" s="937">
        <v>0</v>
      </c>
      <c r="AS191" s="937">
        <v>0</v>
      </c>
      <c r="AT191" s="937">
        <v>0</v>
      </c>
      <c r="AU191" s="937">
        <v>0</v>
      </c>
      <c r="AV191" s="937">
        <v>0</v>
      </c>
      <c r="AW191" s="937">
        <v>0</v>
      </c>
      <c r="AX191" s="768"/>
      <c r="AY191" s="768"/>
      <c r="AZ191" s="768"/>
      <c r="BA191" s="902"/>
    </row>
    <row r="192" spans="1:53" ht="11.4">
      <c r="A192" s="784">
        <v>2</v>
      </c>
      <c r="B192" s="902" t="s">
        <v>427</v>
      </c>
      <c r="C192" s="902"/>
      <c r="D192" s="902"/>
      <c r="E192" s="902"/>
      <c r="F192" s="902"/>
      <c r="G192" s="902"/>
      <c r="H192" s="902"/>
      <c r="I192" s="902"/>
      <c r="J192" s="902"/>
      <c r="K192" s="902"/>
      <c r="L192" s="928" t="s">
        <v>609</v>
      </c>
      <c r="M192" s="936" t="s">
        <v>610</v>
      </c>
      <c r="N192" s="930" t="s">
        <v>370</v>
      </c>
      <c r="O192" s="443">
        <v>0</v>
      </c>
      <c r="P192" s="443">
        <v>0</v>
      </c>
      <c r="Q192" s="443">
        <v>0</v>
      </c>
      <c r="R192" s="937">
        <v>0</v>
      </c>
      <c r="S192" s="443">
        <v>0</v>
      </c>
      <c r="T192" s="443">
        <v>0</v>
      </c>
      <c r="U192" s="443">
        <v>0</v>
      </c>
      <c r="V192" s="443">
        <v>0</v>
      </c>
      <c r="W192" s="443">
        <v>0</v>
      </c>
      <c r="X192" s="443">
        <v>0</v>
      </c>
      <c r="Y192" s="443">
        <v>0</v>
      </c>
      <c r="Z192" s="443">
        <v>0</v>
      </c>
      <c r="AA192" s="443">
        <v>0</v>
      </c>
      <c r="AB192" s="443">
        <v>0</v>
      </c>
      <c r="AC192" s="443">
        <v>0</v>
      </c>
      <c r="AD192" s="443">
        <v>0</v>
      </c>
      <c r="AE192" s="443">
        <v>0</v>
      </c>
      <c r="AF192" s="443">
        <v>0</v>
      </c>
      <c r="AG192" s="443">
        <v>0</v>
      </c>
      <c r="AH192" s="443">
        <v>0</v>
      </c>
      <c r="AI192" s="443">
        <v>0</v>
      </c>
      <c r="AJ192" s="443">
        <v>0</v>
      </c>
      <c r="AK192" s="443">
        <v>0</v>
      </c>
      <c r="AL192" s="443">
        <v>0</v>
      </c>
      <c r="AM192" s="443">
        <v>0</v>
      </c>
      <c r="AN192" s="937">
        <v>0</v>
      </c>
      <c r="AO192" s="937">
        <v>0</v>
      </c>
      <c r="AP192" s="937">
        <v>0</v>
      </c>
      <c r="AQ192" s="937">
        <v>0</v>
      </c>
      <c r="AR192" s="937">
        <v>0</v>
      </c>
      <c r="AS192" s="937">
        <v>0</v>
      </c>
      <c r="AT192" s="937">
        <v>0</v>
      </c>
      <c r="AU192" s="937">
        <v>0</v>
      </c>
      <c r="AV192" s="937">
        <v>0</v>
      </c>
      <c r="AW192" s="937">
        <v>0</v>
      </c>
      <c r="AX192" s="768"/>
      <c r="AY192" s="768"/>
      <c r="AZ192" s="768"/>
      <c r="BA192" s="902"/>
    </row>
    <row r="193" spans="1:53" ht="11.4">
      <c r="A193" s="784">
        <v>2</v>
      </c>
      <c r="B193" s="902" t="s">
        <v>422</v>
      </c>
      <c r="C193" s="902"/>
      <c r="D193" s="902"/>
      <c r="E193" s="902"/>
      <c r="F193" s="902"/>
      <c r="G193" s="902"/>
      <c r="H193" s="902"/>
      <c r="I193" s="902"/>
      <c r="J193" s="902"/>
      <c r="K193" s="902"/>
      <c r="L193" s="928" t="s">
        <v>611</v>
      </c>
      <c r="M193" s="936" t="s">
        <v>612</v>
      </c>
      <c r="N193" s="930" t="s">
        <v>370</v>
      </c>
      <c r="O193" s="443">
        <v>0</v>
      </c>
      <c r="P193" s="443">
        <v>0</v>
      </c>
      <c r="Q193" s="443">
        <v>0</v>
      </c>
      <c r="R193" s="937">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937">
        <v>0</v>
      </c>
      <c r="AO193" s="937">
        <v>0</v>
      </c>
      <c r="AP193" s="937">
        <v>0</v>
      </c>
      <c r="AQ193" s="937">
        <v>0</v>
      </c>
      <c r="AR193" s="937">
        <v>0</v>
      </c>
      <c r="AS193" s="937">
        <v>0</v>
      </c>
      <c r="AT193" s="937">
        <v>0</v>
      </c>
      <c r="AU193" s="937">
        <v>0</v>
      </c>
      <c r="AV193" s="937">
        <v>0</v>
      </c>
      <c r="AW193" s="937">
        <v>0</v>
      </c>
      <c r="AX193" s="768"/>
      <c r="AY193" s="768"/>
      <c r="AZ193" s="768"/>
      <c r="BA193" s="902"/>
    </row>
    <row r="194" spans="1:53" ht="11.4">
      <c r="A194" s="784">
        <v>2</v>
      </c>
      <c r="B194" s="902" t="s">
        <v>420</v>
      </c>
      <c r="C194" s="902"/>
      <c r="D194" s="902"/>
      <c r="E194" s="902"/>
      <c r="F194" s="902"/>
      <c r="G194" s="902"/>
      <c r="H194" s="902"/>
      <c r="I194" s="902"/>
      <c r="J194" s="902"/>
      <c r="K194" s="902"/>
      <c r="L194" s="928" t="s">
        <v>613</v>
      </c>
      <c r="M194" s="936" t="s">
        <v>614</v>
      </c>
      <c r="N194" s="930" t="s">
        <v>370</v>
      </c>
      <c r="O194" s="443">
        <v>0</v>
      </c>
      <c r="P194" s="443">
        <v>0</v>
      </c>
      <c r="Q194" s="443">
        <v>0</v>
      </c>
      <c r="R194" s="937">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937">
        <v>0</v>
      </c>
      <c r="AO194" s="937">
        <v>0</v>
      </c>
      <c r="AP194" s="937">
        <v>0</v>
      </c>
      <c r="AQ194" s="937">
        <v>0</v>
      </c>
      <c r="AR194" s="937">
        <v>0</v>
      </c>
      <c r="AS194" s="937">
        <v>0</v>
      </c>
      <c r="AT194" s="937">
        <v>0</v>
      </c>
      <c r="AU194" s="937">
        <v>0</v>
      </c>
      <c r="AV194" s="937">
        <v>0</v>
      </c>
      <c r="AW194" s="937">
        <v>0</v>
      </c>
      <c r="AX194" s="768"/>
      <c r="AY194" s="768"/>
      <c r="AZ194" s="768"/>
      <c r="BA194" s="902"/>
    </row>
    <row r="195" spans="1:53" ht="11.4">
      <c r="A195" s="784">
        <v>2</v>
      </c>
      <c r="B195" s="902" t="s">
        <v>428</v>
      </c>
      <c r="C195" s="902"/>
      <c r="D195" s="902"/>
      <c r="E195" s="902"/>
      <c r="F195" s="902"/>
      <c r="G195" s="902"/>
      <c r="H195" s="902"/>
      <c r="I195" s="902"/>
      <c r="J195" s="902"/>
      <c r="K195" s="902"/>
      <c r="L195" s="928" t="s">
        <v>615</v>
      </c>
      <c r="M195" s="936" t="s">
        <v>616</v>
      </c>
      <c r="N195" s="930" t="s">
        <v>370</v>
      </c>
      <c r="O195" s="443">
        <v>0</v>
      </c>
      <c r="P195" s="443">
        <v>0</v>
      </c>
      <c r="Q195" s="443">
        <v>0</v>
      </c>
      <c r="R195" s="937">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937">
        <v>0</v>
      </c>
      <c r="AO195" s="937">
        <v>0</v>
      </c>
      <c r="AP195" s="937">
        <v>0</v>
      </c>
      <c r="AQ195" s="937">
        <v>0</v>
      </c>
      <c r="AR195" s="937">
        <v>0</v>
      </c>
      <c r="AS195" s="937">
        <v>0</v>
      </c>
      <c r="AT195" s="937">
        <v>0</v>
      </c>
      <c r="AU195" s="937">
        <v>0</v>
      </c>
      <c r="AV195" s="937">
        <v>0</v>
      </c>
      <c r="AW195" s="937">
        <v>0</v>
      </c>
      <c r="AX195" s="768"/>
      <c r="AY195" s="768"/>
      <c r="AZ195" s="768"/>
      <c r="BA195" s="902"/>
    </row>
    <row r="196" spans="1:53" ht="11.4">
      <c r="A196" s="784">
        <v>2</v>
      </c>
      <c r="B196" s="902"/>
      <c r="C196" s="902"/>
      <c r="D196" s="902"/>
      <c r="E196" s="902"/>
      <c r="F196" s="902"/>
      <c r="G196" s="902"/>
      <c r="H196" s="902"/>
      <c r="I196" s="902"/>
      <c r="J196" s="902"/>
      <c r="K196" s="902"/>
      <c r="L196" s="928" t="s">
        <v>617</v>
      </c>
      <c r="M196" s="936" t="s">
        <v>618</v>
      </c>
      <c r="N196" s="930" t="s">
        <v>370</v>
      </c>
      <c r="O196" s="785"/>
      <c r="P196" s="785"/>
      <c r="Q196" s="785"/>
      <c r="R196" s="937">
        <v>0</v>
      </c>
      <c r="S196" s="785"/>
      <c r="T196" s="785"/>
      <c r="U196" s="785"/>
      <c r="V196" s="785"/>
      <c r="W196" s="785"/>
      <c r="X196" s="785"/>
      <c r="Y196" s="785"/>
      <c r="Z196" s="785"/>
      <c r="AA196" s="785"/>
      <c r="AB196" s="785"/>
      <c r="AC196" s="785"/>
      <c r="AD196" s="785"/>
      <c r="AE196" s="785"/>
      <c r="AF196" s="785"/>
      <c r="AG196" s="785"/>
      <c r="AH196" s="785"/>
      <c r="AI196" s="785"/>
      <c r="AJ196" s="785"/>
      <c r="AK196" s="785"/>
      <c r="AL196" s="785"/>
      <c r="AM196" s="785"/>
      <c r="AN196" s="937">
        <v>0</v>
      </c>
      <c r="AO196" s="937">
        <v>0</v>
      </c>
      <c r="AP196" s="937">
        <v>0</v>
      </c>
      <c r="AQ196" s="937">
        <v>0</v>
      </c>
      <c r="AR196" s="937">
        <v>0</v>
      </c>
      <c r="AS196" s="937">
        <v>0</v>
      </c>
      <c r="AT196" s="937">
        <v>0</v>
      </c>
      <c r="AU196" s="937">
        <v>0</v>
      </c>
      <c r="AV196" s="937">
        <v>0</v>
      </c>
      <c r="AW196" s="937">
        <v>0</v>
      </c>
      <c r="AX196" s="768"/>
      <c r="AY196" s="768"/>
      <c r="AZ196" s="768"/>
      <c r="BA196" s="902"/>
    </row>
    <row r="197" spans="1:53" ht="11.4">
      <c r="A197" s="784">
        <v>2</v>
      </c>
      <c r="B197" s="902"/>
      <c r="C197" s="902"/>
      <c r="D197" s="902"/>
      <c r="E197" s="902"/>
      <c r="F197" s="902"/>
      <c r="G197" s="902"/>
      <c r="H197" s="902"/>
      <c r="I197" s="902"/>
      <c r="J197" s="902"/>
      <c r="K197" s="902"/>
      <c r="L197" s="928" t="s">
        <v>619</v>
      </c>
      <c r="M197" s="936" t="s">
        <v>620</v>
      </c>
      <c r="N197" s="930" t="s">
        <v>370</v>
      </c>
      <c r="O197" s="785"/>
      <c r="P197" s="785"/>
      <c r="Q197" s="785"/>
      <c r="R197" s="937">
        <v>0</v>
      </c>
      <c r="S197" s="785"/>
      <c r="T197" s="785"/>
      <c r="U197" s="785"/>
      <c r="V197" s="785"/>
      <c r="W197" s="785"/>
      <c r="X197" s="785"/>
      <c r="Y197" s="785"/>
      <c r="Z197" s="785"/>
      <c r="AA197" s="785"/>
      <c r="AB197" s="785"/>
      <c r="AC197" s="785"/>
      <c r="AD197" s="785"/>
      <c r="AE197" s="785"/>
      <c r="AF197" s="785"/>
      <c r="AG197" s="785"/>
      <c r="AH197" s="785"/>
      <c r="AI197" s="785"/>
      <c r="AJ197" s="785"/>
      <c r="AK197" s="785"/>
      <c r="AL197" s="785"/>
      <c r="AM197" s="785"/>
      <c r="AN197" s="937">
        <v>0</v>
      </c>
      <c r="AO197" s="937">
        <v>0</v>
      </c>
      <c r="AP197" s="937">
        <v>0</v>
      </c>
      <c r="AQ197" s="937">
        <v>0</v>
      </c>
      <c r="AR197" s="937">
        <v>0</v>
      </c>
      <c r="AS197" s="937">
        <v>0</v>
      </c>
      <c r="AT197" s="937">
        <v>0</v>
      </c>
      <c r="AU197" s="937">
        <v>0</v>
      </c>
      <c r="AV197" s="937">
        <v>0</v>
      </c>
      <c r="AW197" s="937">
        <v>0</v>
      </c>
      <c r="AX197" s="768"/>
      <c r="AY197" s="768"/>
      <c r="AZ197" s="768"/>
      <c r="BA197" s="902"/>
    </row>
    <row r="198" spans="1:53" ht="11.4">
      <c r="A198" s="784">
        <v>2</v>
      </c>
      <c r="B198" s="902" t="s">
        <v>424</v>
      </c>
      <c r="C198" s="902"/>
      <c r="D198" s="902"/>
      <c r="E198" s="902"/>
      <c r="F198" s="902"/>
      <c r="G198" s="902"/>
      <c r="H198" s="902"/>
      <c r="I198" s="902"/>
      <c r="J198" s="902"/>
      <c r="K198" s="902"/>
      <c r="L198" s="928" t="s">
        <v>621</v>
      </c>
      <c r="M198" s="936" t="s">
        <v>622</v>
      </c>
      <c r="N198" s="930" t="s">
        <v>370</v>
      </c>
      <c r="O198" s="443">
        <v>0</v>
      </c>
      <c r="P198" s="443">
        <v>0</v>
      </c>
      <c r="Q198" s="443">
        <v>0</v>
      </c>
      <c r="R198" s="937">
        <v>0</v>
      </c>
      <c r="S198" s="443">
        <v>0</v>
      </c>
      <c r="T198" s="443">
        <v>0</v>
      </c>
      <c r="U198" s="443">
        <v>0</v>
      </c>
      <c r="V198" s="443">
        <v>0</v>
      </c>
      <c r="W198" s="443">
        <v>0</v>
      </c>
      <c r="X198" s="443">
        <v>0</v>
      </c>
      <c r="Y198" s="443">
        <v>0</v>
      </c>
      <c r="Z198" s="443">
        <v>0</v>
      </c>
      <c r="AA198" s="443">
        <v>0</v>
      </c>
      <c r="AB198" s="443">
        <v>0</v>
      </c>
      <c r="AC198" s="443">
        <v>0</v>
      </c>
      <c r="AD198" s="443">
        <v>0</v>
      </c>
      <c r="AE198" s="443">
        <v>0</v>
      </c>
      <c r="AF198" s="443">
        <v>0</v>
      </c>
      <c r="AG198" s="443">
        <v>0</v>
      </c>
      <c r="AH198" s="443">
        <v>0</v>
      </c>
      <c r="AI198" s="443">
        <v>0</v>
      </c>
      <c r="AJ198" s="443">
        <v>0</v>
      </c>
      <c r="AK198" s="443">
        <v>0</v>
      </c>
      <c r="AL198" s="443">
        <v>0</v>
      </c>
      <c r="AM198" s="443">
        <v>0</v>
      </c>
      <c r="AN198" s="937">
        <v>0</v>
      </c>
      <c r="AO198" s="937">
        <v>0</v>
      </c>
      <c r="AP198" s="937">
        <v>0</v>
      </c>
      <c r="AQ198" s="937">
        <v>0</v>
      </c>
      <c r="AR198" s="937">
        <v>0</v>
      </c>
      <c r="AS198" s="937">
        <v>0</v>
      </c>
      <c r="AT198" s="937">
        <v>0</v>
      </c>
      <c r="AU198" s="937">
        <v>0</v>
      </c>
      <c r="AV198" s="937">
        <v>0</v>
      </c>
      <c r="AW198" s="937">
        <v>0</v>
      </c>
      <c r="AX198" s="768"/>
      <c r="AY198" s="768"/>
      <c r="AZ198" s="768"/>
      <c r="BA198" s="902"/>
    </row>
    <row r="199" spans="1:53" ht="11.4">
      <c r="A199" s="784">
        <v>2</v>
      </c>
      <c r="B199" s="902" t="s">
        <v>425</v>
      </c>
      <c r="C199" s="902"/>
      <c r="D199" s="902"/>
      <c r="E199" s="902"/>
      <c r="F199" s="902"/>
      <c r="G199" s="902"/>
      <c r="H199" s="902"/>
      <c r="I199" s="902"/>
      <c r="J199" s="902"/>
      <c r="K199" s="902"/>
      <c r="L199" s="928" t="s">
        <v>623</v>
      </c>
      <c r="M199" s="936" t="s">
        <v>624</v>
      </c>
      <c r="N199" s="930" t="s">
        <v>370</v>
      </c>
      <c r="O199" s="443">
        <v>0</v>
      </c>
      <c r="P199" s="443">
        <v>0</v>
      </c>
      <c r="Q199" s="443">
        <v>0</v>
      </c>
      <c r="R199" s="937">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937">
        <v>0</v>
      </c>
      <c r="AO199" s="937">
        <v>0</v>
      </c>
      <c r="AP199" s="937">
        <v>0</v>
      </c>
      <c r="AQ199" s="937">
        <v>0</v>
      </c>
      <c r="AR199" s="937">
        <v>0</v>
      </c>
      <c r="AS199" s="937">
        <v>0</v>
      </c>
      <c r="AT199" s="937">
        <v>0</v>
      </c>
      <c r="AU199" s="937">
        <v>0</v>
      </c>
      <c r="AV199" s="937">
        <v>0</v>
      </c>
      <c r="AW199" s="937">
        <v>0</v>
      </c>
      <c r="AX199" s="768"/>
      <c r="AY199" s="768"/>
      <c r="AZ199" s="768"/>
      <c r="BA199" s="902"/>
    </row>
    <row r="200" spans="1:53" ht="11.4">
      <c r="A200" s="784">
        <v>2</v>
      </c>
      <c r="B200" s="902" t="s">
        <v>1328</v>
      </c>
      <c r="C200" s="902"/>
      <c r="D200" s="902"/>
      <c r="E200" s="902"/>
      <c r="F200" s="902"/>
      <c r="G200" s="902"/>
      <c r="H200" s="902"/>
      <c r="I200" s="902"/>
      <c r="J200" s="902"/>
      <c r="K200" s="902"/>
      <c r="L200" s="928" t="s">
        <v>1340</v>
      </c>
      <c r="M200" s="936" t="s">
        <v>1341</v>
      </c>
      <c r="N200" s="930" t="s">
        <v>370</v>
      </c>
      <c r="O200" s="443">
        <v>0</v>
      </c>
      <c r="P200" s="443">
        <v>0</v>
      </c>
      <c r="Q200" s="443">
        <v>0</v>
      </c>
      <c r="R200" s="937">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937">
        <v>0</v>
      </c>
      <c r="AO200" s="937">
        <v>0</v>
      </c>
      <c r="AP200" s="937">
        <v>0</v>
      </c>
      <c r="AQ200" s="937">
        <v>0</v>
      </c>
      <c r="AR200" s="937">
        <v>0</v>
      </c>
      <c r="AS200" s="937">
        <v>0</v>
      </c>
      <c r="AT200" s="937">
        <v>0</v>
      </c>
      <c r="AU200" s="937">
        <v>0</v>
      </c>
      <c r="AV200" s="937">
        <v>0</v>
      </c>
      <c r="AW200" s="937">
        <v>0</v>
      </c>
      <c r="AX200" s="768"/>
      <c r="AY200" s="768"/>
      <c r="AZ200" s="768"/>
      <c r="BA200" s="902"/>
    </row>
    <row r="201" spans="1:53" ht="11.4">
      <c r="A201" s="784">
        <v>2</v>
      </c>
      <c r="B201" s="902"/>
      <c r="C201" s="902"/>
      <c r="D201" s="902"/>
      <c r="E201" s="902"/>
      <c r="F201" s="902"/>
      <c r="G201" s="902"/>
      <c r="H201" s="902"/>
      <c r="I201" s="902"/>
      <c r="J201" s="902"/>
      <c r="K201" s="902"/>
      <c r="L201" s="928" t="s">
        <v>146</v>
      </c>
      <c r="M201" s="929" t="s">
        <v>625</v>
      </c>
      <c r="N201" s="853" t="s">
        <v>370</v>
      </c>
      <c r="O201" s="443">
        <v>0</v>
      </c>
      <c r="P201" s="443">
        <v>0</v>
      </c>
      <c r="Q201" s="443">
        <v>0</v>
      </c>
      <c r="R201" s="937">
        <v>0</v>
      </c>
      <c r="S201" s="443">
        <v>0</v>
      </c>
      <c r="T201" s="443">
        <v>0</v>
      </c>
      <c r="U201" s="443">
        <v>0</v>
      </c>
      <c r="V201" s="443">
        <v>0</v>
      </c>
      <c r="W201" s="443">
        <v>0</v>
      </c>
      <c r="X201" s="443">
        <v>0</v>
      </c>
      <c r="Y201" s="443">
        <v>0</v>
      </c>
      <c r="Z201" s="443">
        <v>0</v>
      </c>
      <c r="AA201" s="443">
        <v>0</v>
      </c>
      <c r="AB201" s="443">
        <v>0</v>
      </c>
      <c r="AC201" s="443">
        <v>0</v>
      </c>
      <c r="AD201" s="443">
        <v>0</v>
      </c>
      <c r="AE201" s="443">
        <v>0</v>
      </c>
      <c r="AF201" s="443">
        <v>0</v>
      </c>
      <c r="AG201" s="443">
        <v>0</v>
      </c>
      <c r="AH201" s="443">
        <v>0</v>
      </c>
      <c r="AI201" s="443">
        <v>0</v>
      </c>
      <c r="AJ201" s="443">
        <v>0</v>
      </c>
      <c r="AK201" s="443">
        <v>0</v>
      </c>
      <c r="AL201" s="443">
        <v>0</v>
      </c>
      <c r="AM201" s="443">
        <v>0</v>
      </c>
      <c r="AN201" s="937">
        <v>0</v>
      </c>
      <c r="AO201" s="937">
        <v>0</v>
      </c>
      <c r="AP201" s="937">
        <v>0</v>
      </c>
      <c r="AQ201" s="937">
        <v>0</v>
      </c>
      <c r="AR201" s="937">
        <v>0</v>
      </c>
      <c r="AS201" s="937">
        <v>0</v>
      </c>
      <c r="AT201" s="937">
        <v>0</v>
      </c>
      <c r="AU201" s="937">
        <v>0</v>
      </c>
      <c r="AV201" s="937">
        <v>0</v>
      </c>
      <c r="AW201" s="937">
        <v>0</v>
      </c>
      <c r="AX201" s="768"/>
      <c r="AY201" s="768"/>
      <c r="AZ201" s="768"/>
      <c r="BA201" s="902"/>
    </row>
    <row r="202" spans="1:53" s="116" customFormat="1" ht="11.4">
      <c r="A202" s="933">
        <v>2</v>
      </c>
      <c r="B202" s="943"/>
      <c r="C202" s="943"/>
      <c r="D202" s="943"/>
      <c r="E202" s="943"/>
      <c r="F202" s="943"/>
      <c r="G202" s="943"/>
      <c r="H202" s="943"/>
      <c r="I202" s="943"/>
      <c r="J202" s="943"/>
      <c r="K202" s="943"/>
      <c r="L202" s="944" t="s">
        <v>167</v>
      </c>
      <c r="M202" s="945" t="s">
        <v>626</v>
      </c>
      <c r="N202" s="946" t="s">
        <v>370</v>
      </c>
      <c r="O202" s="926">
        <v>0</v>
      </c>
      <c r="P202" s="926">
        <v>2.2000000000000002</v>
      </c>
      <c r="Q202" s="926">
        <v>2.2000000000000002</v>
      </c>
      <c r="R202" s="926">
        <v>0</v>
      </c>
      <c r="S202" s="926">
        <v>2.79</v>
      </c>
      <c r="T202" s="926">
        <v>4</v>
      </c>
      <c r="U202" s="926">
        <v>0</v>
      </c>
      <c r="V202" s="926">
        <v>0</v>
      </c>
      <c r="W202" s="926">
        <v>0</v>
      </c>
      <c r="X202" s="926">
        <v>0</v>
      </c>
      <c r="Y202" s="926">
        <v>0</v>
      </c>
      <c r="Z202" s="926">
        <v>0</v>
      </c>
      <c r="AA202" s="926">
        <v>0</v>
      </c>
      <c r="AB202" s="926">
        <v>0</v>
      </c>
      <c r="AC202" s="926">
        <v>0</v>
      </c>
      <c r="AD202" s="926">
        <v>4</v>
      </c>
      <c r="AE202" s="926">
        <v>0</v>
      </c>
      <c r="AF202" s="926">
        <v>0</v>
      </c>
      <c r="AG202" s="926">
        <v>0</v>
      </c>
      <c r="AH202" s="926">
        <v>0</v>
      </c>
      <c r="AI202" s="926">
        <v>0</v>
      </c>
      <c r="AJ202" s="926">
        <v>0</v>
      </c>
      <c r="AK202" s="926">
        <v>0</v>
      </c>
      <c r="AL202" s="926">
        <v>0</v>
      </c>
      <c r="AM202" s="926">
        <v>0</v>
      </c>
      <c r="AN202" s="926">
        <v>43.369175627240139</v>
      </c>
      <c r="AO202" s="926">
        <v>-100</v>
      </c>
      <c r="AP202" s="926">
        <v>0</v>
      </c>
      <c r="AQ202" s="926">
        <v>0</v>
      </c>
      <c r="AR202" s="926">
        <v>0</v>
      </c>
      <c r="AS202" s="926">
        <v>0</v>
      </c>
      <c r="AT202" s="926">
        <v>0</v>
      </c>
      <c r="AU202" s="926">
        <v>0</v>
      </c>
      <c r="AV202" s="926">
        <v>0</v>
      </c>
      <c r="AW202" s="926">
        <v>0</v>
      </c>
      <c r="AX202" s="935"/>
      <c r="AY202" s="935"/>
      <c r="AZ202" s="935"/>
      <c r="BA202" s="943"/>
    </row>
    <row r="203" spans="1:53" ht="11.4">
      <c r="A203" s="784">
        <v>2</v>
      </c>
      <c r="B203" s="902" t="s">
        <v>136</v>
      </c>
      <c r="C203" s="902"/>
      <c r="D203" s="902"/>
      <c r="E203" s="902"/>
      <c r="F203" s="902"/>
      <c r="G203" s="902"/>
      <c r="H203" s="902"/>
      <c r="I203" s="902"/>
      <c r="J203" s="902"/>
      <c r="K203" s="902"/>
      <c r="L203" s="928" t="s">
        <v>168</v>
      </c>
      <c r="M203" s="936" t="s">
        <v>627</v>
      </c>
      <c r="N203" s="930" t="s">
        <v>370</v>
      </c>
      <c r="O203" s="443">
        <v>0</v>
      </c>
      <c r="P203" s="443">
        <v>0</v>
      </c>
      <c r="Q203" s="443">
        <v>0</v>
      </c>
      <c r="R203" s="937">
        <v>0</v>
      </c>
      <c r="S203" s="443">
        <v>0</v>
      </c>
      <c r="T203" s="443">
        <v>0</v>
      </c>
      <c r="U203" s="443">
        <v>0</v>
      </c>
      <c r="V203" s="443">
        <v>0</v>
      </c>
      <c r="W203" s="443">
        <v>0</v>
      </c>
      <c r="X203" s="443">
        <v>0</v>
      </c>
      <c r="Y203" s="443">
        <v>0</v>
      </c>
      <c r="Z203" s="443">
        <v>0</v>
      </c>
      <c r="AA203" s="443">
        <v>0</v>
      </c>
      <c r="AB203" s="443">
        <v>0</v>
      </c>
      <c r="AC203" s="443">
        <v>0</v>
      </c>
      <c r="AD203" s="443">
        <v>0</v>
      </c>
      <c r="AE203" s="443">
        <v>0</v>
      </c>
      <c r="AF203" s="443">
        <v>0</v>
      </c>
      <c r="AG203" s="443">
        <v>0</v>
      </c>
      <c r="AH203" s="443">
        <v>0</v>
      </c>
      <c r="AI203" s="443">
        <v>0</v>
      </c>
      <c r="AJ203" s="443">
        <v>0</v>
      </c>
      <c r="AK203" s="443">
        <v>0</v>
      </c>
      <c r="AL203" s="443">
        <v>0</v>
      </c>
      <c r="AM203" s="443">
        <v>0</v>
      </c>
      <c r="AN203" s="937">
        <v>0</v>
      </c>
      <c r="AO203" s="937">
        <v>0</v>
      </c>
      <c r="AP203" s="937">
        <v>0</v>
      </c>
      <c r="AQ203" s="937">
        <v>0</v>
      </c>
      <c r="AR203" s="937">
        <v>0</v>
      </c>
      <c r="AS203" s="937">
        <v>0</v>
      </c>
      <c r="AT203" s="937">
        <v>0</v>
      </c>
      <c r="AU203" s="937">
        <v>0</v>
      </c>
      <c r="AV203" s="937">
        <v>0</v>
      </c>
      <c r="AW203" s="937">
        <v>0</v>
      </c>
      <c r="AX203" s="768"/>
      <c r="AY203" s="768"/>
      <c r="AZ203" s="768"/>
      <c r="BA203" s="902"/>
    </row>
    <row r="204" spans="1:53" ht="11.4">
      <c r="A204" s="784">
        <v>2</v>
      </c>
      <c r="B204" s="902" t="s">
        <v>137</v>
      </c>
      <c r="C204" s="902"/>
      <c r="D204" s="902"/>
      <c r="E204" s="902"/>
      <c r="F204" s="902"/>
      <c r="G204" s="902"/>
      <c r="H204" s="902"/>
      <c r="I204" s="902"/>
      <c r="J204" s="902"/>
      <c r="K204" s="902"/>
      <c r="L204" s="928" t="s">
        <v>628</v>
      </c>
      <c r="M204" s="936" t="s">
        <v>629</v>
      </c>
      <c r="N204" s="930" t="s">
        <v>370</v>
      </c>
      <c r="O204" s="443">
        <v>0</v>
      </c>
      <c r="P204" s="443">
        <v>0</v>
      </c>
      <c r="Q204" s="443">
        <v>0</v>
      </c>
      <c r="R204" s="937">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937">
        <v>0</v>
      </c>
      <c r="AO204" s="937">
        <v>0</v>
      </c>
      <c r="AP204" s="937">
        <v>0</v>
      </c>
      <c r="AQ204" s="937">
        <v>0</v>
      </c>
      <c r="AR204" s="937">
        <v>0</v>
      </c>
      <c r="AS204" s="937">
        <v>0</v>
      </c>
      <c r="AT204" s="937">
        <v>0</v>
      </c>
      <c r="AU204" s="937">
        <v>0</v>
      </c>
      <c r="AV204" s="937">
        <v>0</v>
      </c>
      <c r="AW204" s="937">
        <v>0</v>
      </c>
      <c r="AX204" s="768"/>
      <c r="AY204" s="768"/>
      <c r="AZ204" s="768"/>
      <c r="BA204" s="902"/>
    </row>
    <row r="205" spans="1:53" ht="11.4">
      <c r="A205" s="784">
        <v>2</v>
      </c>
      <c r="B205" s="902" t="s">
        <v>431</v>
      </c>
      <c r="C205" s="902"/>
      <c r="D205" s="902"/>
      <c r="E205" s="902"/>
      <c r="F205" s="902"/>
      <c r="G205" s="902"/>
      <c r="H205" s="902"/>
      <c r="I205" s="902"/>
      <c r="J205" s="902"/>
      <c r="K205" s="902"/>
      <c r="L205" s="928" t="s">
        <v>630</v>
      </c>
      <c r="M205" s="936" t="s">
        <v>631</v>
      </c>
      <c r="N205" s="930" t="s">
        <v>370</v>
      </c>
      <c r="O205" s="443">
        <v>0</v>
      </c>
      <c r="P205" s="443">
        <v>0</v>
      </c>
      <c r="Q205" s="443">
        <v>0</v>
      </c>
      <c r="R205" s="937">
        <v>0</v>
      </c>
      <c r="S205" s="443">
        <v>0</v>
      </c>
      <c r="T205" s="443">
        <v>0</v>
      </c>
      <c r="U205" s="443">
        <v>0</v>
      </c>
      <c r="V205" s="443">
        <v>0</v>
      </c>
      <c r="W205" s="443">
        <v>0</v>
      </c>
      <c r="X205" s="443">
        <v>0</v>
      </c>
      <c r="Y205" s="443">
        <v>0</v>
      </c>
      <c r="Z205" s="443">
        <v>0</v>
      </c>
      <c r="AA205" s="443">
        <v>0</v>
      </c>
      <c r="AB205" s="443">
        <v>0</v>
      </c>
      <c r="AC205" s="443">
        <v>0</v>
      </c>
      <c r="AD205" s="443">
        <v>0</v>
      </c>
      <c r="AE205" s="443">
        <v>0</v>
      </c>
      <c r="AF205" s="443">
        <v>0</v>
      </c>
      <c r="AG205" s="443">
        <v>0</v>
      </c>
      <c r="AH205" s="443">
        <v>0</v>
      </c>
      <c r="AI205" s="443">
        <v>0</v>
      </c>
      <c r="AJ205" s="443">
        <v>0</v>
      </c>
      <c r="AK205" s="443">
        <v>0</v>
      </c>
      <c r="AL205" s="443">
        <v>0</v>
      </c>
      <c r="AM205" s="443">
        <v>0</v>
      </c>
      <c r="AN205" s="937">
        <v>0</v>
      </c>
      <c r="AO205" s="937">
        <v>0</v>
      </c>
      <c r="AP205" s="937">
        <v>0</v>
      </c>
      <c r="AQ205" s="937">
        <v>0</v>
      </c>
      <c r="AR205" s="937">
        <v>0</v>
      </c>
      <c r="AS205" s="937">
        <v>0</v>
      </c>
      <c r="AT205" s="937">
        <v>0</v>
      </c>
      <c r="AU205" s="937">
        <v>0</v>
      </c>
      <c r="AV205" s="937">
        <v>0</v>
      </c>
      <c r="AW205" s="937">
        <v>0</v>
      </c>
      <c r="AX205" s="768"/>
      <c r="AY205" s="768"/>
      <c r="AZ205" s="768"/>
      <c r="BA205" s="902"/>
    </row>
    <row r="206" spans="1:53" ht="11.4">
      <c r="A206" s="784">
        <v>2</v>
      </c>
      <c r="B206" s="902" t="s">
        <v>432</v>
      </c>
      <c r="C206" s="902"/>
      <c r="D206" s="902"/>
      <c r="E206" s="902"/>
      <c r="F206" s="902"/>
      <c r="G206" s="902"/>
      <c r="H206" s="902"/>
      <c r="I206" s="902"/>
      <c r="J206" s="902"/>
      <c r="K206" s="902"/>
      <c r="L206" s="928" t="s">
        <v>632</v>
      </c>
      <c r="M206" s="936" t="s">
        <v>633</v>
      </c>
      <c r="N206" s="930" t="s">
        <v>370</v>
      </c>
      <c r="O206" s="443">
        <v>0</v>
      </c>
      <c r="P206" s="443">
        <v>2.2000000000000002</v>
      </c>
      <c r="Q206" s="443">
        <v>2.2000000000000002</v>
      </c>
      <c r="R206" s="937">
        <v>0</v>
      </c>
      <c r="S206" s="443">
        <v>2.79</v>
      </c>
      <c r="T206" s="443">
        <v>4</v>
      </c>
      <c r="U206" s="443">
        <v>0</v>
      </c>
      <c r="V206" s="443">
        <v>0</v>
      </c>
      <c r="W206" s="443">
        <v>0</v>
      </c>
      <c r="X206" s="443">
        <v>0</v>
      </c>
      <c r="Y206" s="443">
        <v>0</v>
      </c>
      <c r="Z206" s="443">
        <v>0</v>
      </c>
      <c r="AA206" s="443">
        <v>0</v>
      </c>
      <c r="AB206" s="443">
        <v>0</v>
      </c>
      <c r="AC206" s="443">
        <v>0</v>
      </c>
      <c r="AD206" s="443">
        <v>4</v>
      </c>
      <c r="AE206" s="443">
        <v>0</v>
      </c>
      <c r="AF206" s="443">
        <v>0</v>
      </c>
      <c r="AG206" s="443">
        <v>0</v>
      </c>
      <c r="AH206" s="443">
        <v>0</v>
      </c>
      <c r="AI206" s="443">
        <v>0</v>
      </c>
      <c r="AJ206" s="443">
        <v>0</v>
      </c>
      <c r="AK206" s="443">
        <v>0</v>
      </c>
      <c r="AL206" s="443">
        <v>0</v>
      </c>
      <c r="AM206" s="443">
        <v>0</v>
      </c>
      <c r="AN206" s="937">
        <v>43.369175627240139</v>
      </c>
      <c r="AO206" s="937">
        <v>-100</v>
      </c>
      <c r="AP206" s="937">
        <v>0</v>
      </c>
      <c r="AQ206" s="937">
        <v>0</v>
      </c>
      <c r="AR206" s="937">
        <v>0</v>
      </c>
      <c r="AS206" s="937">
        <v>0</v>
      </c>
      <c r="AT206" s="937">
        <v>0</v>
      </c>
      <c r="AU206" s="937">
        <v>0</v>
      </c>
      <c r="AV206" s="937">
        <v>0</v>
      </c>
      <c r="AW206" s="937">
        <v>0</v>
      </c>
      <c r="AX206" s="768"/>
      <c r="AY206" s="768"/>
      <c r="AZ206" s="768"/>
      <c r="BA206" s="902"/>
    </row>
    <row r="207" spans="1:53" ht="11.4">
      <c r="A207" s="784">
        <v>2</v>
      </c>
      <c r="B207" s="902" t="s">
        <v>433</v>
      </c>
      <c r="C207" s="902"/>
      <c r="D207" s="902"/>
      <c r="E207" s="902"/>
      <c r="F207" s="902"/>
      <c r="G207" s="902"/>
      <c r="H207" s="902"/>
      <c r="I207" s="902"/>
      <c r="J207" s="902"/>
      <c r="K207" s="902"/>
      <c r="L207" s="928" t="s">
        <v>634</v>
      </c>
      <c r="M207" s="936" t="s">
        <v>635</v>
      </c>
      <c r="N207" s="930" t="s">
        <v>370</v>
      </c>
      <c r="O207" s="443">
        <v>0</v>
      </c>
      <c r="P207" s="443">
        <v>0</v>
      </c>
      <c r="Q207" s="443">
        <v>0</v>
      </c>
      <c r="R207" s="937">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937">
        <v>0</v>
      </c>
      <c r="AO207" s="937">
        <v>0</v>
      </c>
      <c r="AP207" s="937">
        <v>0</v>
      </c>
      <c r="AQ207" s="937">
        <v>0</v>
      </c>
      <c r="AR207" s="937">
        <v>0</v>
      </c>
      <c r="AS207" s="937">
        <v>0</v>
      </c>
      <c r="AT207" s="937">
        <v>0</v>
      </c>
      <c r="AU207" s="937">
        <v>0</v>
      </c>
      <c r="AV207" s="937">
        <v>0</v>
      </c>
      <c r="AW207" s="937">
        <v>0</v>
      </c>
      <c r="AX207" s="768"/>
      <c r="AY207" s="768"/>
      <c r="AZ207" s="768"/>
      <c r="BA207" s="902"/>
    </row>
    <row r="208" spans="1:53" ht="11.4">
      <c r="A208" s="784">
        <v>2</v>
      </c>
      <c r="B208" s="902" t="s">
        <v>430</v>
      </c>
      <c r="C208" s="902"/>
      <c r="D208" s="902"/>
      <c r="E208" s="902"/>
      <c r="F208" s="902"/>
      <c r="G208" s="902"/>
      <c r="H208" s="902"/>
      <c r="I208" s="902"/>
      <c r="J208" s="902"/>
      <c r="K208" s="902"/>
      <c r="L208" s="928" t="s">
        <v>636</v>
      </c>
      <c r="M208" s="936" t="s">
        <v>637</v>
      </c>
      <c r="N208" s="930" t="s">
        <v>370</v>
      </c>
      <c r="O208" s="443">
        <v>0</v>
      </c>
      <c r="P208" s="443">
        <v>0</v>
      </c>
      <c r="Q208" s="443">
        <v>0</v>
      </c>
      <c r="R208" s="937">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937">
        <v>0</v>
      </c>
      <c r="AO208" s="937">
        <v>0</v>
      </c>
      <c r="AP208" s="937">
        <v>0</v>
      </c>
      <c r="AQ208" s="937">
        <v>0</v>
      </c>
      <c r="AR208" s="937">
        <v>0</v>
      </c>
      <c r="AS208" s="937">
        <v>0</v>
      </c>
      <c r="AT208" s="937">
        <v>0</v>
      </c>
      <c r="AU208" s="937">
        <v>0</v>
      </c>
      <c r="AV208" s="937">
        <v>0</v>
      </c>
      <c r="AW208" s="937">
        <v>0</v>
      </c>
      <c r="AX208" s="768"/>
      <c r="AY208" s="768"/>
      <c r="AZ208" s="768"/>
      <c r="BA208" s="902"/>
    </row>
    <row r="209" spans="1:53" ht="11.4">
      <c r="A209" s="784">
        <v>2</v>
      </c>
      <c r="B209" s="902" t="s">
        <v>1372</v>
      </c>
      <c r="C209" s="902"/>
      <c r="D209" s="902"/>
      <c r="E209" s="902"/>
      <c r="F209" s="902"/>
      <c r="G209" s="902"/>
      <c r="H209" s="902"/>
      <c r="I209" s="902"/>
      <c r="J209" s="902"/>
      <c r="K209" s="902"/>
      <c r="L209" s="928" t="s">
        <v>638</v>
      </c>
      <c r="M209" s="936" t="s">
        <v>639</v>
      </c>
      <c r="N209" s="930" t="s">
        <v>370</v>
      </c>
      <c r="O209" s="785">
        <v>0</v>
      </c>
      <c r="P209" s="785">
        <v>0</v>
      </c>
      <c r="Q209" s="785">
        <v>0</v>
      </c>
      <c r="R209" s="937">
        <v>0</v>
      </c>
      <c r="S209" s="785">
        <v>0</v>
      </c>
      <c r="T209" s="785">
        <v>0</v>
      </c>
      <c r="U209" s="785">
        <v>0</v>
      </c>
      <c r="V209" s="785">
        <v>0</v>
      </c>
      <c r="W209" s="785">
        <v>0</v>
      </c>
      <c r="X209" s="785">
        <v>0</v>
      </c>
      <c r="Y209" s="785">
        <v>0</v>
      </c>
      <c r="Z209" s="785">
        <v>0</v>
      </c>
      <c r="AA209" s="785">
        <v>0</v>
      </c>
      <c r="AB209" s="785">
        <v>0</v>
      </c>
      <c r="AC209" s="785">
        <v>0</v>
      </c>
      <c r="AD209" s="785">
        <v>0</v>
      </c>
      <c r="AE209" s="785">
        <v>0</v>
      </c>
      <c r="AF209" s="785">
        <v>0</v>
      </c>
      <c r="AG209" s="785">
        <v>0</v>
      </c>
      <c r="AH209" s="785">
        <v>0</v>
      </c>
      <c r="AI209" s="785">
        <v>0</v>
      </c>
      <c r="AJ209" s="785">
        <v>0</v>
      </c>
      <c r="AK209" s="785">
        <v>0</v>
      </c>
      <c r="AL209" s="785">
        <v>0</v>
      </c>
      <c r="AM209" s="785">
        <v>0</v>
      </c>
      <c r="AN209" s="937">
        <v>0</v>
      </c>
      <c r="AO209" s="937">
        <v>0</v>
      </c>
      <c r="AP209" s="937">
        <v>0</v>
      </c>
      <c r="AQ209" s="937">
        <v>0</v>
      </c>
      <c r="AR209" s="937">
        <v>0</v>
      </c>
      <c r="AS209" s="937">
        <v>0</v>
      </c>
      <c r="AT209" s="937">
        <v>0</v>
      </c>
      <c r="AU209" s="937">
        <v>0</v>
      </c>
      <c r="AV209" s="937">
        <v>0</v>
      </c>
      <c r="AW209" s="937">
        <v>0</v>
      </c>
      <c r="AX209" s="768"/>
      <c r="AY209" s="768"/>
      <c r="AZ209" s="768"/>
      <c r="BA209" s="902"/>
    </row>
    <row r="210" spans="1:53" ht="11.4">
      <c r="A210" s="784">
        <v>2</v>
      </c>
      <c r="B210" s="902" t="s">
        <v>1373</v>
      </c>
      <c r="C210" s="902"/>
      <c r="D210" s="902"/>
      <c r="E210" s="902"/>
      <c r="F210" s="902"/>
      <c r="G210" s="902"/>
      <c r="H210" s="902"/>
      <c r="I210" s="902"/>
      <c r="J210" s="902"/>
      <c r="K210" s="902"/>
      <c r="L210" s="928" t="s">
        <v>640</v>
      </c>
      <c r="M210" s="936" t="s">
        <v>641</v>
      </c>
      <c r="N210" s="930" t="s">
        <v>370</v>
      </c>
      <c r="O210" s="443">
        <v>0</v>
      </c>
      <c r="P210" s="443">
        <v>0</v>
      </c>
      <c r="Q210" s="443">
        <v>0</v>
      </c>
      <c r="R210" s="937">
        <v>0</v>
      </c>
      <c r="S210" s="443">
        <v>0</v>
      </c>
      <c r="T210" s="443">
        <v>0</v>
      </c>
      <c r="U210" s="443">
        <v>0</v>
      </c>
      <c r="V210" s="443">
        <v>0</v>
      </c>
      <c r="W210" s="443">
        <v>0</v>
      </c>
      <c r="X210" s="443">
        <v>0</v>
      </c>
      <c r="Y210" s="443">
        <v>0</v>
      </c>
      <c r="Z210" s="443">
        <v>0</v>
      </c>
      <c r="AA210" s="443">
        <v>0</v>
      </c>
      <c r="AB210" s="443">
        <v>0</v>
      </c>
      <c r="AC210" s="443">
        <v>0</v>
      </c>
      <c r="AD210" s="443">
        <v>0</v>
      </c>
      <c r="AE210" s="443">
        <v>0</v>
      </c>
      <c r="AF210" s="443">
        <v>0</v>
      </c>
      <c r="AG210" s="443">
        <v>0</v>
      </c>
      <c r="AH210" s="443">
        <v>0</v>
      </c>
      <c r="AI210" s="443">
        <v>0</v>
      </c>
      <c r="AJ210" s="443">
        <v>0</v>
      </c>
      <c r="AK210" s="443">
        <v>0</v>
      </c>
      <c r="AL210" s="443">
        <v>0</v>
      </c>
      <c r="AM210" s="443">
        <v>0</v>
      </c>
      <c r="AN210" s="937">
        <v>0</v>
      </c>
      <c r="AO210" s="937">
        <v>0</v>
      </c>
      <c r="AP210" s="937">
        <v>0</v>
      </c>
      <c r="AQ210" s="937">
        <v>0</v>
      </c>
      <c r="AR210" s="937">
        <v>0</v>
      </c>
      <c r="AS210" s="937">
        <v>0</v>
      </c>
      <c r="AT210" s="937">
        <v>0</v>
      </c>
      <c r="AU210" s="937">
        <v>0</v>
      </c>
      <c r="AV210" s="937">
        <v>0</v>
      </c>
      <c r="AW210" s="937">
        <v>0</v>
      </c>
      <c r="AX210" s="768"/>
      <c r="AY210" s="768"/>
      <c r="AZ210" s="768"/>
      <c r="BA210" s="902"/>
    </row>
    <row r="211" spans="1:53" ht="11.4">
      <c r="A211" s="784">
        <v>2</v>
      </c>
      <c r="B211" s="902" t="s">
        <v>434</v>
      </c>
      <c r="C211" s="902"/>
      <c r="D211" s="902"/>
      <c r="E211" s="902"/>
      <c r="F211" s="902"/>
      <c r="G211" s="902"/>
      <c r="H211" s="902"/>
      <c r="I211" s="902"/>
      <c r="J211" s="902"/>
      <c r="K211" s="902"/>
      <c r="L211" s="928" t="s">
        <v>642</v>
      </c>
      <c r="M211" s="936" t="s">
        <v>1163</v>
      </c>
      <c r="N211" s="930" t="s">
        <v>370</v>
      </c>
      <c r="O211" s="443">
        <v>0</v>
      </c>
      <c r="P211" s="443">
        <v>0</v>
      </c>
      <c r="Q211" s="443">
        <v>0</v>
      </c>
      <c r="R211" s="937">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937">
        <v>0</v>
      </c>
      <c r="AO211" s="937">
        <v>0</v>
      </c>
      <c r="AP211" s="937">
        <v>0</v>
      </c>
      <c r="AQ211" s="937">
        <v>0</v>
      </c>
      <c r="AR211" s="937">
        <v>0</v>
      </c>
      <c r="AS211" s="937">
        <v>0</v>
      </c>
      <c r="AT211" s="937">
        <v>0</v>
      </c>
      <c r="AU211" s="937">
        <v>0</v>
      </c>
      <c r="AV211" s="937">
        <v>0</v>
      </c>
      <c r="AW211" s="937">
        <v>0</v>
      </c>
      <c r="AX211" s="768"/>
      <c r="AY211" s="768"/>
      <c r="AZ211" s="768"/>
      <c r="BA211" s="902"/>
    </row>
    <row r="212" spans="1:53" ht="68.400000000000006">
      <c r="A212" s="784">
        <v>2</v>
      </c>
      <c r="B212" s="902" t="s">
        <v>1396</v>
      </c>
      <c r="C212" s="902"/>
      <c r="D212" s="902"/>
      <c r="E212" s="902"/>
      <c r="F212" s="902"/>
      <c r="G212" s="902"/>
      <c r="H212" s="902"/>
      <c r="I212" s="902"/>
      <c r="J212" s="902"/>
      <c r="K212" s="902"/>
      <c r="L212" s="928" t="s">
        <v>169</v>
      </c>
      <c r="M212" s="929" t="s">
        <v>485</v>
      </c>
      <c r="N212" s="930" t="s">
        <v>370</v>
      </c>
      <c r="O212" s="948"/>
      <c r="P212" s="948"/>
      <c r="Q212" s="948"/>
      <c r="R212" s="937">
        <v>0</v>
      </c>
      <c r="S212" s="948"/>
      <c r="T212" s="948"/>
      <c r="U212" s="948"/>
      <c r="V212" s="948"/>
      <c r="W212" s="948"/>
      <c r="X212" s="948"/>
      <c r="Y212" s="948"/>
      <c r="Z212" s="948"/>
      <c r="AA212" s="948"/>
      <c r="AB212" s="948"/>
      <c r="AC212" s="948"/>
      <c r="AD212" s="948"/>
      <c r="AE212" s="948"/>
      <c r="AF212" s="948"/>
      <c r="AG212" s="948"/>
      <c r="AH212" s="948"/>
      <c r="AI212" s="948"/>
      <c r="AJ212" s="948"/>
      <c r="AK212" s="948"/>
      <c r="AL212" s="948"/>
      <c r="AM212" s="948"/>
      <c r="AN212" s="937">
        <v>0</v>
      </c>
      <c r="AO212" s="937">
        <v>0</v>
      </c>
      <c r="AP212" s="937">
        <v>0</v>
      </c>
      <c r="AQ212" s="937">
        <v>0</v>
      </c>
      <c r="AR212" s="937">
        <v>0</v>
      </c>
      <c r="AS212" s="937">
        <v>0</v>
      </c>
      <c r="AT212" s="937">
        <v>0</v>
      </c>
      <c r="AU212" s="937">
        <v>0</v>
      </c>
      <c r="AV212" s="937">
        <v>0</v>
      </c>
      <c r="AW212" s="937">
        <v>0</v>
      </c>
      <c r="AX212" s="768"/>
      <c r="AY212" s="768"/>
      <c r="AZ212" s="768"/>
      <c r="BA212" s="902"/>
    </row>
    <row r="213" spans="1:53" ht="11.4">
      <c r="A213" s="784">
        <v>2</v>
      </c>
      <c r="B213" s="902" t="s">
        <v>643</v>
      </c>
      <c r="C213" s="902"/>
      <c r="D213" s="902"/>
      <c r="E213" s="902"/>
      <c r="F213" s="902"/>
      <c r="G213" s="902"/>
      <c r="H213" s="902"/>
      <c r="I213" s="902"/>
      <c r="J213" s="902"/>
      <c r="K213" s="902"/>
      <c r="L213" s="928" t="s">
        <v>385</v>
      </c>
      <c r="M213" s="929" t="s">
        <v>643</v>
      </c>
      <c r="N213" s="930" t="s">
        <v>370</v>
      </c>
      <c r="O213" s="443">
        <v>0</v>
      </c>
      <c r="P213" s="443">
        <v>0</v>
      </c>
      <c r="Q213" s="443">
        <v>0</v>
      </c>
      <c r="R213" s="937">
        <v>0</v>
      </c>
      <c r="S213" s="443">
        <v>0</v>
      </c>
      <c r="T213" s="443">
        <v>0</v>
      </c>
      <c r="U213" s="443">
        <v>0</v>
      </c>
      <c r="V213" s="443">
        <v>0</v>
      </c>
      <c r="W213" s="443">
        <v>0</v>
      </c>
      <c r="X213" s="443">
        <v>0</v>
      </c>
      <c r="Y213" s="443">
        <v>0</v>
      </c>
      <c r="Z213" s="443">
        <v>0</v>
      </c>
      <c r="AA213" s="443">
        <v>0</v>
      </c>
      <c r="AB213" s="443">
        <v>0</v>
      </c>
      <c r="AC213" s="443">
        <v>0</v>
      </c>
      <c r="AD213" s="443">
        <v>0</v>
      </c>
      <c r="AE213" s="443">
        <v>0</v>
      </c>
      <c r="AF213" s="443">
        <v>0</v>
      </c>
      <c r="AG213" s="443">
        <v>0</v>
      </c>
      <c r="AH213" s="443">
        <v>0</v>
      </c>
      <c r="AI213" s="443">
        <v>0</v>
      </c>
      <c r="AJ213" s="443">
        <v>0</v>
      </c>
      <c r="AK213" s="443">
        <v>0</v>
      </c>
      <c r="AL213" s="443">
        <v>0</v>
      </c>
      <c r="AM213" s="443">
        <v>0</v>
      </c>
      <c r="AN213" s="937">
        <v>0</v>
      </c>
      <c r="AO213" s="937">
        <v>0</v>
      </c>
      <c r="AP213" s="937">
        <v>0</v>
      </c>
      <c r="AQ213" s="937">
        <v>0</v>
      </c>
      <c r="AR213" s="937">
        <v>0</v>
      </c>
      <c r="AS213" s="937">
        <v>0</v>
      </c>
      <c r="AT213" s="937">
        <v>0</v>
      </c>
      <c r="AU213" s="937">
        <v>0</v>
      </c>
      <c r="AV213" s="937">
        <v>0</v>
      </c>
      <c r="AW213" s="937">
        <v>0</v>
      </c>
      <c r="AX213" s="768"/>
      <c r="AY213" s="768"/>
      <c r="AZ213" s="768"/>
      <c r="BA213" s="902"/>
    </row>
    <row r="214" spans="1:53" ht="11.4">
      <c r="A214" s="784">
        <v>2</v>
      </c>
      <c r="B214" s="902"/>
      <c r="C214" s="902"/>
      <c r="D214" s="902"/>
      <c r="E214" s="902"/>
      <c r="F214" s="902"/>
      <c r="G214" s="902"/>
      <c r="H214" s="902"/>
      <c r="I214" s="902"/>
      <c r="J214" s="902"/>
      <c r="K214" s="902"/>
      <c r="L214" s="928" t="s">
        <v>511</v>
      </c>
      <c r="M214" s="929" t="s">
        <v>644</v>
      </c>
      <c r="N214" s="930" t="s">
        <v>370</v>
      </c>
      <c r="O214" s="785"/>
      <c r="P214" s="785"/>
      <c r="Q214" s="785"/>
      <c r="R214" s="937">
        <v>0</v>
      </c>
      <c r="S214" s="785"/>
      <c r="T214" s="785"/>
      <c r="U214" s="785"/>
      <c r="V214" s="785"/>
      <c r="W214" s="785"/>
      <c r="X214" s="785"/>
      <c r="Y214" s="785"/>
      <c r="Z214" s="785"/>
      <c r="AA214" s="785"/>
      <c r="AB214" s="785"/>
      <c r="AC214" s="785"/>
      <c r="AD214" s="785"/>
      <c r="AE214" s="785"/>
      <c r="AF214" s="785"/>
      <c r="AG214" s="785"/>
      <c r="AH214" s="785"/>
      <c r="AI214" s="785"/>
      <c r="AJ214" s="785"/>
      <c r="AK214" s="785"/>
      <c r="AL214" s="785"/>
      <c r="AM214" s="785"/>
      <c r="AN214" s="937">
        <v>0</v>
      </c>
      <c r="AO214" s="937">
        <v>0</v>
      </c>
      <c r="AP214" s="937">
        <v>0</v>
      </c>
      <c r="AQ214" s="937">
        <v>0</v>
      </c>
      <c r="AR214" s="937">
        <v>0</v>
      </c>
      <c r="AS214" s="937">
        <v>0</v>
      </c>
      <c r="AT214" s="937">
        <v>0</v>
      </c>
      <c r="AU214" s="937">
        <v>0</v>
      </c>
      <c r="AV214" s="937">
        <v>0</v>
      </c>
      <c r="AW214" s="937">
        <v>0</v>
      </c>
      <c r="AX214" s="768"/>
      <c r="AY214" s="768"/>
      <c r="AZ214" s="768"/>
      <c r="BA214" s="902"/>
    </row>
    <row r="215" spans="1:53" ht="11.4">
      <c r="A215" s="784">
        <v>2</v>
      </c>
      <c r="B215" s="902" t="s">
        <v>646</v>
      </c>
      <c r="C215" s="902"/>
      <c r="D215" s="902"/>
      <c r="E215" s="902"/>
      <c r="F215" s="902"/>
      <c r="G215" s="902"/>
      <c r="H215" s="902"/>
      <c r="I215" s="902"/>
      <c r="J215" s="902"/>
      <c r="K215" s="902"/>
      <c r="L215" s="928" t="s">
        <v>645</v>
      </c>
      <c r="M215" s="936" t="s">
        <v>646</v>
      </c>
      <c r="N215" s="930" t="s">
        <v>370</v>
      </c>
      <c r="O215" s="785"/>
      <c r="P215" s="785"/>
      <c r="Q215" s="785"/>
      <c r="R215" s="937">
        <v>0</v>
      </c>
      <c r="S215" s="785"/>
      <c r="T215" s="785"/>
      <c r="U215" s="785"/>
      <c r="V215" s="785"/>
      <c r="W215" s="785"/>
      <c r="X215" s="785"/>
      <c r="Y215" s="785"/>
      <c r="Z215" s="785"/>
      <c r="AA215" s="785"/>
      <c r="AB215" s="785"/>
      <c r="AC215" s="785"/>
      <c r="AD215" s="785"/>
      <c r="AE215" s="785"/>
      <c r="AF215" s="785"/>
      <c r="AG215" s="785"/>
      <c r="AH215" s="785"/>
      <c r="AI215" s="785"/>
      <c r="AJ215" s="785"/>
      <c r="AK215" s="785"/>
      <c r="AL215" s="785"/>
      <c r="AM215" s="785"/>
      <c r="AN215" s="937">
        <v>0</v>
      </c>
      <c r="AO215" s="937">
        <v>0</v>
      </c>
      <c r="AP215" s="937">
        <v>0</v>
      </c>
      <c r="AQ215" s="937">
        <v>0</v>
      </c>
      <c r="AR215" s="937">
        <v>0</v>
      </c>
      <c r="AS215" s="937">
        <v>0</v>
      </c>
      <c r="AT215" s="937">
        <v>0</v>
      </c>
      <c r="AU215" s="937">
        <v>0</v>
      </c>
      <c r="AV215" s="937">
        <v>0</v>
      </c>
      <c r="AW215" s="937">
        <v>0</v>
      </c>
      <c r="AX215" s="768"/>
      <c r="AY215" s="768"/>
      <c r="AZ215" s="768"/>
      <c r="BA215" s="902"/>
    </row>
    <row r="216" spans="1:53" ht="11.4">
      <c r="A216" s="784">
        <v>2</v>
      </c>
      <c r="B216" s="902" t="s">
        <v>647</v>
      </c>
      <c r="C216" s="902"/>
      <c r="D216" s="902"/>
      <c r="E216" s="902"/>
      <c r="F216" s="902"/>
      <c r="G216" s="902"/>
      <c r="H216" s="902"/>
      <c r="I216" s="902"/>
      <c r="J216" s="902"/>
      <c r="K216" s="902"/>
      <c r="L216" s="928" t="s">
        <v>513</v>
      </c>
      <c r="M216" s="929" t="s">
        <v>647</v>
      </c>
      <c r="N216" s="930" t="s">
        <v>370</v>
      </c>
      <c r="O216" s="785"/>
      <c r="P216" s="785"/>
      <c r="Q216" s="785"/>
      <c r="R216" s="937">
        <v>0</v>
      </c>
      <c r="S216" s="785"/>
      <c r="T216" s="785">
        <v>0</v>
      </c>
      <c r="U216" s="785">
        <v>0</v>
      </c>
      <c r="V216" s="785">
        <v>0</v>
      </c>
      <c r="W216" s="785">
        <v>0</v>
      </c>
      <c r="X216" s="785">
        <v>0</v>
      </c>
      <c r="Y216" s="785">
        <v>0</v>
      </c>
      <c r="Z216" s="785">
        <v>0</v>
      </c>
      <c r="AA216" s="785">
        <v>0</v>
      </c>
      <c r="AB216" s="785">
        <v>0</v>
      </c>
      <c r="AC216" s="785">
        <v>0</v>
      </c>
      <c r="AD216" s="785">
        <v>0</v>
      </c>
      <c r="AE216" s="785">
        <v>0</v>
      </c>
      <c r="AF216" s="785">
        <v>0</v>
      </c>
      <c r="AG216" s="785">
        <v>0</v>
      </c>
      <c r="AH216" s="785">
        <v>0</v>
      </c>
      <c r="AI216" s="785">
        <v>0</v>
      </c>
      <c r="AJ216" s="785">
        <v>0</v>
      </c>
      <c r="AK216" s="785">
        <v>0</v>
      </c>
      <c r="AL216" s="785">
        <v>0</v>
      </c>
      <c r="AM216" s="785">
        <v>0</v>
      </c>
      <c r="AN216" s="937">
        <v>0</v>
      </c>
      <c r="AO216" s="937">
        <v>0</v>
      </c>
      <c r="AP216" s="937">
        <v>0</v>
      </c>
      <c r="AQ216" s="937">
        <v>0</v>
      </c>
      <c r="AR216" s="937">
        <v>0</v>
      </c>
      <c r="AS216" s="937">
        <v>0</v>
      </c>
      <c r="AT216" s="937">
        <v>0</v>
      </c>
      <c r="AU216" s="937">
        <v>0</v>
      </c>
      <c r="AV216" s="937">
        <v>0</v>
      </c>
      <c r="AW216" s="937">
        <v>0</v>
      </c>
      <c r="AX216" s="768"/>
      <c r="AY216" s="768"/>
      <c r="AZ216" s="768"/>
      <c r="BA216" s="902"/>
    </row>
    <row r="217" spans="1:53" ht="11.4">
      <c r="A217" s="784">
        <v>2</v>
      </c>
      <c r="B217" s="902" t="s">
        <v>648</v>
      </c>
      <c r="C217" s="902"/>
      <c r="D217" s="902"/>
      <c r="E217" s="902"/>
      <c r="F217" s="902"/>
      <c r="G217" s="902"/>
      <c r="H217" s="902"/>
      <c r="I217" s="902"/>
      <c r="J217" s="902"/>
      <c r="K217" s="902"/>
      <c r="L217" s="928" t="s">
        <v>516</v>
      </c>
      <c r="M217" s="929" t="s">
        <v>648</v>
      </c>
      <c r="N217" s="930" t="s">
        <v>370</v>
      </c>
      <c r="O217" s="785"/>
      <c r="P217" s="785"/>
      <c r="Q217" s="785"/>
      <c r="R217" s="937">
        <v>0</v>
      </c>
      <c r="S217" s="785"/>
      <c r="T217" s="785"/>
      <c r="U217" s="785"/>
      <c r="V217" s="785"/>
      <c r="W217" s="785"/>
      <c r="X217" s="785"/>
      <c r="Y217" s="785"/>
      <c r="Z217" s="785"/>
      <c r="AA217" s="785"/>
      <c r="AB217" s="785"/>
      <c r="AC217" s="785"/>
      <c r="AD217" s="785"/>
      <c r="AE217" s="785"/>
      <c r="AF217" s="785"/>
      <c r="AG217" s="785"/>
      <c r="AH217" s="785"/>
      <c r="AI217" s="785"/>
      <c r="AJ217" s="785"/>
      <c r="AK217" s="785"/>
      <c r="AL217" s="785"/>
      <c r="AM217" s="785"/>
      <c r="AN217" s="937">
        <v>0</v>
      </c>
      <c r="AO217" s="937">
        <v>0</v>
      </c>
      <c r="AP217" s="937">
        <v>0</v>
      </c>
      <c r="AQ217" s="937">
        <v>0</v>
      </c>
      <c r="AR217" s="937">
        <v>0</v>
      </c>
      <c r="AS217" s="937">
        <v>0</v>
      </c>
      <c r="AT217" s="937">
        <v>0</v>
      </c>
      <c r="AU217" s="937">
        <v>0</v>
      </c>
      <c r="AV217" s="937">
        <v>0</v>
      </c>
      <c r="AW217" s="937">
        <v>0</v>
      </c>
      <c r="AX217" s="768"/>
      <c r="AY217" s="768"/>
      <c r="AZ217" s="768"/>
      <c r="BA217" s="902"/>
    </row>
    <row r="218" spans="1:53" ht="11.4">
      <c r="A218" s="784">
        <v>2</v>
      </c>
      <c r="B218" s="902" t="s">
        <v>649</v>
      </c>
      <c r="C218" s="902"/>
      <c r="D218" s="902"/>
      <c r="E218" s="902"/>
      <c r="F218" s="902"/>
      <c r="G218" s="902"/>
      <c r="H218" s="902"/>
      <c r="I218" s="902"/>
      <c r="J218" s="902"/>
      <c r="K218" s="902"/>
      <c r="L218" s="928" t="s">
        <v>519</v>
      </c>
      <c r="M218" s="929" t="s">
        <v>649</v>
      </c>
      <c r="N218" s="930" t="s">
        <v>370</v>
      </c>
      <c r="O218" s="785"/>
      <c r="P218" s="785"/>
      <c r="Q218" s="785"/>
      <c r="R218" s="937">
        <v>0</v>
      </c>
      <c r="S218" s="785"/>
      <c r="T218" s="785"/>
      <c r="U218" s="785"/>
      <c r="V218" s="785"/>
      <c r="W218" s="785"/>
      <c r="X218" s="785"/>
      <c r="Y218" s="785"/>
      <c r="Z218" s="785"/>
      <c r="AA218" s="785"/>
      <c r="AB218" s="785"/>
      <c r="AC218" s="785"/>
      <c r="AD218" s="785"/>
      <c r="AE218" s="785"/>
      <c r="AF218" s="785"/>
      <c r="AG218" s="785"/>
      <c r="AH218" s="785"/>
      <c r="AI218" s="785"/>
      <c r="AJ218" s="785"/>
      <c r="AK218" s="785"/>
      <c r="AL218" s="785"/>
      <c r="AM218" s="785"/>
      <c r="AN218" s="937">
        <v>0</v>
      </c>
      <c r="AO218" s="937">
        <v>0</v>
      </c>
      <c r="AP218" s="937">
        <v>0</v>
      </c>
      <c r="AQ218" s="937">
        <v>0</v>
      </c>
      <c r="AR218" s="937">
        <v>0</v>
      </c>
      <c r="AS218" s="937">
        <v>0</v>
      </c>
      <c r="AT218" s="937">
        <v>0</v>
      </c>
      <c r="AU218" s="937">
        <v>0</v>
      </c>
      <c r="AV218" s="937">
        <v>0</v>
      </c>
      <c r="AW218" s="937">
        <v>0</v>
      </c>
      <c r="AX218" s="768"/>
      <c r="AY218" s="768"/>
      <c r="AZ218" s="768"/>
      <c r="BA218" s="902"/>
    </row>
    <row r="219" spans="1:53" ht="11.4">
      <c r="A219" s="784">
        <v>2</v>
      </c>
      <c r="B219" s="902" t="s">
        <v>651</v>
      </c>
      <c r="C219" s="902"/>
      <c r="D219" s="902"/>
      <c r="E219" s="902"/>
      <c r="F219" s="902"/>
      <c r="G219" s="902"/>
      <c r="H219" s="902"/>
      <c r="I219" s="902"/>
      <c r="J219" s="902"/>
      <c r="K219" s="902"/>
      <c r="L219" s="928" t="s">
        <v>650</v>
      </c>
      <c r="M219" s="929" t="s">
        <v>651</v>
      </c>
      <c r="N219" s="930" t="s">
        <v>370</v>
      </c>
      <c r="O219" s="937">
        <v>0</v>
      </c>
      <c r="P219" s="937">
        <v>0</v>
      </c>
      <c r="Q219" s="937">
        <v>0</v>
      </c>
      <c r="R219" s="937">
        <v>0</v>
      </c>
      <c r="S219" s="937">
        <v>0</v>
      </c>
      <c r="T219" s="937">
        <v>0</v>
      </c>
      <c r="U219" s="937">
        <v>0</v>
      </c>
      <c r="V219" s="937">
        <v>0</v>
      </c>
      <c r="W219" s="937">
        <v>0</v>
      </c>
      <c r="X219" s="937">
        <v>0</v>
      </c>
      <c r="Y219" s="937">
        <v>0</v>
      </c>
      <c r="Z219" s="937">
        <v>0</v>
      </c>
      <c r="AA219" s="937">
        <v>0</v>
      </c>
      <c r="AB219" s="937">
        <v>0</v>
      </c>
      <c r="AC219" s="937">
        <v>0</v>
      </c>
      <c r="AD219" s="937">
        <v>0</v>
      </c>
      <c r="AE219" s="937">
        <v>0</v>
      </c>
      <c r="AF219" s="937">
        <v>0</v>
      </c>
      <c r="AG219" s="937">
        <v>0</v>
      </c>
      <c r="AH219" s="937">
        <v>0</v>
      </c>
      <c r="AI219" s="937">
        <v>0</v>
      </c>
      <c r="AJ219" s="937">
        <v>0</v>
      </c>
      <c r="AK219" s="937">
        <v>0</v>
      </c>
      <c r="AL219" s="937">
        <v>0</v>
      </c>
      <c r="AM219" s="937">
        <v>0</v>
      </c>
      <c r="AN219" s="937">
        <v>0</v>
      </c>
      <c r="AO219" s="937">
        <v>0</v>
      </c>
      <c r="AP219" s="937">
        <v>0</v>
      </c>
      <c r="AQ219" s="937">
        <v>0</v>
      </c>
      <c r="AR219" s="937">
        <v>0</v>
      </c>
      <c r="AS219" s="937">
        <v>0</v>
      </c>
      <c r="AT219" s="937">
        <v>0</v>
      </c>
      <c r="AU219" s="937">
        <v>0</v>
      </c>
      <c r="AV219" s="937">
        <v>0</v>
      </c>
      <c r="AW219" s="937">
        <v>0</v>
      </c>
      <c r="AX219" s="768"/>
      <c r="AY219" s="768"/>
      <c r="AZ219" s="768"/>
      <c r="BA219" s="902"/>
    </row>
    <row r="220" spans="1:53" ht="11.4">
      <c r="A220" s="784">
        <v>2</v>
      </c>
      <c r="B220" s="902"/>
      <c r="C220" s="902"/>
      <c r="D220" s="902"/>
      <c r="E220" s="902"/>
      <c r="F220" s="902"/>
      <c r="G220" s="902"/>
      <c r="H220" s="902"/>
      <c r="I220" s="902"/>
      <c r="J220" s="902"/>
      <c r="K220" s="902"/>
      <c r="L220" s="928" t="s">
        <v>652</v>
      </c>
      <c r="M220" s="936" t="s">
        <v>653</v>
      </c>
      <c r="N220" s="930" t="s">
        <v>370</v>
      </c>
      <c r="O220" s="785"/>
      <c r="P220" s="785"/>
      <c r="Q220" s="785"/>
      <c r="R220" s="937">
        <v>0</v>
      </c>
      <c r="S220" s="785"/>
      <c r="T220" s="785"/>
      <c r="U220" s="785"/>
      <c r="V220" s="785"/>
      <c r="W220" s="785"/>
      <c r="X220" s="785"/>
      <c r="Y220" s="785"/>
      <c r="Z220" s="785"/>
      <c r="AA220" s="785"/>
      <c r="AB220" s="785"/>
      <c r="AC220" s="785"/>
      <c r="AD220" s="785"/>
      <c r="AE220" s="785"/>
      <c r="AF220" s="785"/>
      <c r="AG220" s="785"/>
      <c r="AH220" s="785"/>
      <c r="AI220" s="785"/>
      <c r="AJ220" s="785"/>
      <c r="AK220" s="785"/>
      <c r="AL220" s="785"/>
      <c r="AM220" s="785"/>
      <c r="AN220" s="937">
        <v>0</v>
      </c>
      <c r="AO220" s="937">
        <v>0</v>
      </c>
      <c r="AP220" s="937">
        <v>0</v>
      </c>
      <c r="AQ220" s="937">
        <v>0</v>
      </c>
      <c r="AR220" s="937">
        <v>0</v>
      </c>
      <c r="AS220" s="937">
        <v>0</v>
      </c>
      <c r="AT220" s="937">
        <v>0</v>
      </c>
      <c r="AU220" s="937">
        <v>0</v>
      </c>
      <c r="AV220" s="937">
        <v>0</v>
      </c>
      <c r="AW220" s="937">
        <v>0</v>
      </c>
      <c r="AX220" s="768"/>
      <c r="AY220" s="768"/>
      <c r="AZ220" s="768"/>
      <c r="BA220" s="902"/>
    </row>
    <row r="221" spans="1:53" ht="11.4">
      <c r="A221" s="784">
        <v>2</v>
      </c>
      <c r="B221" s="902"/>
      <c r="C221" s="902"/>
      <c r="D221" s="902"/>
      <c r="E221" s="902"/>
      <c r="F221" s="902"/>
      <c r="G221" s="902"/>
      <c r="H221" s="902"/>
      <c r="I221" s="902"/>
      <c r="J221" s="902"/>
      <c r="K221" s="902"/>
      <c r="L221" s="928" t="s">
        <v>654</v>
      </c>
      <c r="M221" s="936" t="s">
        <v>655</v>
      </c>
      <c r="N221" s="930" t="s">
        <v>370</v>
      </c>
      <c r="O221" s="785"/>
      <c r="P221" s="785"/>
      <c r="Q221" s="785"/>
      <c r="R221" s="937">
        <v>0</v>
      </c>
      <c r="S221" s="785"/>
      <c r="T221" s="785"/>
      <c r="U221" s="785"/>
      <c r="V221" s="785"/>
      <c r="W221" s="785"/>
      <c r="X221" s="785"/>
      <c r="Y221" s="785"/>
      <c r="Z221" s="785"/>
      <c r="AA221" s="785"/>
      <c r="AB221" s="785"/>
      <c r="AC221" s="785"/>
      <c r="AD221" s="785"/>
      <c r="AE221" s="785"/>
      <c r="AF221" s="785"/>
      <c r="AG221" s="785"/>
      <c r="AH221" s="785"/>
      <c r="AI221" s="785"/>
      <c r="AJ221" s="785"/>
      <c r="AK221" s="785"/>
      <c r="AL221" s="785"/>
      <c r="AM221" s="785"/>
      <c r="AN221" s="937">
        <v>0</v>
      </c>
      <c r="AO221" s="937">
        <v>0</v>
      </c>
      <c r="AP221" s="937">
        <v>0</v>
      </c>
      <c r="AQ221" s="937">
        <v>0</v>
      </c>
      <c r="AR221" s="937">
        <v>0</v>
      </c>
      <c r="AS221" s="937">
        <v>0</v>
      </c>
      <c r="AT221" s="937">
        <v>0</v>
      </c>
      <c r="AU221" s="937">
        <v>0</v>
      </c>
      <c r="AV221" s="937">
        <v>0</v>
      </c>
      <c r="AW221" s="937">
        <v>0</v>
      </c>
      <c r="AX221" s="768"/>
      <c r="AY221" s="768"/>
      <c r="AZ221" s="768"/>
      <c r="BA221" s="902"/>
    </row>
    <row r="222" spans="1:53" ht="34.200000000000003">
      <c r="A222" s="784">
        <v>2</v>
      </c>
      <c r="B222" s="902" t="s">
        <v>1397</v>
      </c>
      <c r="C222" s="902"/>
      <c r="D222" s="902"/>
      <c r="E222" s="902"/>
      <c r="F222" s="902"/>
      <c r="G222" s="902"/>
      <c r="H222" s="902"/>
      <c r="I222" s="902"/>
      <c r="J222" s="902"/>
      <c r="K222" s="902"/>
      <c r="L222" s="928" t="s">
        <v>656</v>
      </c>
      <c r="M222" s="929" t="s">
        <v>657</v>
      </c>
      <c r="N222" s="930" t="s">
        <v>370</v>
      </c>
      <c r="O222" s="785"/>
      <c r="P222" s="785"/>
      <c r="Q222" s="785"/>
      <c r="R222" s="937">
        <v>0</v>
      </c>
      <c r="S222" s="785"/>
      <c r="T222" s="785"/>
      <c r="U222" s="785"/>
      <c r="V222" s="785"/>
      <c r="W222" s="785"/>
      <c r="X222" s="785"/>
      <c r="Y222" s="785"/>
      <c r="Z222" s="785"/>
      <c r="AA222" s="785"/>
      <c r="AB222" s="785"/>
      <c r="AC222" s="785"/>
      <c r="AD222" s="785"/>
      <c r="AE222" s="785"/>
      <c r="AF222" s="785"/>
      <c r="AG222" s="785"/>
      <c r="AH222" s="785"/>
      <c r="AI222" s="785"/>
      <c r="AJ222" s="785"/>
      <c r="AK222" s="785"/>
      <c r="AL222" s="785"/>
      <c r="AM222" s="785"/>
      <c r="AN222" s="937">
        <v>0</v>
      </c>
      <c r="AO222" s="937">
        <v>0</v>
      </c>
      <c r="AP222" s="937">
        <v>0</v>
      </c>
      <c r="AQ222" s="937">
        <v>0</v>
      </c>
      <c r="AR222" s="937">
        <v>0</v>
      </c>
      <c r="AS222" s="937">
        <v>0</v>
      </c>
      <c r="AT222" s="937">
        <v>0</v>
      </c>
      <c r="AU222" s="937">
        <v>0</v>
      </c>
      <c r="AV222" s="937">
        <v>0</v>
      </c>
      <c r="AW222" s="937">
        <v>0</v>
      </c>
      <c r="AX222" s="768"/>
      <c r="AY222" s="768"/>
      <c r="AZ222" s="768"/>
      <c r="BA222" s="902"/>
    </row>
    <row r="223" spans="1:53" s="116" customFormat="1" ht="11.4">
      <c r="A223" s="784">
        <v>2</v>
      </c>
      <c r="B223" s="902" t="s">
        <v>1105</v>
      </c>
      <c r="C223" s="943"/>
      <c r="D223" s="943"/>
      <c r="E223" s="943"/>
      <c r="F223" s="943"/>
      <c r="G223" s="943"/>
      <c r="H223" s="943"/>
      <c r="I223" s="943"/>
      <c r="J223" s="943"/>
      <c r="K223" s="943"/>
      <c r="L223" s="944" t="s">
        <v>103</v>
      </c>
      <c r="M223" s="923" t="s">
        <v>658</v>
      </c>
      <c r="N223" s="946" t="s">
        <v>370</v>
      </c>
      <c r="O223" s="537">
        <v>162.09</v>
      </c>
      <c r="P223" s="537">
        <v>180.8</v>
      </c>
      <c r="Q223" s="537">
        <v>132.55000000000001</v>
      </c>
      <c r="R223" s="926">
        <v>-48.25</v>
      </c>
      <c r="S223" s="537">
        <v>167.88</v>
      </c>
      <c r="T223" s="537">
        <v>199.9</v>
      </c>
      <c r="U223" s="537">
        <v>0</v>
      </c>
      <c r="V223" s="537">
        <v>0</v>
      </c>
      <c r="W223" s="537">
        <v>0</v>
      </c>
      <c r="X223" s="537">
        <v>0</v>
      </c>
      <c r="Y223" s="537">
        <v>0</v>
      </c>
      <c r="Z223" s="537">
        <v>0</v>
      </c>
      <c r="AA223" s="537">
        <v>0</v>
      </c>
      <c r="AB223" s="537">
        <v>0</v>
      </c>
      <c r="AC223" s="537">
        <v>0</v>
      </c>
      <c r="AD223" s="537">
        <v>138.06</v>
      </c>
      <c r="AE223" s="537">
        <v>0</v>
      </c>
      <c r="AF223" s="537">
        <v>0</v>
      </c>
      <c r="AG223" s="537">
        <v>0</v>
      </c>
      <c r="AH223" s="537">
        <v>0</v>
      </c>
      <c r="AI223" s="537">
        <v>0</v>
      </c>
      <c r="AJ223" s="537">
        <v>0</v>
      </c>
      <c r="AK223" s="537">
        <v>0</v>
      </c>
      <c r="AL223" s="537">
        <v>0</v>
      </c>
      <c r="AM223" s="537">
        <v>0</v>
      </c>
      <c r="AN223" s="926">
        <v>-17.762687634024299</v>
      </c>
      <c r="AO223" s="926">
        <v>-100</v>
      </c>
      <c r="AP223" s="926">
        <v>0</v>
      </c>
      <c r="AQ223" s="926">
        <v>0</v>
      </c>
      <c r="AR223" s="926">
        <v>0</v>
      </c>
      <c r="AS223" s="926">
        <v>0</v>
      </c>
      <c r="AT223" s="926">
        <v>0</v>
      </c>
      <c r="AU223" s="926">
        <v>0</v>
      </c>
      <c r="AV223" s="926">
        <v>0</v>
      </c>
      <c r="AW223" s="926">
        <v>0</v>
      </c>
      <c r="AX223" s="768"/>
      <c r="AY223" s="768"/>
      <c r="AZ223" s="768"/>
      <c r="BA223" s="943"/>
    </row>
    <row r="224" spans="1:53" s="116" customFormat="1" ht="34.200000000000003">
      <c r="A224" s="784">
        <v>2</v>
      </c>
      <c r="B224" s="902" t="s">
        <v>1106</v>
      </c>
      <c r="C224" s="943"/>
      <c r="D224" s="943"/>
      <c r="E224" s="943"/>
      <c r="F224" s="943"/>
      <c r="G224" s="943"/>
      <c r="H224" s="943"/>
      <c r="I224" s="943"/>
      <c r="J224" s="943"/>
      <c r="K224" s="943"/>
      <c r="L224" s="944" t="s">
        <v>104</v>
      </c>
      <c r="M224" s="923" t="s">
        <v>659</v>
      </c>
      <c r="N224" s="946" t="s">
        <v>370</v>
      </c>
      <c r="O224" s="537">
        <v>0</v>
      </c>
      <c r="P224" s="537">
        <v>0</v>
      </c>
      <c r="Q224" s="537">
        <v>0</v>
      </c>
      <c r="R224" s="926">
        <v>0</v>
      </c>
      <c r="S224" s="537">
        <v>0</v>
      </c>
      <c r="T224" s="537">
        <v>0</v>
      </c>
      <c r="U224" s="537">
        <v>0</v>
      </c>
      <c r="V224" s="537">
        <v>0</v>
      </c>
      <c r="W224" s="537">
        <v>0</v>
      </c>
      <c r="X224" s="537">
        <v>0</v>
      </c>
      <c r="Y224" s="537">
        <v>0</v>
      </c>
      <c r="Z224" s="537">
        <v>0</v>
      </c>
      <c r="AA224" s="537">
        <v>0</v>
      </c>
      <c r="AB224" s="537">
        <v>0</v>
      </c>
      <c r="AC224" s="537">
        <v>0</v>
      </c>
      <c r="AD224" s="537">
        <v>0</v>
      </c>
      <c r="AE224" s="537">
        <v>0</v>
      </c>
      <c r="AF224" s="537">
        <v>0</v>
      </c>
      <c r="AG224" s="537">
        <v>0</v>
      </c>
      <c r="AH224" s="537">
        <v>0</v>
      </c>
      <c r="AI224" s="537">
        <v>0</v>
      </c>
      <c r="AJ224" s="537">
        <v>0</v>
      </c>
      <c r="AK224" s="537">
        <v>0</v>
      </c>
      <c r="AL224" s="537">
        <v>0</v>
      </c>
      <c r="AM224" s="537">
        <v>0</v>
      </c>
      <c r="AN224" s="926">
        <v>0</v>
      </c>
      <c r="AO224" s="926">
        <v>0</v>
      </c>
      <c r="AP224" s="926">
        <v>0</v>
      </c>
      <c r="AQ224" s="926">
        <v>0</v>
      </c>
      <c r="AR224" s="926">
        <v>0</v>
      </c>
      <c r="AS224" s="926">
        <v>0</v>
      </c>
      <c r="AT224" s="926">
        <v>0</v>
      </c>
      <c r="AU224" s="926">
        <v>0</v>
      </c>
      <c r="AV224" s="926">
        <v>0</v>
      </c>
      <c r="AW224" s="926">
        <v>0</v>
      </c>
      <c r="AX224" s="768"/>
      <c r="AY224" s="768"/>
      <c r="AZ224" s="768"/>
      <c r="BA224" s="943"/>
    </row>
    <row r="225" spans="1:53" ht="11.4">
      <c r="A225" s="784">
        <v>2</v>
      </c>
      <c r="B225" s="902"/>
      <c r="C225" s="902"/>
      <c r="D225" s="902"/>
      <c r="E225" s="902"/>
      <c r="F225" s="902"/>
      <c r="G225" s="902"/>
      <c r="H225" s="902"/>
      <c r="I225" s="902"/>
      <c r="J225" s="902"/>
      <c r="K225" s="902"/>
      <c r="L225" s="928" t="s">
        <v>148</v>
      </c>
      <c r="M225" s="949" t="s">
        <v>1239</v>
      </c>
      <c r="N225" s="930" t="s">
        <v>370</v>
      </c>
      <c r="O225" s="785">
        <v>0</v>
      </c>
      <c r="P225" s="785">
        <v>0</v>
      </c>
      <c r="Q225" s="785">
        <v>0</v>
      </c>
      <c r="R225" s="937">
        <v>0</v>
      </c>
      <c r="S225" s="785">
        <v>0</v>
      </c>
      <c r="T225" s="785">
        <v>0</v>
      </c>
      <c r="U225" s="785">
        <v>0</v>
      </c>
      <c r="V225" s="785">
        <v>0</v>
      </c>
      <c r="W225" s="785">
        <v>0</v>
      </c>
      <c r="X225" s="785">
        <v>0</v>
      </c>
      <c r="Y225" s="785">
        <v>0</v>
      </c>
      <c r="Z225" s="785">
        <v>0</v>
      </c>
      <c r="AA225" s="785">
        <v>0</v>
      </c>
      <c r="AB225" s="785">
        <v>0</v>
      </c>
      <c r="AC225" s="785">
        <v>0</v>
      </c>
      <c r="AD225" s="785">
        <v>0</v>
      </c>
      <c r="AE225" s="785">
        <v>0</v>
      </c>
      <c r="AF225" s="785">
        <v>0</v>
      </c>
      <c r="AG225" s="785">
        <v>0</v>
      </c>
      <c r="AH225" s="785">
        <v>0</v>
      </c>
      <c r="AI225" s="785">
        <v>0</v>
      </c>
      <c r="AJ225" s="785">
        <v>0</v>
      </c>
      <c r="AK225" s="785">
        <v>0</v>
      </c>
      <c r="AL225" s="785">
        <v>0</v>
      </c>
      <c r="AM225" s="785">
        <v>0</v>
      </c>
      <c r="AN225" s="937">
        <v>0</v>
      </c>
      <c r="AO225" s="937">
        <v>0</v>
      </c>
      <c r="AP225" s="937">
        <v>0</v>
      </c>
      <c r="AQ225" s="937">
        <v>0</v>
      </c>
      <c r="AR225" s="937">
        <v>0</v>
      </c>
      <c r="AS225" s="937">
        <v>0</v>
      </c>
      <c r="AT225" s="937">
        <v>0</v>
      </c>
      <c r="AU225" s="937">
        <v>0</v>
      </c>
      <c r="AV225" s="937">
        <v>0</v>
      </c>
      <c r="AW225" s="937">
        <v>0</v>
      </c>
      <c r="AX225" s="768"/>
      <c r="AY225" s="768"/>
      <c r="AZ225" s="768"/>
      <c r="BA225" s="902"/>
    </row>
    <row r="226" spans="1:53" s="116" customFormat="1" ht="11.4">
      <c r="A226" s="784">
        <v>2</v>
      </c>
      <c r="B226" s="902" t="s">
        <v>660</v>
      </c>
      <c r="C226" s="943"/>
      <c r="D226" s="943"/>
      <c r="E226" s="943"/>
      <c r="F226" s="943"/>
      <c r="G226" s="943"/>
      <c r="H226" s="943"/>
      <c r="I226" s="943"/>
      <c r="J226" s="943"/>
      <c r="K226" s="943"/>
      <c r="L226" s="944" t="s">
        <v>120</v>
      </c>
      <c r="M226" s="950" t="s">
        <v>660</v>
      </c>
      <c r="N226" s="924" t="s">
        <v>370</v>
      </c>
      <c r="O226" s="926">
        <v>0</v>
      </c>
      <c r="P226" s="926">
        <v>0</v>
      </c>
      <c r="Q226" s="926">
        <v>0</v>
      </c>
      <c r="R226" s="537">
        <v>0</v>
      </c>
      <c r="S226" s="926">
        <v>0</v>
      </c>
      <c r="T226" s="926">
        <v>0</v>
      </c>
      <c r="U226" s="926">
        <v>0</v>
      </c>
      <c r="V226" s="926">
        <v>0</v>
      </c>
      <c r="W226" s="926">
        <v>0</v>
      </c>
      <c r="X226" s="926">
        <v>0</v>
      </c>
      <c r="Y226" s="926">
        <v>0</v>
      </c>
      <c r="Z226" s="926">
        <v>0</v>
      </c>
      <c r="AA226" s="926">
        <v>0</v>
      </c>
      <c r="AB226" s="926">
        <v>0</v>
      </c>
      <c r="AC226" s="926">
        <v>0</v>
      </c>
      <c r="AD226" s="926">
        <v>0</v>
      </c>
      <c r="AE226" s="926">
        <v>0</v>
      </c>
      <c r="AF226" s="926">
        <v>0</v>
      </c>
      <c r="AG226" s="926">
        <v>0</v>
      </c>
      <c r="AH226" s="926">
        <v>0</v>
      </c>
      <c r="AI226" s="926">
        <v>0</v>
      </c>
      <c r="AJ226" s="926">
        <v>0</v>
      </c>
      <c r="AK226" s="926">
        <v>0</v>
      </c>
      <c r="AL226" s="926">
        <v>0</v>
      </c>
      <c r="AM226" s="926">
        <v>0</v>
      </c>
      <c r="AN226" s="926">
        <v>0</v>
      </c>
      <c r="AO226" s="926">
        <v>0</v>
      </c>
      <c r="AP226" s="926">
        <v>0</v>
      </c>
      <c r="AQ226" s="926">
        <v>0</v>
      </c>
      <c r="AR226" s="926">
        <v>0</v>
      </c>
      <c r="AS226" s="926">
        <v>0</v>
      </c>
      <c r="AT226" s="926">
        <v>0</v>
      </c>
      <c r="AU226" s="926">
        <v>0</v>
      </c>
      <c r="AV226" s="926">
        <v>0</v>
      </c>
      <c r="AW226" s="926">
        <v>0</v>
      </c>
      <c r="AX226" s="768"/>
      <c r="AY226" s="768"/>
      <c r="AZ226" s="768"/>
      <c r="BA226" s="943"/>
    </row>
    <row r="227" spans="1:53" ht="11.4">
      <c r="A227" s="784">
        <v>2</v>
      </c>
      <c r="B227" s="902"/>
      <c r="C227" s="902"/>
      <c r="D227" s="902"/>
      <c r="E227" s="902"/>
      <c r="F227" s="902"/>
      <c r="G227" s="902"/>
      <c r="H227" s="902"/>
      <c r="I227" s="902"/>
      <c r="J227" s="902"/>
      <c r="K227" s="902"/>
      <c r="L227" s="928" t="s">
        <v>122</v>
      </c>
      <c r="M227" s="929" t="s">
        <v>661</v>
      </c>
      <c r="N227" s="930" t="s">
        <v>370</v>
      </c>
      <c r="O227" s="785">
        <v>0</v>
      </c>
      <c r="P227" s="785">
        <v>0</v>
      </c>
      <c r="Q227" s="785">
        <v>0</v>
      </c>
      <c r="R227" s="937">
        <v>0</v>
      </c>
      <c r="S227" s="785">
        <v>0</v>
      </c>
      <c r="T227" s="785">
        <v>0</v>
      </c>
      <c r="U227" s="785">
        <v>0</v>
      </c>
      <c r="V227" s="785">
        <v>0</v>
      </c>
      <c r="W227" s="785">
        <v>0</v>
      </c>
      <c r="X227" s="785">
        <v>0</v>
      </c>
      <c r="Y227" s="785">
        <v>0</v>
      </c>
      <c r="Z227" s="785">
        <v>0</v>
      </c>
      <c r="AA227" s="785">
        <v>0</v>
      </c>
      <c r="AB227" s="785">
        <v>0</v>
      </c>
      <c r="AC227" s="785">
        <v>0</v>
      </c>
      <c r="AD227" s="785">
        <v>0</v>
      </c>
      <c r="AE227" s="785">
        <v>0</v>
      </c>
      <c r="AF227" s="785">
        <v>0</v>
      </c>
      <c r="AG227" s="785">
        <v>0</v>
      </c>
      <c r="AH227" s="785">
        <v>0</v>
      </c>
      <c r="AI227" s="785">
        <v>0</v>
      </c>
      <c r="AJ227" s="785">
        <v>0</v>
      </c>
      <c r="AK227" s="785">
        <v>0</v>
      </c>
      <c r="AL227" s="785">
        <v>0</v>
      </c>
      <c r="AM227" s="785">
        <v>0</v>
      </c>
      <c r="AN227" s="937">
        <v>0</v>
      </c>
      <c r="AO227" s="937">
        <v>0</v>
      </c>
      <c r="AP227" s="937">
        <v>0</v>
      </c>
      <c r="AQ227" s="937">
        <v>0</v>
      </c>
      <c r="AR227" s="937">
        <v>0</v>
      </c>
      <c r="AS227" s="937">
        <v>0</v>
      </c>
      <c r="AT227" s="937">
        <v>0</v>
      </c>
      <c r="AU227" s="937">
        <v>0</v>
      </c>
      <c r="AV227" s="937">
        <v>0</v>
      </c>
      <c r="AW227" s="937">
        <v>0</v>
      </c>
      <c r="AX227" s="768"/>
      <c r="AY227" s="768"/>
      <c r="AZ227" s="768"/>
      <c r="BA227" s="902"/>
    </row>
    <row r="228" spans="1:53" ht="11.4">
      <c r="A228" s="784">
        <v>2</v>
      </c>
      <c r="B228" s="902"/>
      <c r="C228" s="902"/>
      <c r="D228" s="902"/>
      <c r="E228" s="902"/>
      <c r="F228" s="902"/>
      <c r="G228" s="902"/>
      <c r="H228" s="902"/>
      <c r="I228" s="902"/>
      <c r="J228" s="902"/>
      <c r="K228" s="902"/>
      <c r="L228" s="928" t="s">
        <v>123</v>
      </c>
      <c r="M228" s="929" t="s">
        <v>662</v>
      </c>
      <c r="N228" s="930" t="s">
        <v>370</v>
      </c>
      <c r="O228" s="785">
        <v>0</v>
      </c>
      <c r="P228" s="785">
        <v>0</v>
      </c>
      <c r="Q228" s="785">
        <v>0</v>
      </c>
      <c r="R228" s="937">
        <v>0</v>
      </c>
      <c r="S228" s="785">
        <v>0</v>
      </c>
      <c r="T228" s="785">
        <v>0</v>
      </c>
      <c r="U228" s="785">
        <v>0</v>
      </c>
      <c r="V228" s="785">
        <v>0</v>
      </c>
      <c r="W228" s="785">
        <v>0</v>
      </c>
      <c r="X228" s="785">
        <v>0</v>
      </c>
      <c r="Y228" s="785">
        <v>0</v>
      </c>
      <c r="Z228" s="785">
        <v>0</v>
      </c>
      <c r="AA228" s="785">
        <v>0</v>
      </c>
      <c r="AB228" s="785">
        <v>0</v>
      </c>
      <c r="AC228" s="785">
        <v>0</v>
      </c>
      <c r="AD228" s="785">
        <v>0</v>
      </c>
      <c r="AE228" s="785">
        <v>0</v>
      </c>
      <c r="AF228" s="785">
        <v>0</v>
      </c>
      <c r="AG228" s="785">
        <v>0</v>
      </c>
      <c r="AH228" s="785">
        <v>0</v>
      </c>
      <c r="AI228" s="785">
        <v>0</v>
      </c>
      <c r="AJ228" s="785">
        <v>0</v>
      </c>
      <c r="AK228" s="785">
        <v>0</v>
      </c>
      <c r="AL228" s="785">
        <v>0</v>
      </c>
      <c r="AM228" s="785">
        <v>0</v>
      </c>
      <c r="AN228" s="937">
        <v>0</v>
      </c>
      <c r="AO228" s="937">
        <v>0</v>
      </c>
      <c r="AP228" s="937">
        <v>0</v>
      </c>
      <c r="AQ228" s="937">
        <v>0</v>
      </c>
      <c r="AR228" s="937">
        <v>0</v>
      </c>
      <c r="AS228" s="937">
        <v>0</v>
      </c>
      <c r="AT228" s="937">
        <v>0</v>
      </c>
      <c r="AU228" s="937">
        <v>0</v>
      </c>
      <c r="AV228" s="937">
        <v>0</v>
      </c>
      <c r="AW228" s="937">
        <v>0</v>
      </c>
      <c r="AX228" s="768"/>
      <c r="AY228" s="768"/>
      <c r="AZ228" s="768"/>
      <c r="BA228" s="902"/>
    </row>
    <row r="229" spans="1:53" ht="11.4">
      <c r="A229" s="784">
        <v>2</v>
      </c>
      <c r="B229" s="902"/>
      <c r="C229" s="902"/>
      <c r="D229" s="902"/>
      <c r="E229" s="902"/>
      <c r="F229" s="902"/>
      <c r="G229" s="902"/>
      <c r="H229" s="902"/>
      <c r="I229" s="902"/>
      <c r="J229" s="902"/>
      <c r="K229" s="902"/>
      <c r="L229" s="928" t="s">
        <v>396</v>
      </c>
      <c r="M229" s="929" t="s">
        <v>663</v>
      </c>
      <c r="N229" s="930" t="s">
        <v>370</v>
      </c>
      <c r="O229" s="785">
        <v>0</v>
      </c>
      <c r="P229" s="785">
        <v>0</v>
      </c>
      <c r="Q229" s="785">
        <v>0</v>
      </c>
      <c r="R229" s="937">
        <v>0</v>
      </c>
      <c r="S229" s="785">
        <v>0</v>
      </c>
      <c r="T229" s="785">
        <v>0</v>
      </c>
      <c r="U229" s="785">
        <v>0</v>
      </c>
      <c r="V229" s="785">
        <v>0</v>
      </c>
      <c r="W229" s="785">
        <v>0</v>
      </c>
      <c r="X229" s="785">
        <v>0</v>
      </c>
      <c r="Y229" s="785">
        <v>0</v>
      </c>
      <c r="Z229" s="785">
        <v>0</v>
      </c>
      <c r="AA229" s="785">
        <v>0</v>
      </c>
      <c r="AB229" s="785">
        <v>0</v>
      </c>
      <c r="AC229" s="785">
        <v>0</v>
      </c>
      <c r="AD229" s="785">
        <v>0</v>
      </c>
      <c r="AE229" s="785">
        <v>0</v>
      </c>
      <c r="AF229" s="785">
        <v>0</v>
      </c>
      <c r="AG229" s="785">
        <v>0</v>
      </c>
      <c r="AH229" s="785">
        <v>0</v>
      </c>
      <c r="AI229" s="785">
        <v>0</v>
      </c>
      <c r="AJ229" s="785">
        <v>0</v>
      </c>
      <c r="AK229" s="785">
        <v>0</v>
      </c>
      <c r="AL229" s="785">
        <v>0</v>
      </c>
      <c r="AM229" s="785">
        <v>0</v>
      </c>
      <c r="AN229" s="937">
        <v>0</v>
      </c>
      <c r="AO229" s="937">
        <v>0</v>
      </c>
      <c r="AP229" s="937">
        <v>0</v>
      </c>
      <c r="AQ229" s="937">
        <v>0</v>
      </c>
      <c r="AR229" s="937">
        <v>0</v>
      </c>
      <c r="AS229" s="937">
        <v>0</v>
      </c>
      <c r="AT229" s="937">
        <v>0</v>
      </c>
      <c r="AU229" s="937">
        <v>0</v>
      </c>
      <c r="AV229" s="937">
        <v>0</v>
      </c>
      <c r="AW229" s="937">
        <v>0</v>
      </c>
      <c r="AX229" s="768"/>
      <c r="AY229" s="768"/>
      <c r="AZ229" s="768"/>
      <c r="BA229" s="902"/>
    </row>
    <row r="230" spans="1:53" ht="22.8">
      <c r="A230" s="784">
        <v>2</v>
      </c>
      <c r="B230" s="902" t="s">
        <v>1398</v>
      </c>
      <c r="C230" s="902"/>
      <c r="D230" s="902"/>
      <c r="E230" s="902"/>
      <c r="F230" s="902"/>
      <c r="G230" s="902"/>
      <c r="H230" s="902"/>
      <c r="I230" s="902"/>
      <c r="J230" s="902"/>
      <c r="K230" s="902"/>
      <c r="L230" s="928" t="s">
        <v>397</v>
      </c>
      <c r="M230" s="929" t="s">
        <v>664</v>
      </c>
      <c r="N230" s="930" t="s">
        <v>370</v>
      </c>
      <c r="O230" s="785"/>
      <c r="P230" s="785"/>
      <c r="Q230" s="785"/>
      <c r="R230" s="937">
        <v>0</v>
      </c>
      <c r="S230" s="785"/>
      <c r="T230" s="785"/>
      <c r="U230" s="785"/>
      <c r="V230" s="785"/>
      <c r="W230" s="785"/>
      <c r="X230" s="785"/>
      <c r="Y230" s="785"/>
      <c r="Z230" s="785"/>
      <c r="AA230" s="785"/>
      <c r="AB230" s="785"/>
      <c r="AC230" s="785"/>
      <c r="AD230" s="785"/>
      <c r="AE230" s="785"/>
      <c r="AF230" s="785"/>
      <c r="AG230" s="785"/>
      <c r="AH230" s="785"/>
      <c r="AI230" s="785"/>
      <c r="AJ230" s="785"/>
      <c r="AK230" s="785"/>
      <c r="AL230" s="785"/>
      <c r="AM230" s="785"/>
      <c r="AN230" s="937">
        <v>0</v>
      </c>
      <c r="AO230" s="937">
        <v>0</v>
      </c>
      <c r="AP230" s="937">
        <v>0</v>
      </c>
      <c r="AQ230" s="937">
        <v>0</v>
      </c>
      <c r="AR230" s="937">
        <v>0</v>
      </c>
      <c r="AS230" s="937">
        <v>0</v>
      </c>
      <c r="AT230" s="937">
        <v>0</v>
      </c>
      <c r="AU230" s="937">
        <v>0</v>
      </c>
      <c r="AV230" s="937">
        <v>0</v>
      </c>
      <c r="AW230" s="937">
        <v>0</v>
      </c>
      <c r="AX230" s="768"/>
      <c r="AY230" s="768"/>
      <c r="AZ230" s="768"/>
      <c r="BA230" s="902"/>
    </row>
    <row r="231" spans="1:53" ht="11.4">
      <c r="A231" s="784">
        <v>2</v>
      </c>
      <c r="B231" s="902" t="s">
        <v>665</v>
      </c>
      <c r="C231" s="902"/>
      <c r="D231" s="902"/>
      <c r="E231" s="902"/>
      <c r="F231" s="902"/>
      <c r="G231" s="902"/>
      <c r="H231" s="902"/>
      <c r="I231" s="902"/>
      <c r="J231" s="902"/>
      <c r="K231" s="902"/>
      <c r="L231" s="928" t="s">
        <v>124</v>
      </c>
      <c r="M231" s="951" t="s">
        <v>665</v>
      </c>
      <c r="N231" s="930" t="s">
        <v>370</v>
      </c>
      <c r="O231" s="785"/>
      <c r="P231" s="785"/>
      <c r="Q231" s="785"/>
      <c r="R231" s="937">
        <v>0</v>
      </c>
      <c r="S231" s="785"/>
      <c r="T231" s="785"/>
      <c r="U231" s="785"/>
      <c r="V231" s="785"/>
      <c r="W231" s="785"/>
      <c r="X231" s="785"/>
      <c r="Y231" s="785"/>
      <c r="Z231" s="785"/>
      <c r="AA231" s="785"/>
      <c r="AB231" s="785"/>
      <c r="AC231" s="785"/>
      <c r="AD231" s="785"/>
      <c r="AE231" s="785"/>
      <c r="AF231" s="785"/>
      <c r="AG231" s="785"/>
      <c r="AH231" s="785"/>
      <c r="AI231" s="785"/>
      <c r="AJ231" s="785"/>
      <c r="AK231" s="785"/>
      <c r="AL231" s="785"/>
      <c r="AM231" s="785"/>
      <c r="AN231" s="937">
        <v>0</v>
      </c>
      <c r="AO231" s="937">
        <v>0</v>
      </c>
      <c r="AP231" s="937">
        <v>0</v>
      </c>
      <c r="AQ231" s="937">
        <v>0</v>
      </c>
      <c r="AR231" s="937">
        <v>0</v>
      </c>
      <c r="AS231" s="937">
        <v>0</v>
      </c>
      <c r="AT231" s="937">
        <v>0</v>
      </c>
      <c r="AU231" s="937">
        <v>0</v>
      </c>
      <c r="AV231" s="937">
        <v>0</v>
      </c>
      <c r="AW231" s="937">
        <v>0</v>
      </c>
      <c r="AX231" s="768"/>
      <c r="AY231" s="768"/>
      <c r="AZ231" s="768"/>
      <c r="BA231" s="902"/>
    </row>
    <row r="232" spans="1:53" ht="22.8">
      <c r="A232" s="784">
        <v>2</v>
      </c>
      <c r="B232" s="902"/>
      <c r="C232" s="902"/>
      <c r="D232" s="902"/>
      <c r="E232" s="902"/>
      <c r="F232" s="902"/>
      <c r="G232" s="902"/>
      <c r="H232" s="902"/>
      <c r="I232" s="902"/>
      <c r="J232" s="902"/>
      <c r="K232" s="902"/>
      <c r="L232" s="928" t="s">
        <v>125</v>
      </c>
      <c r="M232" s="951" t="s">
        <v>666</v>
      </c>
      <c r="N232" s="930" t="s">
        <v>370</v>
      </c>
      <c r="O232" s="785"/>
      <c r="P232" s="785"/>
      <c r="Q232" s="785"/>
      <c r="R232" s="937">
        <v>0</v>
      </c>
      <c r="S232" s="785"/>
      <c r="T232" s="785">
        <v>0</v>
      </c>
      <c r="U232" s="785"/>
      <c r="V232" s="785"/>
      <c r="W232" s="785"/>
      <c r="X232" s="785"/>
      <c r="Y232" s="785"/>
      <c r="Z232" s="785"/>
      <c r="AA232" s="785"/>
      <c r="AB232" s="785"/>
      <c r="AC232" s="785"/>
      <c r="AD232" s="785">
        <v>0</v>
      </c>
      <c r="AE232" s="785"/>
      <c r="AF232" s="785"/>
      <c r="AG232" s="785"/>
      <c r="AH232" s="785"/>
      <c r="AI232" s="785"/>
      <c r="AJ232" s="785"/>
      <c r="AK232" s="785"/>
      <c r="AL232" s="785"/>
      <c r="AM232" s="785"/>
      <c r="AN232" s="443"/>
      <c r="AO232" s="443"/>
      <c r="AP232" s="443"/>
      <c r="AQ232" s="443"/>
      <c r="AR232" s="443"/>
      <c r="AS232" s="443"/>
      <c r="AT232" s="443"/>
      <c r="AU232" s="443"/>
      <c r="AV232" s="443"/>
      <c r="AW232" s="443"/>
      <c r="AX232" s="768"/>
      <c r="AY232" s="768"/>
      <c r="AZ232" s="768"/>
      <c r="BA232" s="902"/>
    </row>
    <row r="233" spans="1:53" ht="102.6">
      <c r="A233" s="784">
        <v>2</v>
      </c>
      <c r="B233" s="902"/>
      <c r="C233" s="902"/>
      <c r="D233" s="902"/>
      <c r="E233" s="902"/>
      <c r="F233" s="902"/>
      <c r="G233" s="902"/>
      <c r="H233" s="902"/>
      <c r="I233" s="902"/>
      <c r="J233" s="902"/>
      <c r="K233" s="902"/>
      <c r="L233" s="928" t="s">
        <v>126</v>
      </c>
      <c r="M233" s="951" t="s">
        <v>667</v>
      </c>
      <c r="N233" s="930" t="s">
        <v>370</v>
      </c>
      <c r="O233" s="785"/>
      <c r="P233" s="785"/>
      <c r="Q233" s="785"/>
      <c r="R233" s="937">
        <v>0</v>
      </c>
      <c r="S233" s="785"/>
      <c r="T233" s="785">
        <v>0</v>
      </c>
      <c r="U233" s="785"/>
      <c r="V233" s="785"/>
      <c r="W233" s="785"/>
      <c r="X233" s="785"/>
      <c r="Y233" s="785"/>
      <c r="Z233" s="785"/>
      <c r="AA233" s="785"/>
      <c r="AB233" s="785"/>
      <c r="AC233" s="785"/>
      <c r="AD233" s="785">
        <v>0</v>
      </c>
      <c r="AE233" s="785"/>
      <c r="AF233" s="785"/>
      <c r="AG233" s="785"/>
      <c r="AH233" s="785"/>
      <c r="AI233" s="785"/>
      <c r="AJ233" s="785"/>
      <c r="AK233" s="785"/>
      <c r="AL233" s="785"/>
      <c r="AM233" s="785"/>
      <c r="AN233" s="443"/>
      <c r="AO233" s="443"/>
      <c r="AP233" s="443"/>
      <c r="AQ233" s="443"/>
      <c r="AR233" s="443"/>
      <c r="AS233" s="443"/>
      <c r="AT233" s="443"/>
      <c r="AU233" s="443"/>
      <c r="AV233" s="443"/>
      <c r="AW233" s="443"/>
      <c r="AX233" s="768"/>
      <c r="AY233" s="768"/>
      <c r="AZ233" s="768"/>
      <c r="BA233" s="902"/>
    </row>
    <row r="234" spans="1:53" ht="45.6">
      <c r="A234" s="784">
        <v>2</v>
      </c>
      <c r="B234" s="902"/>
      <c r="C234" s="902"/>
      <c r="D234" s="902"/>
      <c r="E234" s="902"/>
      <c r="F234" s="902"/>
      <c r="G234" s="902"/>
      <c r="H234" s="902"/>
      <c r="I234" s="902"/>
      <c r="J234" s="902"/>
      <c r="K234" s="902"/>
      <c r="L234" s="928" t="s">
        <v>127</v>
      </c>
      <c r="M234" s="951" t="s">
        <v>1228</v>
      </c>
      <c r="N234" s="930" t="s">
        <v>370</v>
      </c>
      <c r="O234" s="785">
        <v>9.68</v>
      </c>
      <c r="P234" s="785"/>
      <c r="Q234" s="785">
        <v>9.68</v>
      </c>
      <c r="R234" s="937">
        <v>9.68</v>
      </c>
      <c r="S234" s="785">
        <v>28.15</v>
      </c>
      <c r="T234" s="785"/>
      <c r="U234" s="785"/>
      <c r="V234" s="785"/>
      <c r="W234" s="785"/>
      <c r="X234" s="785"/>
      <c r="Y234" s="785"/>
      <c r="Z234" s="785"/>
      <c r="AA234" s="785"/>
      <c r="AB234" s="785"/>
      <c r="AC234" s="785"/>
      <c r="AD234" s="785">
        <v>18.076239999999956</v>
      </c>
      <c r="AE234" s="785"/>
      <c r="AF234" s="785"/>
      <c r="AG234" s="785"/>
      <c r="AH234" s="785"/>
      <c r="AI234" s="785"/>
      <c r="AJ234" s="785"/>
      <c r="AK234" s="785"/>
      <c r="AL234" s="785"/>
      <c r="AM234" s="785"/>
      <c r="AN234" s="443"/>
      <c r="AO234" s="443"/>
      <c r="AP234" s="443"/>
      <c r="AQ234" s="443"/>
      <c r="AR234" s="443"/>
      <c r="AS234" s="443"/>
      <c r="AT234" s="443"/>
      <c r="AU234" s="443"/>
      <c r="AV234" s="443"/>
      <c r="AW234" s="443"/>
      <c r="AX234" s="768"/>
      <c r="AY234" s="768"/>
      <c r="AZ234" s="768"/>
      <c r="BA234" s="902"/>
    </row>
    <row r="235" spans="1:53" ht="11.4">
      <c r="A235" s="784">
        <v>2</v>
      </c>
      <c r="B235" s="902"/>
      <c r="C235" s="902"/>
      <c r="D235" s="902"/>
      <c r="E235" s="902"/>
      <c r="F235" s="902"/>
      <c r="G235" s="902"/>
      <c r="H235" s="902"/>
      <c r="I235" s="902"/>
      <c r="J235" s="902"/>
      <c r="K235" s="902"/>
      <c r="L235" s="928" t="s">
        <v>128</v>
      </c>
      <c r="M235" s="952" t="s">
        <v>668</v>
      </c>
      <c r="N235" s="930" t="s">
        <v>370</v>
      </c>
      <c r="O235" s="785">
        <v>-28.3</v>
      </c>
      <c r="P235" s="785"/>
      <c r="Q235" s="785">
        <v>-28.3</v>
      </c>
      <c r="R235" s="937">
        <v>-28.3</v>
      </c>
      <c r="S235" s="785">
        <v>-47.25</v>
      </c>
      <c r="T235" s="785"/>
      <c r="U235" s="785"/>
      <c r="V235" s="785"/>
      <c r="W235" s="785"/>
      <c r="X235" s="785"/>
      <c r="Y235" s="785"/>
      <c r="Z235" s="785"/>
      <c r="AA235" s="785"/>
      <c r="AB235" s="785"/>
      <c r="AC235" s="785"/>
      <c r="AD235" s="785">
        <v>-43.37</v>
      </c>
      <c r="AE235" s="785"/>
      <c r="AF235" s="785"/>
      <c r="AG235" s="785"/>
      <c r="AH235" s="785"/>
      <c r="AI235" s="785"/>
      <c r="AJ235" s="785"/>
      <c r="AK235" s="785"/>
      <c r="AL235" s="785"/>
      <c r="AM235" s="785"/>
      <c r="AN235" s="443"/>
      <c r="AO235" s="443"/>
      <c r="AP235" s="443"/>
      <c r="AQ235" s="443"/>
      <c r="AR235" s="443"/>
      <c r="AS235" s="443"/>
      <c r="AT235" s="443"/>
      <c r="AU235" s="443"/>
      <c r="AV235" s="443"/>
      <c r="AW235" s="443"/>
      <c r="AX235" s="768"/>
      <c r="AY235" s="768"/>
      <c r="AZ235" s="768"/>
      <c r="BA235" s="902"/>
    </row>
    <row r="236" spans="1:53" ht="11.4">
      <c r="A236" s="784">
        <v>2</v>
      </c>
      <c r="B236" s="902"/>
      <c r="C236" s="902"/>
      <c r="D236" s="902"/>
      <c r="E236" s="902"/>
      <c r="F236" s="902"/>
      <c r="G236" s="902"/>
      <c r="H236" s="902"/>
      <c r="I236" s="902"/>
      <c r="J236" s="902"/>
      <c r="K236" s="902"/>
      <c r="L236" s="928" t="s">
        <v>1237</v>
      </c>
      <c r="M236" s="929" t="s">
        <v>1238</v>
      </c>
      <c r="N236" s="930" t="s">
        <v>145</v>
      </c>
      <c r="O236" s="443">
        <v>-11.61025641025641</v>
      </c>
      <c r="P236" s="443">
        <v>0</v>
      </c>
      <c r="Q236" s="443">
        <v>-14.519521830588475</v>
      </c>
      <c r="R236" s="937">
        <v>-14.519521830588475</v>
      </c>
      <c r="S236" s="443">
        <v>-17.730437904666761</v>
      </c>
      <c r="T236" s="443">
        <v>0</v>
      </c>
      <c r="U236" s="443">
        <v>0</v>
      </c>
      <c r="V236" s="443">
        <v>0</v>
      </c>
      <c r="W236" s="443">
        <v>0</v>
      </c>
      <c r="X236" s="443">
        <v>0</v>
      </c>
      <c r="Y236" s="443">
        <v>0</v>
      </c>
      <c r="Z236" s="443">
        <v>0</v>
      </c>
      <c r="AA236" s="443">
        <v>0</v>
      </c>
      <c r="AB236" s="443">
        <v>0</v>
      </c>
      <c r="AC236" s="443">
        <v>0</v>
      </c>
      <c r="AD236" s="443">
        <v>-20.827306524551155</v>
      </c>
      <c r="AE236" s="443">
        <v>0</v>
      </c>
      <c r="AF236" s="443">
        <v>0</v>
      </c>
      <c r="AG236" s="443">
        <v>0</v>
      </c>
      <c r="AH236" s="443">
        <v>0</v>
      </c>
      <c r="AI236" s="443">
        <v>0</v>
      </c>
      <c r="AJ236" s="443">
        <v>0</v>
      </c>
      <c r="AK236" s="443">
        <v>0</v>
      </c>
      <c r="AL236" s="443">
        <v>0</v>
      </c>
      <c r="AM236" s="443">
        <v>0</v>
      </c>
      <c r="AN236" s="443"/>
      <c r="AO236" s="443"/>
      <c r="AP236" s="443"/>
      <c r="AQ236" s="443"/>
      <c r="AR236" s="443"/>
      <c r="AS236" s="443"/>
      <c r="AT236" s="443"/>
      <c r="AU236" s="443"/>
      <c r="AV236" s="443"/>
      <c r="AW236" s="443"/>
      <c r="AX236" s="768"/>
      <c r="AY236" s="768"/>
      <c r="AZ236" s="768"/>
      <c r="BA236" s="902"/>
    </row>
    <row r="237" spans="1:53" s="116" customFormat="1" ht="11.4">
      <c r="A237" s="784">
        <v>2</v>
      </c>
      <c r="B237" s="943"/>
      <c r="C237" s="943"/>
      <c r="D237" s="943"/>
      <c r="E237" s="943"/>
      <c r="F237" s="943"/>
      <c r="G237" s="943"/>
      <c r="H237" s="943"/>
      <c r="I237" s="943"/>
      <c r="J237" s="943"/>
      <c r="K237" s="943"/>
      <c r="L237" s="944" t="s">
        <v>129</v>
      </c>
      <c r="M237" s="950" t="s">
        <v>669</v>
      </c>
      <c r="N237" s="924" t="s">
        <v>370</v>
      </c>
      <c r="O237" s="926">
        <v>243.75</v>
      </c>
      <c r="P237" s="926">
        <v>267.20000000000005</v>
      </c>
      <c r="Q237" s="926">
        <v>194.91000000000003</v>
      </c>
      <c r="R237" s="926">
        <v>-72.29000000000002</v>
      </c>
      <c r="S237" s="926">
        <v>266.49087999999995</v>
      </c>
      <c r="T237" s="926">
        <v>288.7</v>
      </c>
      <c r="U237" s="926">
        <v>84.8</v>
      </c>
      <c r="V237" s="926">
        <v>84.8</v>
      </c>
      <c r="W237" s="926">
        <v>84.8</v>
      </c>
      <c r="X237" s="926">
        <v>84.8</v>
      </c>
      <c r="Y237" s="926">
        <v>84.8</v>
      </c>
      <c r="Z237" s="926">
        <v>84.8</v>
      </c>
      <c r="AA237" s="926">
        <v>84.8</v>
      </c>
      <c r="AB237" s="926">
        <v>84.8</v>
      </c>
      <c r="AC237" s="926">
        <v>84.8</v>
      </c>
      <c r="AD237" s="926">
        <v>208.23623999999995</v>
      </c>
      <c r="AE237" s="926">
        <v>91.47</v>
      </c>
      <c r="AF237" s="926">
        <v>91.47</v>
      </c>
      <c r="AG237" s="926">
        <v>91.47</v>
      </c>
      <c r="AH237" s="926">
        <v>91.47</v>
      </c>
      <c r="AI237" s="926">
        <v>91.47</v>
      </c>
      <c r="AJ237" s="926">
        <v>91.47</v>
      </c>
      <c r="AK237" s="926">
        <v>91.47</v>
      </c>
      <c r="AL237" s="926">
        <v>91.47</v>
      </c>
      <c r="AM237" s="926">
        <v>91.47</v>
      </c>
      <c r="AN237" s="926">
        <v>-21.859900046110397</v>
      </c>
      <c r="AO237" s="926">
        <v>-56.073928342156002</v>
      </c>
      <c r="AP237" s="926">
        <v>0</v>
      </c>
      <c r="AQ237" s="926">
        <v>0</v>
      </c>
      <c r="AR237" s="926">
        <v>0</v>
      </c>
      <c r="AS237" s="926">
        <v>0</v>
      </c>
      <c r="AT237" s="926">
        <v>0</v>
      </c>
      <c r="AU237" s="926">
        <v>0</v>
      </c>
      <c r="AV237" s="926">
        <v>0</v>
      </c>
      <c r="AW237" s="926">
        <v>0</v>
      </c>
      <c r="AX237" s="768"/>
      <c r="AY237" s="768"/>
      <c r="AZ237" s="768"/>
      <c r="BA237" s="943"/>
    </row>
    <row r="238" spans="1:53" ht="79.8">
      <c r="A238" s="784">
        <v>2</v>
      </c>
      <c r="B238" s="902"/>
      <c r="C238" s="902"/>
      <c r="D238" s="902"/>
      <c r="E238" s="902"/>
      <c r="F238" s="902"/>
      <c r="G238" s="902"/>
      <c r="H238" s="902"/>
      <c r="I238" s="902"/>
      <c r="J238" s="902"/>
      <c r="K238" s="902"/>
      <c r="L238" s="928" t="s">
        <v>130</v>
      </c>
      <c r="M238" s="952" t="s">
        <v>1183</v>
      </c>
      <c r="N238" s="940" t="s">
        <v>370</v>
      </c>
      <c r="O238" s="785"/>
      <c r="P238" s="785"/>
      <c r="Q238" s="785"/>
      <c r="R238" s="937">
        <v>0</v>
      </c>
      <c r="S238" s="785"/>
      <c r="T238" s="785"/>
      <c r="U238" s="785"/>
      <c r="V238" s="785"/>
      <c r="W238" s="785"/>
      <c r="X238" s="785"/>
      <c r="Y238" s="785"/>
      <c r="Z238" s="785"/>
      <c r="AA238" s="785"/>
      <c r="AB238" s="785"/>
      <c r="AC238" s="785"/>
      <c r="AD238" s="785">
        <v>0</v>
      </c>
      <c r="AE238" s="785"/>
      <c r="AF238" s="785"/>
      <c r="AG238" s="785"/>
      <c r="AH238" s="785"/>
      <c r="AI238" s="785"/>
      <c r="AJ238" s="785"/>
      <c r="AK238" s="785"/>
      <c r="AL238" s="785"/>
      <c r="AM238" s="785"/>
      <c r="AN238" s="443"/>
      <c r="AO238" s="443"/>
      <c r="AP238" s="443"/>
      <c r="AQ238" s="443"/>
      <c r="AR238" s="443"/>
      <c r="AS238" s="443"/>
      <c r="AT238" s="443"/>
      <c r="AU238" s="443"/>
      <c r="AV238" s="443"/>
      <c r="AW238" s="443"/>
      <c r="AX238" s="768"/>
      <c r="AY238" s="768"/>
      <c r="AZ238" s="768"/>
      <c r="BA238" s="902"/>
    </row>
    <row r="239" spans="1:53" ht="57">
      <c r="A239" s="784">
        <v>2</v>
      </c>
      <c r="B239" s="902"/>
      <c r="C239" s="902"/>
      <c r="D239" s="902"/>
      <c r="E239" s="902"/>
      <c r="F239" s="902"/>
      <c r="G239" s="902"/>
      <c r="H239" s="902"/>
      <c r="I239" s="902"/>
      <c r="J239" s="902"/>
      <c r="K239" s="902"/>
      <c r="L239" s="928" t="s">
        <v>131</v>
      </c>
      <c r="M239" s="952" t="s">
        <v>670</v>
      </c>
      <c r="N239" s="940" t="s">
        <v>370</v>
      </c>
      <c r="O239" s="785"/>
      <c r="P239" s="785"/>
      <c r="Q239" s="785"/>
      <c r="R239" s="937">
        <v>0</v>
      </c>
      <c r="S239" s="785"/>
      <c r="T239" s="785"/>
      <c r="U239" s="785"/>
      <c r="V239" s="785"/>
      <c r="W239" s="785"/>
      <c r="X239" s="785"/>
      <c r="Y239" s="785"/>
      <c r="Z239" s="785"/>
      <c r="AA239" s="785"/>
      <c r="AB239" s="785"/>
      <c r="AC239" s="785"/>
      <c r="AD239" s="785">
        <v>0</v>
      </c>
      <c r="AE239" s="785"/>
      <c r="AF239" s="785"/>
      <c r="AG239" s="785"/>
      <c r="AH239" s="785"/>
      <c r="AI239" s="785"/>
      <c r="AJ239" s="785"/>
      <c r="AK239" s="785"/>
      <c r="AL239" s="785"/>
      <c r="AM239" s="785"/>
      <c r="AN239" s="443"/>
      <c r="AO239" s="443"/>
      <c r="AP239" s="443"/>
      <c r="AQ239" s="443"/>
      <c r="AR239" s="443"/>
      <c r="AS239" s="443"/>
      <c r="AT239" s="443"/>
      <c r="AU239" s="443"/>
      <c r="AV239" s="443"/>
      <c r="AW239" s="443"/>
      <c r="AX239" s="768"/>
      <c r="AY239" s="768"/>
      <c r="AZ239" s="768"/>
      <c r="BA239" s="902"/>
    </row>
    <row r="240" spans="1:53" ht="11.4">
      <c r="A240" s="784">
        <v>2</v>
      </c>
      <c r="B240" s="902"/>
      <c r="C240" s="902"/>
      <c r="D240" s="902"/>
      <c r="E240" s="902"/>
      <c r="F240" s="902"/>
      <c r="G240" s="902"/>
      <c r="H240" s="902"/>
      <c r="I240" s="902"/>
      <c r="J240" s="902"/>
      <c r="K240" s="902"/>
      <c r="L240" s="928" t="s">
        <v>132</v>
      </c>
      <c r="M240" s="952" t="s">
        <v>671</v>
      </c>
      <c r="N240" s="930" t="s">
        <v>370</v>
      </c>
      <c r="O240" s="785"/>
      <c r="P240" s="785"/>
      <c r="Q240" s="785"/>
      <c r="R240" s="937">
        <v>0</v>
      </c>
      <c r="S240" s="785"/>
      <c r="T240" s="785"/>
      <c r="U240" s="785"/>
      <c r="V240" s="785"/>
      <c r="W240" s="785"/>
      <c r="X240" s="785"/>
      <c r="Y240" s="785"/>
      <c r="Z240" s="785"/>
      <c r="AA240" s="785"/>
      <c r="AB240" s="785"/>
      <c r="AC240" s="785"/>
      <c r="AD240" s="785"/>
      <c r="AE240" s="785"/>
      <c r="AF240" s="785"/>
      <c r="AG240" s="785"/>
      <c r="AH240" s="785"/>
      <c r="AI240" s="785"/>
      <c r="AJ240" s="785"/>
      <c r="AK240" s="785"/>
      <c r="AL240" s="785"/>
      <c r="AM240" s="785"/>
      <c r="AN240" s="443"/>
      <c r="AO240" s="443"/>
      <c r="AP240" s="443"/>
      <c r="AQ240" s="443"/>
      <c r="AR240" s="443"/>
      <c r="AS240" s="443"/>
      <c r="AT240" s="443"/>
      <c r="AU240" s="443"/>
      <c r="AV240" s="443"/>
      <c r="AW240" s="443"/>
      <c r="AX240" s="768"/>
      <c r="AY240" s="768"/>
      <c r="AZ240" s="768"/>
      <c r="BA240" s="902"/>
    </row>
    <row r="241" spans="1:53" s="116" customFormat="1" ht="11.4">
      <c r="A241" s="784">
        <v>2</v>
      </c>
      <c r="B241" s="943"/>
      <c r="C241" s="943"/>
      <c r="D241" s="943"/>
      <c r="E241" s="943"/>
      <c r="F241" s="943"/>
      <c r="G241" s="943"/>
      <c r="H241" s="943"/>
      <c r="I241" s="943"/>
      <c r="J241" s="943"/>
      <c r="K241" s="943"/>
      <c r="L241" s="944" t="s">
        <v>133</v>
      </c>
      <c r="M241" s="950" t="s">
        <v>672</v>
      </c>
      <c r="N241" s="946" t="s">
        <v>370</v>
      </c>
      <c r="O241" s="925">
        <v>0</v>
      </c>
      <c r="P241" s="925">
        <v>0</v>
      </c>
      <c r="Q241" s="925">
        <v>0</v>
      </c>
      <c r="R241" s="926">
        <v>0</v>
      </c>
      <c r="S241" s="925">
        <v>0</v>
      </c>
      <c r="T241" s="925">
        <v>0</v>
      </c>
      <c r="U241" s="925">
        <v>0</v>
      </c>
      <c r="V241" s="925">
        <v>0</v>
      </c>
      <c r="W241" s="925">
        <v>0</v>
      </c>
      <c r="X241" s="925">
        <v>0</v>
      </c>
      <c r="Y241" s="925">
        <v>0</v>
      </c>
      <c r="Z241" s="925">
        <v>0</v>
      </c>
      <c r="AA241" s="925">
        <v>0</v>
      </c>
      <c r="AB241" s="925">
        <v>0</v>
      </c>
      <c r="AC241" s="925">
        <v>0</v>
      </c>
      <c r="AD241" s="925">
        <v>0</v>
      </c>
      <c r="AE241" s="925">
        <v>0</v>
      </c>
      <c r="AF241" s="925">
        <v>0</v>
      </c>
      <c r="AG241" s="925">
        <v>0</v>
      </c>
      <c r="AH241" s="925">
        <v>0</v>
      </c>
      <c r="AI241" s="925">
        <v>0</v>
      </c>
      <c r="AJ241" s="925">
        <v>0</v>
      </c>
      <c r="AK241" s="925">
        <v>0</v>
      </c>
      <c r="AL241" s="925">
        <v>0</v>
      </c>
      <c r="AM241" s="925">
        <v>0</v>
      </c>
      <c r="AN241" s="926">
        <v>0</v>
      </c>
      <c r="AO241" s="926">
        <v>0</v>
      </c>
      <c r="AP241" s="926">
        <v>0</v>
      </c>
      <c r="AQ241" s="926">
        <v>0</v>
      </c>
      <c r="AR241" s="926">
        <v>0</v>
      </c>
      <c r="AS241" s="926">
        <v>0</v>
      </c>
      <c r="AT241" s="926">
        <v>0</v>
      </c>
      <c r="AU241" s="926">
        <v>0</v>
      </c>
      <c r="AV241" s="926">
        <v>0</v>
      </c>
      <c r="AW241" s="926">
        <v>0</v>
      </c>
      <c r="AX241" s="768"/>
      <c r="AY241" s="768"/>
      <c r="AZ241" s="768"/>
      <c r="BA241" s="943"/>
    </row>
    <row r="242" spans="1:53" ht="22.8">
      <c r="A242" s="784">
        <v>2</v>
      </c>
      <c r="B242" s="902"/>
      <c r="C242" s="902"/>
      <c r="D242" s="902"/>
      <c r="E242" s="902"/>
      <c r="F242" s="902"/>
      <c r="G242" s="902"/>
      <c r="H242" s="902"/>
      <c r="I242" s="902"/>
      <c r="J242" s="902"/>
      <c r="K242" s="902"/>
      <c r="L242" s="928" t="s">
        <v>200</v>
      </c>
      <c r="M242" s="953" t="s">
        <v>673</v>
      </c>
      <c r="N242" s="930" t="s">
        <v>370</v>
      </c>
      <c r="O242" s="785"/>
      <c r="P242" s="785"/>
      <c r="Q242" s="785"/>
      <c r="R242" s="937">
        <v>0</v>
      </c>
      <c r="S242" s="785"/>
      <c r="T242" s="785"/>
      <c r="U242" s="785"/>
      <c r="V242" s="785"/>
      <c r="W242" s="785"/>
      <c r="X242" s="785"/>
      <c r="Y242" s="785"/>
      <c r="Z242" s="785"/>
      <c r="AA242" s="785"/>
      <c r="AB242" s="785"/>
      <c r="AC242" s="785"/>
      <c r="AD242" s="785"/>
      <c r="AE242" s="785"/>
      <c r="AF242" s="785"/>
      <c r="AG242" s="785"/>
      <c r="AH242" s="785"/>
      <c r="AI242" s="785"/>
      <c r="AJ242" s="785"/>
      <c r="AK242" s="785"/>
      <c r="AL242" s="785"/>
      <c r="AM242" s="785"/>
      <c r="AN242" s="443"/>
      <c r="AO242" s="443"/>
      <c r="AP242" s="443"/>
      <c r="AQ242" s="443"/>
      <c r="AR242" s="443"/>
      <c r="AS242" s="443"/>
      <c r="AT242" s="443"/>
      <c r="AU242" s="443"/>
      <c r="AV242" s="443"/>
      <c r="AW242" s="443"/>
      <c r="AX242" s="768"/>
      <c r="AY242" s="768"/>
      <c r="AZ242" s="768"/>
      <c r="BA242" s="902"/>
    </row>
    <row r="243" spans="1:53" ht="22.8">
      <c r="A243" s="784">
        <v>2</v>
      </c>
      <c r="B243" s="902"/>
      <c r="C243" s="902"/>
      <c r="D243" s="902"/>
      <c r="E243" s="902"/>
      <c r="F243" s="902"/>
      <c r="G243" s="902"/>
      <c r="H243" s="902"/>
      <c r="I243" s="902"/>
      <c r="J243" s="902"/>
      <c r="K243" s="902"/>
      <c r="L243" s="928" t="s">
        <v>201</v>
      </c>
      <c r="M243" s="929" t="s">
        <v>674</v>
      </c>
      <c r="N243" s="930" t="s">
        <v>370</v>
      </c>
      <c r="O243" s="785"/>
      <c r="P243" s="785"/>
      <c r="Q243" s="785"/>
      <c r="R243" s="937">
        <v>0</v>
      </c>
      <c r="S243" s="785"/>
      <c r="T243" s="785"/>
      <c r="U243" s="785"/>
      <c r="V243" s="785"/>
      <c r="W243" s="785"/>
      <c r="X243" s="785"/>
      <c r="Y243" s="785"/>
      <c r="Z243" s="785"/>
      <c r="AA243" s="785"/>
      <c r="AB243" s="785"/>
      <c r="AC243" s="785"/>
      <c r="AD243" s="785"/>
      <c r="AE243" s="785"/>
      <c r="AF243" s="785"/>
      <c r="AG243" s="785"/>
      <c r="AH243" s="785"/>
      <c r="AI243" s="785"/>
      <c r="AJ243" s="785"/>
      <c r="AK243" s="785"/>
      <c r="AL243" s="785"/>
      <c r="AM243" s="785"/>
      <c r="AN243" s="443"/>
      <c r="AO243" s="443"/>
      <c r="AP243" s="443"/>
      <c r="AQ243" s="443"/>
      <c r="AR243" s="443"/>
      <c r="AS243" s="443"/>
      <c r="AT243" s="443"/>
      <c r="AU243" s="443"/>
      <c r="AV243" s="443"/>
      <c r="AW243" s="443"/>
      <c r="AX243" s="768"/>
      <c r="AY243" s="768"/>
      <c r="AZ243" s="768"/>
      <c r="BA243" s="902"/>
    </row>
    <row r="244" spans="1:53" ht="11.4">
      <c r="A244" s="784">
        <v>2</v>
      </c>
      <c r="B244" s="902"/>
      <c r="C244" s="902"/>
      <c r="D244" s="902"/>
      <c r="E244" s="902"/>
      <c r="F244" s="902"/>
      <c r="G244" s="902"/>
      <c r="H244" s="902"/>
      <c r="I244" s="902"/>
      <c r="J244" s="902"/>
      <c r="K244" s="902"/>
      <c r="L244" s="928" t="s">
        <v>134</v>
      </c>
      <c r="M244" s="952" t="s">
        <v>675</v>
      </c>
      <c r="N244" s="930" t="s">
        <v>370</v>
      </c>
      <c r="O244" s="785"/>
      <c r="P244" s="785"/>
      <c r="Q244" s="785"/>
      <c r="R244" s="937">
        <v>0</v>
      </c>
      <c r="S244" s="785"/>
      <c r="T244" s="785"/>
      <c r="U244" s="785"/>
      <c r="V244" s="785"/>
      <c r="W244" s="785"/>
      <c r="X244" s="785"/>
      <c r="Y244" s="785"/>
      <c r="Z244" s="785"/>
      <c r="AA244" s="785"/>
      <c r="AB244" s="785"/>
      <c r="AC244" s="785"/>
      <c r="AD244" s="785"/>
      <c r="AE244" s="785"/>
      <c r="AF244" s="785"/>
      <c r="AG244" s="785"/>
      <c r="AH244" s="785"/>
      <c r="AI244" s="785"/>
      <c r="AJ244" s="785"/>
      <c r="AK244" s="785"/>
      <c r="AL244" s="785"/>
      <c r="AM244" s="785"/>
      <c r="AN244" s="443"/>
      <c r="AO244" s="443"/>
      <c r="AP244" s="443"/>
      <c r="AQ244" s="443"/>
      <c r="AR244" s="443"/>
      <c r="AS244" s="443"/>
      <c r="AT244" s="443"/>
      <c r="AU244" s="443"/>
      <c r="AV244" s="443"/>
      <c r="AW244" s="443"/>
      <c r="AX244" s="768"/>
      <c r="AY244" s="768"/>
      <c r="AZ244" s="768"/>
      <c r="BA244" s="902"/>
    </row>
    <row r="245" spans="1:53" ht="11.4">
      <c r="A245" s="784">
        <v>2</v>
      </c>
      <c r="B245" s="902"/>
      <c r="C245" s="902"/>
      <c r="D245" s="902"/>
      <c r="E245" s="902"/>
      <c r="F245" s="902"/>
      <c r="G245" s="902"/>
      <c r="H245" s="902"/>
      <c r="I245" s="902"/>
      <c r="J245" s="902"/>
      <c r="K245" s="902"/>
      <c r="L245" s="928" t="s">
        <v>135</v>
      </c>
      <c r="M245" s="952" t="s">
        <v>676</v>
      </c>
      <c r="N245" s="930" t="s">
        <v>370</v>
      </c>
      <c r="O245" s="785"/>
      <c r="P245" s="785"/>
      <c r="Q245" s="785"/>
      <c r="R245" s="937">
        <v>0</v>
      </c>
      <c r="S245" s="785"/>
      <c r="T245" s="785"/>
      <c r="U245" s="785"/>
      <c r="V245" s="785"/>
      <c r="W245" s="785"/>
      <c r="X245" s="785"/>
      <c r="Y245" s="785"/>
      <c r="Z245" s="785"/>
      <c r="AA245" s="785"/>
      <c r="AB245" s="785"/>
      <c r="AC245" s="785"/>
      <c r="AD245" s="785"/>
      <c r="AE245" s="785"/>
      <c r="AF245" s="785"/>
      <c r="AG245" s="785"/>
      <c r="AH245" s="785"/>
      <c r="AI245" s="785"/>
      <c r="AJ245" s="785"/>
      <c r="AK245" s="785"/>
      <c r="AL245" s="785"/>
      <c r="AM245" s="785"/>
      <c r="AN245" s="443"/>
      <c r="AO245" s="443"/>
      <c r="AP245" s="443"/>
      <c r="AQ245" s="443"/>
      <c r="AR245" s="443"/>
      <c r="AS245" s="443"/>
      <c r="AT245" s="443"/>
      <c r="AU245" s="443"/>
      <c r="AV245" s="443"/>
      <c r="AW245" s="443"/>
      <c r="AX245" s="768"/>
      <c r="AY245" s="768"/>
      <c r="AZ245" s="768"/>
      <c r="BA245" s="902"/>
    </row>
    <row r="246" spans="1:53" s="116" customFormat="1" ht="11.4">
      <c r="A246" s="784">
        <v>2</v>
      </c>
      <c r="B246" s="943"/>
      <c r="C246" s="943"/>
      <c r="D246" s="943"/>
      <c r="E246" s="943"/>
      <c r="F246" s="943"/>
      <c r="G246" s="943"/>
      <c r="H246" s="943"/>
      <c r="I246" s="943"/>
      <c r="J246" s="943"/>
      <c r="K246" s="943"/>
      <c r="L246" s="944" t="s">
        <v>138</v>
      </c>
      <c r="M246" s="950" t="s">
        <v>677</v>
      </c>
      <c r="N246" s="946" t="s">
        <v>370</v>
      </c>
      <c r="O246" s="926">
        <v>243.75</v>
      </c>
      <c r="P246" s="926">
        <v>267.20000000000005</v>
      </c>
      <c r="Q246" s="926">
        <v>194.91000000000003</v>
      </c>
      <c r="R246" s="926">
        <v>-72.29000000000002</v>
      </c>
      <c r="S246" s="926">
        <v>266.49087999999995</v>
      </c>
      <c r="T246" s="926">
        <v>288.7</v>
      </c>
      <c r="U246" s="926">
        <v>84.8</v>
      </c>
      <c r="V246" s="926">
        <v>84.8</v>
      </c>
      <c r="W246" s="926">
        <v>84.8</v>
      </c>
      <c r="X246" s="926">
        <v>84.8</v>
      </c>
      <c r="Y246" s="926">
        <v>84.8</v>
      </c>
      <c r="Z246" s="926">
        <v>84.8</v>
      </c>
      <c r="AA246" s="926">
        <v>84.8</v>
      </c>
      <c r="AB246" s="926">
        <v>84.8</v>
      </c>
      <c r="AC246" s="926">
        <v>84.8</v>
      </c>
      <c r="AD246" s="926">
        <v>208.23623999999995</v>
      </c>
      <c r="AE246" s="926">
        <v>91.47</v>
      </c>
      <c r="AF246" s="926">
        <v>91.47</v>
      </c>
      <c r="AG246" s="926">
        <v>91.47</v>
      </c>
      <c r="AH246" s="926">
        <v>91.47</v>
      </c>
      <c r="AI246" s="926">
        <v>91.47</v>
      </c>
      <c r="AJ246" s="926">
        <v>91.47</v>
      </c>
      <c r="AK246" s="926">
        <v>91.47</v>
      </c>
      <c r="AL246" s="926">
        <v>91.47</v>
      </c>
      <c r="AM246" s="926">
        <v>91.47</v>
      </c>
      <c r="AN246" s="926">
        <v>-21.859900046110397</v>
      </c>
      <c r="AO246" s="926">
        <v>-56.073928342156002</v>
      </c>
      <c r="AP246" s="926">
        <v>0</v>
      </c>
      <c r="AQ246" s="926">
        <v>0</v>
      </c>
      <c r="AR246" s="926">
        <v>0</v>
      </c>
      <c r="AS246" s="926">
        <v>0</v>
      </c>
      <c r="AT246" s="926">
        <v>0</v>
      </c>
      <c r="AU246" s="926">
        <v>0</v>
      </c>
      <c r="AV246" s="926">
        <v>0</v>
      </c>
      <c r="AW246" s="926">
        <v>0</v>
      </c>
      <c r="AX246" s="768"/>
      <c r="AY246" s="768"/>
      <c r="AZ246" s="768"/>
      <c r="BA246" s="943"/>
    </row>
    <row r="247" spans="1:53" ht="14.4">
      <c r="A247" s="784">
        <v>2</v>
      </c>
      <c r="B247" s="902"/>
      <c r="C247" s="954" t="b">
        <v>0</v>
      </c>
      <c r="D247" s="902"/>
      <c r="E247" s="902"/>
      <c r="F247" s="902"/>
      <c r="G247" s="902"/>
      <c r="H247" s="902"/>
      <c r="I247" s="902"/>
      <c r="J247" s="902"/>
      <c r="K247" s="902"/>
      <c r="L247" s="928" t="s">
        <v>1240</v>
      </c>
      <c r="M247" s="929" t="s">
        <v>1336</v>
      </c>
      <c r="N247" s="930" t="s">
        <v>370</v>
      </c>
      <c r="O247" s="785"/>
      <c r="P247" s="785"/>
      <c r="Q247" s="785"/>
      <c r="R247" s="937">
        <v>0</v>
      </c>
      <c r="S247" s="785"/>
      <c r="T247" s="785"/>
      <c r="U247" s="785"/>
      <c r="V247" s="785"/>
      <c r="W247" s="785"/>
      <c r="X247" s="785"/>
      <c r="Y247" s="785"/>
      <c r="Z247" s="785"/>
      <c r="AA247" s="785"/>
      <c r="AB247" s="785"/>
      <c r="AC247" s="785"/>
      <c r="AD247" s="785"/>
      <c r="AE247" s="785"/>
      <c r="AF247" s="785"/>
      <c r="AG247" s="785"/>
      <c r="AH247" s="785"/>
      <c r="AI247" s="785"/>
      <c r="AJ247" s="785"/>
      <c r="AK247" s="785"/>
      <c r="AL247" s="785"/>
      <c r="AM247" s="785"/>
      <c r="AN247" s="443"/>
      <c r="AO247" s="443"/>
      <c r="AP247" s="443"/>
      <c r="AQ247" s="443"/>
      <c r="AR247" s="443"/>
      <c r="AS247" s="443"/>
      <c r="AT247" s="443"/>
      <c r="AU247" s="443"/>
      <c r="AV247" s="443"/>
      <c r="AW247" s="443"/>
      <c r="AX247" s="768"/>
      <c r="AY247" s="768"/>
      <c r="AZ247" s="768"/>
      <c r="BA247" s="902"/>
    </row>
    <row r="248" spans="1:53" ht="14.4">
      <c r="A248" s="784">
        <v>2</v>
      </c>
      <c r="B248" s="902"/>
      <c r="C248" s="954" t="b">
        <v>0</v>
      </c>
      <c r="D248" s="902"/>
      <c r="E248" s="902"/>
      <c r="F248" s="902"/>
      <c r="G248" s="902"/>
      <c r="H248" s="902"/>
      <c r="I248" s="902"/>
      <c r="J248" s="902"/>
      <c r="K248" s="902"/>
      <c r="L248" s="928" t="s">
        <v>1241</v>
      </c>
      <c r="M248" s="929" t="s">
        <v>1337</v>
      </c>
      <c r="N248" s="930" t="s">
        <v>370</v>
      </c>
      <c r="O248" s="785"/>
      <c r="P248" s="785"/>
      <c r="Q248" s="785"/>
      <c r="R248" s="937">
        <v>0</v>
      </c>
      <c r="S248" s="785"/>
      <c r="T248" s="785"/>
      <c r="U248" s="785"/>
      <c r="V248" s="785"/>
      <c r="W248" s="785"/>
      <c r="X248" s="785"/>
      <c r="Y248" s="785"/>
      <c r="Z248" s="785"/>
      <c r="AA248" s="785"/>
      <c r="AB248" s="785"/>
      <c r="AC248" s="785"/>
      <c r="AD248" s="785"/>
      <c r="AE248" s="785"/>
      <c r="AF248" s="785"/>
      <c r="AG248" s="785"/>
      <c r="AH248" s="785"/>
      <c r="AI248" s="785"/>
      <c r="AJ248" s="785"/>
      <c r="AK248" s="785"/>
      <c r="AL248" s="785"/>
      <c r="AM248" s="785"/>
      <c r="AN248" s="443"/>
      <c r="AO248" s="443"/>
      <c r="AP248" s="443"/>
      <c r="AQ248" s="443"/>
      <c r="AR248" s="443"/>
      <c r="AS248" s="443"/>
      <c r="AT248" s="443"/>
      <c r="AU248" s="443"/>
      <c r="AV248" s="443"/>
      <c r="AW248" s="443"/>
      <c r="AX248" s="768"/>
      <c r="AY248" s="768"/>
      <c r="AZ248" s="768"/>
      <c r="BA248" s="902"/>
    </row>
    <row r="249" spans="1:53" s="116" customFormat="1" ht="11.4">
      <c r="A249" s="784">
        <v>2</v>
      </c>
      <c r="B249" s="902" t="s">
        <v>1217</v>
      </c>
      <c r="C249" s="943"/>
      <c r="D249" s="943"/>
      <c r="E249" s="943"/>
      <c r="F249" s="943"/>
      <c r="G249" s="943"/>
      <c r="H249" s="943"/>
      <c r="I249" s="943"/>
      <c r="J249" s="943"/>
      <c r="K249" s="943"/>
      <c r="L249" s="944" t="s">
        <v>139</v>
      </c>
      <c r="M249" s="950" t="s">
        <v>678</v>
      </c>
      <c r="N249" s="946" t="s">
        <v>329</v>
      </c>
      <c r="O249" s="955">
        <v>10</v>
      </c>
      <c r="P249" s="955">
        <v>7.2</v>
      </c>
      <c r="Q249" s="955">
        <v>7.2</v>
      </c>
      <c r="R249" s="955">
        <v>0</v>
      </c>
      <c r="S249" s="955">
        <v>10</v>
      </c>
      <c r="T249" s="955">
        <v>7.5</v>
      </c>
      <c r="U249" s="955">
        <v>0</v>
      </c>
      <c r="V249" s="955">
        <v>0</v>
      </c>
      <c r="W249" s="955">
        <v>0</v>
      </c>
      <c r="X249" s="955">
        <v>0</v>
      </c>
      <c r="Y249" s="955">
        <v>0</v>
      </c>
      <c r="Z249" s="955">
        <v>0</v>
      </c>
      <c r="AA249" s="955">
        <v>0</v>
      </c>
      <c r="AB249" s="955">
        <v>0</v>
      </c>
      <c r="AC249" s="955">
        <v>0</v>
      </c>
      <c r="AD249" s="955">
        <v>7.5</v>
      </c>
      <c r="AE249" s="955">
        <v>0</v>
      </c>
      <c r="AF249" s="955">
        <v>0</v>
      </c>
      <c r="AG249" s="955">
        <v>0</v>
      </c>
      <c r="AH249" s="955">
        <v>0</v>
      </c>
      <c r="AI249" s="955">
        <v>0</v>
      </c>
      <c r="AJ249" s="955">
        <v>0</v>
      </c>
      <c r="AK249" s="955">
        <v>0</v>
      </c>
      <c r="AL249" s="955">
        <v>0</v>
      </c>
      <c r="AM249" s="955">
        <v>0</v>
      </c>
      <c r="AN249" s="537"/>
      <c r="AO249" s="537"/>
      <c r="AP249" s="537"/>
      <c r="AQ249" s="537"/>
      <c r="AR249" s="537"/>
      <c r="AS249" s="537"/>
      <c r="AT249" s="537"/>
      <c r="AU249" s="537"/>
      <c r="AV249" s="537"/>
      <c r="AW249" s="537"/>
      <c r="AX249" s="768"/>
      <c r="AY249" s="768"/>
      <c r="AZ249" s="768"/>
      <c r="BA249" s="943"/>
    </row>
    <row r="250" spans="1:53" ht="11.4">
      <c r="A250" s="784">
        <v>2</v>
      </c>
      <c r="B250" s="902" t="s">
        <v>1213</v>
      </c>
      <c r="C250" s="902"/>
      <c r="D250" s="902"/>
      <c r="E250" s="902"/>
      <c r="F250" s="902"/>
      <c r="G250" s="902"/>
      <c r="H250" s="902"/>
      <c r="I250" s="902"/>
      <c r="J250" s="902"/>
      <c r="K250" s="902"/>
      <c r="L250" s="928" t="s">
        <v>150</v>
      </c>
      <c r="M250" s="953" t="s">
        <v>1136</v>
      </c>
      <c r="N250" s="930" t="s">
        <v>329</v>
      </c>
      <c r="O250" s="956">
        <v>5</v>
      </c>
      <c r="P250" s="956">
        <v>3.4</v>
      </c>
      <c r="Q250" s="956">
        <v>3.6</v>
      </c>
      <c r="R250" s="932">
        <v>0.20000000000000018</v>
      </c>
      <c r="S250" s="956">
        <v>5</v>
      </c>
      <c r="T250" s="956">
        <v>4</v>
      </c>
      <c r="U250" s="956">
        <v>0</v>
      </c>
      <c r="V250" s="956">
        <v>0</v>
      </c>
      <c r="W250" s="956">
        <v>0</v>
      </c>
      <c r="X250" s="956">
        <v>0</v>
      </c>
      <c r="Y250" s="956">
        <v>0</v>
      </c>
      <c r="Z250" s="956">
        <v>0</v>
      </c>
      <c r="AA250" s="956">
        <v>0</v>
      </c>
      <c r="AB250" s="956">
        <v>0</v>
      </c>
      <c r="AC250" s="956">
        <v>0</v>
      </c>
      <c r="AD250" s="956">
        <v>4</v>
      </c>
      <c r="AE250" s="956">
        <v>0</v>
      </c>
      <c r="AF250" s="956">
        <v>0</v>
      </c>
      <c r="AG250" s="956">
        <v>0</v>
      </c>
      <c r="AH250" s="956">
        <v>0</v>
      </c>
      <c r="AI250" s="956">
        <v>0</v>
      </c>
      <c r="AJ250" s="956">
        <v>0</v>
      </c>
      <c r="AK250" s="956">
        <v>0</v>
      </c>
      <c r="AL250" s="956">
        <v>0</v>
      </c>
      <c r="AM250" s="956">
        <v>0</v>
      </c>
      <c r="AN250" s="443"/>
      <c r="AO250" s="443"/>
      <c r="AP250" s="443"/>
      <c r="AQ250" s="443"/>
      <c r="AR250" s="443"/>
      <c r="AS250" s="443"/>
      <c r="AT250" s="443"/>
      <c r="AU250" s="443"/>
      <c r="AV250" s="443"/>
      <c r="AW250" s="443"/>
      <c r="AX250" s="768"/>
      <c r="AY250" s="768"/>
      <c r="AZ250" s="768"/>
      <c r="BA250" s="902"/>
    </row>
    <row r="251" spans="1:53" ht="11.4">
      <c r="A251" s="784">
        <v>2</v>
      </c>
      <c r="B251" s="902" t="s">
        <v>1208</v>
      </c>
      <c r="C251" s="902"/>
      <c r="D251" s="902"/>
      <c r="E251" s="902"/>
      <c r="F251" s="902"/>
      <c r="G251" s="902"/>
      <c r="H251" s="902"/>
      <c r="I251" s="902"/>
      <c r="J251" s="902"/>
      <c r="K251" s="902"/>
      <c r="L251" s="928" t="s">
        <v>151</v>
      </c>
      <c r="M251" s="953" t="s">
        <v>1135</v>
      </c>
      <c r="N251" s="930" t="s">
        <v>679</v>
      </c>
      <c r="O251" s="785">
        <v>24.18</v>
      </c>
      <c r="P251" s="785">
        <v>40.85</v>
      </c>
      <c r="Q251" s="785">
        <v>24.18</v>
      </c>
      <c r="R251" s="937">
        <v>-16.670000000000002</v>
      </c>
      <c r="S251" s="785">
        <v>26.65</v>
      </c>
      <c r="T251" s="785">
        <v>36.090000000000003</v>
      </c>
      <c r="U251" s="785"/>
      <c r="V251" s="785"/>
      <c r="W251" s="785"/>
      <c r="X251" s="785"/>
      <c r="Y251" s="785"/>
      <c r="Z251" s="785"/>
      <c r="AA251" s="785"/>
      <c r="AB251" s="785"/>
      <c r="AC251" s="785"/>
      <c r="AD251" s="785">
        <v>26.65</v>
      </c>
      <c r="AE251" s="785"/>
      <c r="AF251" s="785"/>
      <c r="AG251" s="785"/>
      <c r="AH251" s="785"/>
      <c r="AI251" s="785"/>
      <c r="AJ251" s="785"/>
      <c r="AK251" s="785"/>
      <c r="AL251" s="785"/>
      <c r="AM251" s="785"/>
      <c r="AN251" s="443"/>
      <c r="AO251" s="443"/>
      <c r="AP251" s="443"/>
      <c r="AQ251" s="443"/>
      <c r="AR251" s="443"/>
      <c r="AS251" s="443"/>
      <c r="AT251" s="443"/>
      <c r="AU251" s="443"/>
      <c r="AV251" s="443"/>
      <c r="AW251" s="443"/>
      <c r="AX251" s="768"/>
      <c r="AY251" s="768"/>
      <c r="AZ251" s="768"/>
      <c r="BA251" s="902"/>
    </row>
    <row r="252" spans="1:53" ht="11.4">
      <c r="A252" s="784">
        <v>2</v>
      </c>
      <c r="B252" s="902" t="s">
        <v>1214</v>
      </c>
      <c r="C252" s="902"/>
      <c r="D252" s="902"/>
      <c r="E252" s="902"/>
      <c r="F252" s="902"/>
      <c r="G252" s="902"/>
      <c r="H252" s="902"/>
      <c r="I252" s="902"/>
      <c r="J252" s="902"/>
      <c r="K252" s="902"/>
      <c r="L252" s="928" t="s">
        <v>152</v>
      </c>
      <c r="M252" s="953" t="s">
        <v>1137</v>
      </c>
      <c r="N252" s="930" t="s">
        <v>329</v>
      </c>
      <c r="O252" s="957">
        <v>5</v>
      </c>
      <c r="P252" s="957">
        <v>3.8000000000000003</v>
      </c>
      <c r="Q252" s="957">
        <v>3.6</v>
      </c>
      <c r="R252" s="932">
        <v>-0.20000000000000018</v>
      </c>
      <c r="S252" s="957">
        <v>5</v>
      </c>
      <c r="T252" s="957">
        <v>3.5</v>
      </c>
      <c r="U252" s="957">
        <v>0</v>
      </c>
      <c r="V252" s="957">
        <v>0</v>
      </c>
      <c r="W252" s="957">
        <v>0</v>
      </c>
      <c r="X252" s="957">
        <v>0</v>
      </c>
      <c r="Y252" s="957">
        <v>0</v>
      </c>
      <c r="Z252" s="957">
        <v>0</v>
      </c>
      <c r="AA252" s="957">
        <v>0</v>
      </c>
      <c r="AB252" s="957">
        <v>0</v>
      </c>
      <c r="AC252" s="957">
        <v>0</v>
      </c>
      <c r="AD252" s="957">
        <v>3.5</v>
      </c>
      <c r="AE252" s="957">
        <v>0</v>
      </c>
      <c r="AF252" s="957">
        <v>0</v>
      </c>
      <c r="AG252" s="957">
        <v>0</v>
      </c>
      <c r="AH252" s="957">
        <v>0</v>
      </c>
      <c r="AI252" s="957">
        <v>0</v>
      </c>
      <c r="AJ252" s="957">
        <v>0</v>
      </c>
      <c r="AK252" s="957">
        <v>0</v>
      </c>
      <c r="AL252" s="957">
        <v>0</v>
      </c>
      <c r="AM252" s="957">
        <v>0</v>
      </c>
      <c r="AN252" s="443"/>
      <c r="AO252" s="443"/>
      <c r="AP252" s="443"/>
      <c r="AQ252" s="443"/>
      <c r="AR252" s="443"/>
      <c r="AS252" s="443"/>
      <c r="AT252" s="443"/>
      <c r="AU252" s="443"/>
      <c r="AV252" s="443"/>
      <c r="AW252" s="443"/>
      <c r="AX252" s="768"/>
      <c r="AY252" s="768"/>
      <c r="AZ252" s="768"/>
      <c r="BA252" s="902"/>
    </row>
    <row r="253" spans="1:53" ht="11.4">
      <c r="A253" s="784">
        <v>2</v>
      </c>
      <c r="B253" s="902" t="s">
        <v>1209</v>
      </c>
      <c r="C253" s="902"/>
      <c r="D253" s="902"/>
      <c r="E253" s="902"/>
      <c r="F253" s="902"/>
      <c r="G253" s="902"/>
      <c r="H253" s="902"/>
      <c r="I253" s="902"/>
      <c r="J253" s="902"/>
      <c r="K253" s="902"/>
      <c r="L253" s="928" t="s">
        <v>153</v>
      </c>
      <c r="M253" s="953" t="s">
        <v>1138</v>
      </c>
      <c r="N253" s="930" t="s">
        <v>679</v>
      </c>
      <c r="O253" s="958">
        <v>24.57</v>
      </c>
      <c r="P253" s="958">
        <v>33.765789473684215</v>
      </c>
      <c r="Q253" s="958">
        <v>29.961666666666673</v>
      </c>
      <c r="R253" s="937">
        <v>-3.8041228070175421</v>
      </c>
      <c r="S253" s="958">
        <v>26.648175999999989</v>
      </c>
      <c r="T253" s="958">
        <v>41.239999999999995</v>
      </c>
      <c r="U253" s="958">
        <v>0</v>
      </c>
      <c r="V253" s="958">
        <v>0</v>
      </c>
      <c r="W253" s="958">
        <v>0</v>
      </c>
      <c r="X253" s="958">
        <v>0</v>
      </c>
      <c r="Y253" s="958">
        <v>0</v>
      </c>
      <c r="Z253" s="958">
        <v>0</v>
      </c>
      <c r="AA253" s="958">
        <v>0</v>
      </c>
      <c r="AB253" s="958">
        <v>0</v>
      </c>
      <c r="AC253" s="958">
        <v>0</v>
      </c>
      <c r="AD253" s="958">
        <v>29.038925714285703</v>
      </c>
      <c r="AE253" s="958">
        <v>0</v>
      </c>
      <c r="AF253" s="958">
        <v>0</v>
      </c>
      <c r="AG253" s="958">
        <v>0</v>
      </c>
      <c r="AH253" s="958">
        <v>0</v>
      </c>
      <c r="AI253" s="958">
        <v>0</v>
      </c>
      <c r="AJ253" s="958">
        <v>0</v>
      </c>
      <c r="AK253" s="958">
        <v>0</v>
      </c>
      <c r="AL253" s="958">
        <v>0</v>
      </c>
      <c r="AM253" s="958">
        <v>0</v>
      </c>
      <c r="AN253" s="443"/>
      <c r="AO253" s="443"/>
      <c r="AP253" s="443"/>
      <c r="AQ253" s="443"/>
      <c r="AR253" s="443"/>
      <c r="AS253" s="443"/>
      <c r="AT253" s="443"/>
      <c r="AU253" s="443"/>
      <c r="AV253" s="443"/>
      <c r="AW253" s="443"/>
      <c r="AX253" s="768"/>
      <c r="AY253" s="768"/>
      <c r="AZ253" s="768"/>
      <c r="BA253" s="902"/>
    </row>
    <row r="254" spans="1:53" ht="11.4">
      <c r="A254" s="784">
        <v>2</v>
      </c>
      <c r="B254" s="902"/>
      <c r="C254" s="902"/>
      <c r="D254" s="902"/>
      <c r="E254" s="902"/>
      <c r="F254" s="902"/>
      <c r="G254" s="902"/>
      <c r="H254" s="902"/>
      <c r="I254" s="902"/>
      <c r="J254" s="902"/>
      <c r="K254" s="902"/>
      <c r="L254" s="928" t="s">
        <v>680</v>
      </c>
      <c r="M254" s="929" t="s">
        <v>681</v>
      </c>
      <c r="N254" s="930" t="s">
        <v>145</v>
      </c>
      <c r="O254" s="959">
        <v>101.61290322580645</v>
      </c>
      <c r="P254" s="959">
        <v>82.657991367648009</v>
      </c>
      <c r="Q254" s="959">
        <v>123.91094568513925</v>
      </c>
      <c r="R254" s="443"/>
      <c r="S254" s="959">
        <v>99.993155722326421</v>
      </c>
      <c r="T254" s="959">
        <v>114.26988085342198</v>
      </c>
      <c r="U254" s="959">
        <v>0</v>
      </c>
      <c r="V254" s="959">
        <v>0</v>
      </c>
      <c r="W254" s="959">
        <v>0</v>
      </c>
      <c r="X254" s="959">
        <v>0</v>
      </c>
      <c r="Y254" s="959">
        <v>0</v>
      </c>
      <c r="Z254" s="959">
        <v>0</v>
      </c>
      <c r="AA254" s="959">
        <v>0</v>
      </c>
      <c r="AB254" s="959">
        <v>0</v>
      </c>
      <c r="AC254" s="959">
        <v>0</v>
      </c>
      <c r="AD254" s="959">
        <v>108.96407397480566</v>
      </c>
      <c r="AE254" s="959">
        <v>0</v>
      </c>
      <c r="AF254" s="959">
        <v>0</v>
      </c>
      <c r="AG254" s="959">
        <v>0</v>
      </c>
      <c r="AH254" s="959">
        <v>0</v>
      </c>
      <c r="AI254" s="959">
        <v>0</v>
      </c>
      <c r="AJ254" s="959">
        <v>0</v>
      </c>
      <c r="AK254" s="959">
        <v>0</v>
      </c>
      <c r="AL254" s="959">
        <v>0</v>
      </c>
      <c r="AM254" s="959">
        <v>0</v>
      </c>
      <c r="AN254" s="443"/>
      <c r="AO254" s="443"/>
      <c r="AP254" s="443"/>
      <c r="AQ254" s="443"/>
      <c r="AR254" s="443"/>
      <c r="AS254" s="443"/>
      <c r="AT254" s="443"/>
      <c r="AU254" s="443"/>
      <c r="AV254" s="443"/>
      <c r="AW254" s="443"/>
      <c r="AX254" s="768"/>
      <c r="AY254" s="768"/>
      <c r="AZ254" s="768"/>
      <c r="BA254" s="902"/>
    </row>
    <row r="255" spans="1:53" ht="11.4">
      <c r="A255" s="784">
        <v>2</v>
      </c>
      <c r="B255" s="902"/>
      <c r="C255" s="902"/>
      <c r="D255" s="902"/>
      <c r="E255" s="902"/>
      <c r="F255" s="902"/>
      <c r="G255" s="902"/>
      <c r="H255" s="902"/>
      <c r="I255" s="902"/>
      <c r="J255" s="902"/>
      <c r="K255" s="902"/>
      <c r="L255" s="928" t="s">
        <v>682</v>
      </c>
      <c r="M255" s="929" t="s">
        <v>683</v>
      </c>
      <c r="N255" s="930" t="s">
        <v>679</v>
      </c>
      <c r="O255" s="785">
        <v>24.375</v>
      </c>
      <c r="P255" s="785">
        <v>37.111111111111114</v>
      </c>
      <c r="Q255" s="785">
        <v>27.070833333333336</v>
      </c>
      <c r="R255" s="937">
        <v>-10.040277777777778</v>
      </c>
      <c r="S255" s="785">
        <v>26.649087999999995</v>
      </c>
      <c r="T255" s="785">
        <v>38.493333333333332</v>
      </c>
      <c r="U255" s="785">
        <v>0</v>
      </c>
      <c r="V255" s="785">
        <v>0</v>
      </c>
      <c r="W255" s="785">
        <v>0</v>
      </c>
      <c r="X255" s="785">
        <v>0</v>
      </c>
      <c r="Y255" s="785">
        <v>0</v>
      </c>
      <c r="Z255" s="785">
        <v>0</v>
      </c>
      <c r="AA255" s="785">
        <v>0</v>
      </c>
      <c r="AB255" s="785">
        <v>0</v>
      </c>
      <c r="AC255" s="785">
        <v>0</v>
      </c>
      <c r="AD255" s="785">
        <v>27.764831999999995</v>
      </c>
      <c r="AE255" s="785">
        <v>0</v>
      </c>
      <c r="AF255" s="785">
        <v>0</v>
      </c>
      <c r="AG255" s="785">
        <v>0</v>
      </c>
      <c r="AH255" s="785">
        <v>0</v>
      </c>
      <c r="AI255" s="785">
        <v>0</v>
      </c>
      <c r="AJ255" s="785">
        <v>0</v>
      </c>
      <c r="AK255" s="785">
        <v>0</v>
      </c>
      <c r="AL255" s="785">
        <v>0</v>
      </c>
      <c r="AM255" s="785">
        <v>0</v>
      </c>
      <c r="AN255" s="443"/>
      <c r="AO255" s="443"/>
      <c r="AP255" s="443"/>
      <c r="AQ255" s="443"/>
      <c r="AR255" s="443"/>
      <c r="AS255" s="443"/>
      <c r="AT255" s="443"/>
      <c r="AU255" s="443"/>
      <c r="AV255" s="443"/>
      <c r="AW255" s="443"/>
      <c r="AX255" s="768"/>
      <c r="AY255" s="768"/>
      <c r="AZ255" s="768"/>
      <c r="BA255" s="902"/>
    </row>
    <row r="256" spans="1:53" s="116" customFormat="1" ht="11.4">
      <c r="A256" s="784">
        <v>2</v>
      </c>
      <c r="B256" s="943"/>
      <c r="C256" s="943"/>
      <c r="D256" s="943"/>
      <c r="E256" s="943"/>
      <c r="F256" s="943"/>
      <c r="G256" s="943"/>
      <c r="H256" s="943"/>
      <c r="I256" s="943"/>
      <c r="J256" s="943"/>
      <c r="K256" s="943"/>
      <c r="L256" s="944" t="s">
        <v>140</v>
      </c>
      <c r="M256" s="950" t="s">
        <v>1342</v>
      </c>
      <c r="N256" s="946" t="s">
        <v>370</v>
      </c>
      <c r="O256" s="960">
        <v>236.43749999999997</v>
      </c>
      <c r="P256" s="960">
        <v>267.20000000000005</v>
      </c>
      <c r="Q256" s="960">
        <v>194.91000000000003</v>
      </c>
      <c r="R256" s="926">
        <v>0</v>
      </c>
      <c r="S256" s="960">
        <v>258.49615359999996</v>
      </c>
      <c r="T256" s="960">
        <v>288.7</v>
      </c>
      <c r="U256" s="960">
        <v>0</v>
      </c>
      <c r="V256" s="960">
        <v>0</v>
      </c>
      <c r="W256" s="960">
        <v>0</v>
      </c>
      <c r="X256" s="960">
        <v>0</v>
      </c>
      <c r="Y256" s="960">
        <v>0</v>
      </c>
      <c r="Z256" s="960">
        <v>0</v>
      </c>
      <c r="AA256" s="960">
        <v>0</v>
      </c>
      <c r="AB256" s="960">
        <v>0</v>
      </c>
      <c r="AC256" s="960">
        <v>0</v>
      </c>
      <c r="AD256" s="960">
        <v>208.23623999999995</v>
      </c>
      <c r="AE256" s="960">
        <v>0</v>
      </c>
      <c r="AF256" s="960">
        <v>0</v>
      </c>
      <c r="AG256" s="960">
        <v>0</v>
      </c>
      <c r="AH256" s="960">
        <v>0</v>
      </c>
      <c r="AI256" s="960">
        <v>0</v>
      </c>
      <c r="AJ256" s="960">
        <v>0</v>
      </c>
      <c r="AK256" s="960">
        <v>0</v>
      </c>
      <c r="AL256" s="960">
        <v>0</v>
      </c>
      <c r="AM256" s="960">
        <v>0</v>
      </c>
      <c r="AN256" s="926">
        <v>-19.443195923825154</v>
      </c>
      <c r="AO256" s="926">
        <v>-100</v>
      </c>
      <c r="AP256" s="926">
        <v>0</v>
      </c>
      <c r="AQ256" s="926">
        <v>0</v>
      </c>
      <c r="AR256" s="926">
        <v>0</v>
      </c>
      <c r="AS256" s="926">
        <v>0</v>
      </c>
      <c r="AT256" s="926">
        <v>0</v>
      </c>
      <c r="AU256" s="926">
        <v>0</v>
      </c>
      <c r="AV256" s="926">
        <v>0</v>
      </c>
      <c r="AW256" s="926">
        <v>0</v>
      </c>
      <c r="AX256" s="768"/>
      <c r="AY256" s="768"/>
      <c r="AZ256" s="768"/>
      <c r="BA256" s="943"/>
    </row>
    <row r="257" spans="1:53" s="116" customFormat="1" ht="11.4">
      <c r="A257" s="784">
        <v>2</v>
      </c>
      <c r="B257" s="902" t="s">
        <v>1218</v>
      </c>
      <c r="C257" s="943"/>
      <c r="D257" s="943"/>
      <c r="E257" s="943"/>
      <c r="F257" s="943"/>
      <c r="G257" s="943"/>
      <c r="H257" s="943"/>
      <c r="I257" s="943"/>
      <c r="J257" s="943"/>
      <c r="K257" s="943"/>
      <c r="L257" s="944" t="s">
        <v>141</v>
      </c>
      <c r="M257" s="950" t="s">
        <v>684</v>
      </c>
      <c r="N257" s="946" t="s">
        <v>329</v>
      </c>
      <c r="O257" s="955">
        <v>9.6999999999999993</v>
      </c>
      <c r="P257" s="955">
        <v>7.2</v>
      </c>
      <c r="Q257" s="955">
        <v>7.2</v>
      </c>
      <c r="R257" s="955">
        <v>0</v>
      </c>
      <c r="S257" s="955">
        <v>9.6999999999999993</v>
      </c>
      <c r="T257" s="955">
        <v>7.5</v>
      </c>
      <c r="U257" s="955">
        <v>0</v>
      </c>
      <c r="V257" s="955">
        <v>0</v>
      </c>
      <c r="W257" s="955">
        <v>0</v>
      </c>
      <c r="X257" s="955">
        <v>0</v>
      </c>
      <c r="Y257" s="955">
        <v>0</v>
      </c>
      <c r="Z257" s="955">
        <v>0</v>
      </c>
      <c r="AA257" s="955">
        <v>0</v>
      </c>
      <c r="AB257" s="955">
        <v>0</v>
      </c>
      <c r="AC257" s="955">
        <v>0</v>
      </c>
      <c r="AD257" s="955">
        <v>7.5</v>
      </c>
      <c r="AE257" s="955">
        <v>0</v>
      </c>
      <c r="AF257" s="955">
        <v>0</v>
      </c>
      <c r="AG257" s="955">
        <v>0</v>
      </c>
      <c r="AH257" s="955">
        <v>0</v>
      </c>
      <c r="AI257" s="955">
        <v>0</v>
      </c>
      <c r="AJ257" s="955">
        <v>0</v>
      </c>
      <c r="AK257" s="955">
        <v>0</v>
      </c>
      <c r="AL257" s="955">
        <v>0</v>
      </c>
      <c r="AM257" s="955">
        <v>0</v>
      </c>
      <c r="AN257" s="537"/>
      <c r="AO257" s="537"/>
      <c r="AP257" s="537"/>
      <c r="AQ257" s="537"/>
      <c r="AR257" s="537"/>
      <c r="AS257" s="537"/>
      <c r="AT257" s="537"/>
      <c r="AU257" s="537"/>
      <c r="AV257" s="537"/>
      <c r="AW257" s="537"/>
      <c r="AX257" s="768"/>
      <c r="AY257" s="768"/>
      <c r="AZ257" s="768"/>
      <c r="BA257" s="943"/>
    </row>
    <row r="258" spans="1:53" ht="11.4">
      <c r="A258" s="784">
        <v>2</v>
      </c>
      <c r="B258" s="902" t="s">
        <v>1215</v>
      </c>
      <c r="C258" s="902"/>
      <c r="D258" s="902"/>
      <c r="E258" s="902"/>
      <c r="F258" s="902"/>
      <c r="G258" s="902"/>
      <c r="H258" s="902"/>
      <c r="I258" s="902"/>
      <c r="J258" s="902"/>
      <c r="K258" s="902"/>
      <c r="L258" s="961" t="s">
        <v>154</v>
      </c>
      <c r="M258" s="953" t="s">
        <v>1200</v>
      </c>
      <c r="N258" s="962" t="s">
        <v>329</v>
      </c>
      <c r="O258" s="956">
        <v>4.8499999999999996</v>
      </c>
      <c r="P258" s="956">
        <v>3.6</v>
      </c>
      <c r="Q258" s="956">
        <v>3.6</v>
      </c>
      <c r="R258" s="932">
        <v>0</v>
      </c>
      <c r="S258" s="956">
        <v>4.8499999999999996</v>
      </c>
      <c r="T258" s="956">
        <v>3.75</v>
      </c>
      <c r="U258" s="956">
        <v>0</v>
      </c>
      <c r="V258" s="956">
        <v>0</v>
      </c>
      <c r="W258" s="956">
        <v>0</v>
      </c>
      <c r="X258" s="956">
        <v>0</v>
      </c>
      <c r="Y258" s="956">
        <v>0</v>
      </c>
      <c r="Z258" s="956">
        <v>0</v>
      </c>
      <c r="AA258" s="956">
        <v>0</v>
      </c>
      <c r="AB258" s="956">
        <v>0</v>
      </c>
      <c r="AC258" s="956">
        <v>0</v>
      </c>
      <c r="AD258" s="956">
        <v>3.75</v>
      </c>
      <c r="AE258" s="956">
        <v>0</v>
      </c>
      <c r="AF258" s="956">
        <v>0</v>
      </c>
      <c r="AG258" s="956">
        <v>0</v>
      </c>
      <c r="AH258" s="956">
        <v>0</v>
      </c>
      <c r="AI258" s="956">
        <v>0</v>
      </c>
      <c r="AJ258" s="956">
        <v>0</v>
      </c>
      <c r="AK258" s="956">
        <v>0</v>
      </c>
      <c r="AL258" s="956">
        <v>0</v>
      </c>
      <c r="AM258" s="956">
        <v>0</v>
      </c>
      <c r="AN258" s="443"/>
      <c r="AO258" s="443"/>
      <c r="AP258" s="443"/>
      <c r="AQ258" s="443"/>
      <c r="AR258" s="443"/>
      <c r="AS258" s="443"/>
      <c r="AT258" s="443"/>
      <c r="AU258" s="443"/>
      <c r="AV258" s="443"/>
      <c r="AW258" s="443"/>
      <c r="AX258" s="768"/>
      <c r="AY258" s="768"/>
      <c r="AZ258" s="768"/>
      <c r="BA258" s="902"/>
    </row>
    <row r="259" spans="1:53" ht="11.4">
      <c r="A259" s="784">
        <v>2</v>
      </c>
      <c r="B259" s="902" t="s">
        <v>1211</v>
      </c>
      <c r="C259" s="902"/>
      <c r="D259" s="902"/>
      <c r="E259" s="902"/>
      <c r="F259" s="902"/>
      <c r="G259" s="902"/>
      <c r="H259" s="902"/>
      <c r="I259" s="902"/>
      <c r="J259" s="902"/>
      <c r="K259" s="902"/>
      <c r="L259" s="961" t="s">
        <v>155</v>
      </c>
      <c r="M259" s="953" t="s">
        <v>1201</v>
      </c>
      <c r="N259" s="962" t="s">
        <v>679</v>
      </c>
      <c r="O259" s="958">
        <v>24.18</v>
      </c>
      <c r="P259" s="958">
        <v>40.85</v>
      </c>
      <c r="Q259" s="958">
        <v>24.18</v>
      </c>
      <c r="R259" s="937">
        <v>-16.670000000000002</v>
      </c>
      <c r="S259" s="958">
        <v>26.65</v>
      </c>
      <c r="T259" s="958">
        <v>36.090000000000003</v>
      </c>
      <c r="U259" s="958">
        <v>0</v>
      </c>
      <c r="V259" s="958">
        <v>0</v>
      </c>
      <c r="W259" s="958">
        <v>0</v>
      </c>
      <c r="X259" s="958">
        <v>0</v>
      </c>
      <c r="Y259" s="958">
        <v>0</v>
      </c>
      <c r="Z259" s="958">
        <v>0</v>
      </c>
      <c r="AA259" s="958">
        <v>0</v>
      </c>
      <c r="AB259" s="958">
        <v>0</v>
      </c>
      <c r="AC259" s="958">
        <v>0</v>
      </c>
      <c r="AD259" s="958">
        <v>26.65</v>
      </c>
      <c r="AE259" s="958">
        <v>0</v>
      </c>
      <c r="AF259" s="958">
        <v>0</v>
      </c>
      <c r="AG259" s="958">
        <v>0</v>
      </c>
      <c r="AH259" s="958">
        <v>0</v>
      </c>
      <c r="AI259" s="958">
        <v>0</v>
      </c>
      <c r="AJ259" s="958">
        <v>0</v>
      </c>
      <c r="AK259" s="958">
        <v>0</v>
      </c>
      <c r="AL259" s="958">
        <v>0</v>
      </c>
      <c r="AM259" s="958">
        <v>0</v>
      </c>
      <c r="AN259" s="443"/>
      <c r="AO259" s="443"/>
      <c r="AP259" s="443"/>
      <c r="AQ259" s="443"/>
      <c r="AR259" s="443"/>
      <c r="AS259" s="443"/>
      <c r="AT259" s="443"/>
      <c r="AU259" s="443"/>
      <c r="AV259" s="443"/>
      <c r="AW259" s="443"/>
      <c r="AX259" s="768"/>
      <c r="AY259" s="768"/>
      <c r="AZ259" s="768"/>
      <c r="BA259" s="902"/>
    </row>
    <row r="260" spans="1:53" ht="11.4">
      <c r="A260" s="784">
        <v>2</v>
      </c>
      <c r="B260" s="902" t="s">
        <v>1216</v>
      </c>
      <c r="C260" s="902"/>
      <c r="D260" s="902"/>
      <c r="E260" s="902"/>
      <c r="F260" s="902"/>
      <c r="G260" s="902"/>
      <c r="H260" s="902"/>
      <c r="I260" s="902"/>
      <c r="J260" s="902"/>
      <c r="K260" s="902"/>
      <c r="L260" s="961" t="s">
        <v>156</v>
      </c>
      <c r="M260" s="953" t="s">
        <v>1202</v>
      </c>
      <c r="N260" s="962" t="s">
        <v>329</v>
      </c>
      <c r="O260" s="957">
        <v>4.8499999999999996</v>
      </c>
      <c r="P260" s="957">
        <v>3.6</v>
      </c>
      <c r="Q260" s="957">
        <v>3.6</v>
      </c>
      <c r="R260" s="932">
        <v>0</v>
      </c>
      <c r="S260" s="957">
        <v>4.8499999999999996</v>
      </c>
      <c r="T260" s="957">
        <v>3.75</v>
      </c>
      <c r="U260" s="957">
        <v>0</v>
      </c>
      <c r="V260" s="957">
        <v>0</v>
      </c>
      <c r="W260" s="957">
        <v>0</v>
      </c>
      <c r="X260" s="957">
        <v>0</v>
      </c>
      <c r="Y260" s="957">
        <v>0</v>
      </c>
      <c r="Z260" s="957">
        <v>0</v>
      </c>
      <c r="AA260" s="957">
        <v>0</v>
      </c>
      <c r="AB260" s="957">
        <v>0</v>
      </c>
      <c r="AC260" s="957">
        <v>0</v>
      </c>
      <c r="AD260" s="957">
        <v>3.75</v>
      </c>
      <c r="AE260" s="957">
        <v>0</v>
      </c>
      <c r="AF260" s="957">
        <v>0</v>
      </c>
      <c r="AG260" s="957">
        <v>0</v>
      </c>
      <c r="AH260" s="957">
        <v>0</v>
      </c>
      <c r="AI260" s="957">
        <v>0</v>
      </c>
      <c r="AJ260" s="957">
        <v>0</v>
      </c>
      <c r="AK260" s="957">
        <v>0</v>
      </c>
      <c r="AL260" s="957">
        <v>0</v>
      </c>
      <c r="AM260" s="957">
        <v>0</v>
      </c>
      <c r="AN260" s="443"/>
      <c r="AO260" s="443"/>
      <c r="AP260" s="443"/>
      <c r="AQ260" s="443"/>
      <c r="AR260" s="443"/>
      <c r="AS260" s="443"/>
      <c r="AT260" s="443"/>
      <c r="AU260" s="443"/>
      <c r="AV260" s="443"/>
      <c r="AW260" s="443"/>
      <c r="AX260" s="768"/>
      <c r="AY260" s="768"/>
      <c r="AZ260" s="768"/>
      <c r="BA260" s="902"/>
    </row>
    <row r="261" spans="1:53" ht="11.4">
      <c r="A261" s="784">
        <v>2</v>
      </c>
      <c r="B261" s="902" t="s">
        <v>1210</v>
      </c>
      <c r="C261" s="902"/>
      <c r="D261" s="902"/>
      <c r="E261" s="902"/>
      <c r="F261" s="902"/>
      <c r="G261" s="902"/>
      <c r="H261" s="902"/>
      <c r="I261" s="902"/>
      <c r="J261" s="902"/>
      <c r="K261" s="902"/>
      <c r="L261" s="961" t="s">
        <v>157</v>
      </c>
      <c r="M261" s="953" t="s">
        <v>1203</v>
      </c>
      <c r="N261" s="962" t="s">
        <v>679</v>
      </c>
      <c r="O261" s="958">
        <v>24.57</v>
      </c>
      <c r="P261" s="958">
        <v>33.765789473684215</v>
      </c>
      <c r="Q261" s="958">
        <v>29.961666666666673</v>
      </c>
      <c r="R261" s="937">
        <v>-3.8041228070175421</v>
      </c>
      <c r="S261" s="958">
        <v>26.648175999999989</v>
      </c>
      <c r="T261" s="958">
        <v>41.239999999999995</v>
      </c>
      <c r="U261" s="958">
        <v>0</v>
      </c>
      <c r="V261" s="958">
        <v>0</v>
      </c>
      <c r="W261" s="958">
        <v>0</v>
      </c>
      <c r="X261" s="958">
        <v>0</v>
      </c>
      <c r="Y261" s="958">
        <v>0</v>
      </c>
      <c r="Z261" s="958">
        <v>0</v>
      </c>
      <c r="AA261" s="958">
        <v>0</v>
      </c>
      <c r="AB261" s="958">
        <v>0</v>
      </c>
      <c r="AC261" s="958">
        <v>0</v>
      </c>
      <c r="AD261" s="958">
        <v>29.038925714285703</v>
      </c>
      <c r="AE261" s="958">
        <v>0</v>
      </c>
      <c r="AF261" s="958">
        <v>0</v>
      </c>
      <c r="AG261" s="958">
        <v>0</v>
      </c>
      <c r="AH261" s="958">
        <v>0</v>
      </c>
      <c r="AI261" s="958">
        <v>0</v>
      </c>
      <c r="AJ261" s="958">
        <v>0</v>
      </c>
      <c r="AK261" s="958">
        <v>0</v>
      </c>
      <c r="AL261" s="958">
        <v>0</v>
      </c>
      <c r="AM261" s="958">
        <v>0</v>
      </c>
      <c r="AN261" s="443"/>
      <c r="AO261" s="443"/>
      <c r="AP261" s="443"/>
      <c r="AQ261" s="443"/>
      <c r="AR261" s="443"/>
      <c r="AS261" s="443"/>
      <c r="AT261" s="443"/>
      <c r="AU261" s="443"/>
      <c r="AV261" s="443"/>
      <c r="AW261" s="443"/>
      <c r="AX261" s="768"/>
      <c r="AY261" s="768"/>
      <c r="AZ261" s="768"/>
      <c r="BA261" s="902"/>
    </row>
    <row r="262" spans="1:53">
      <c r="A262" s="902"/>
      <c r="B262" s="902"/>
      <c r="C262" s="902"/>
      <c r="D262" s="902"/>
      <c r="E262" s="902"/>
      <c r="F262" s="902"/>
      <c r="G262" s="902"/>
      <c r="H262" s="902"/>
      <c r="I262" s="902"/>
      <c r="J262" s="902"/>
      <c r="K262" s="902"/>
      <c r="L262" s="912"/>
      <c r="M262" s="913"/>
      <c r="N262" s="912"/>
      <c r="O262" s="902"/>
      <c r="P262" s="902"/>
      <c r="Q262" s="902"/>
      <c r="R262" s="902"/>
      <c r="S262" s="902"/>
      <c r="T262" s="902"/>
      <c r="U262" s="902"/>
      <c r="V262" s="902"/>
      <c r="W262" s="902"/>
      <c r="X262" s="902"/>
      <c r="Y262" s="902"/>
      <c r="Z262" s="902"/>
      <c r="AA262" s="902"/>
      <c r="AB262" s="902"/>
      <c r="AC262" s="902"/>
      <c r="AD262" s="902"/>
      <c r="AE262" s="902"/>
      <c r="AF262" s="902"/>
      <c r="AG262" s="902"/>
      <c r="AH262" s="902"/>
      <c r="AI262" s="902"/>
      <c r="AJ262" s="902"/>
      <c r="AK262" s="902"/>
      <c r="AL262" s="902"/>
      <c r="AM262" s="902"/>
      <c r="AN262" s="902"/>
      <c r="AO262" s="902"/>
      <c r="AP262" s="902"/>
      <c r="AQ262" s="902"/>
      <c r="AR262" s="902"/>
      <c r="AS262" s="902"/>
      <c r="AT262" s="902"/>
      <c r="AU262" s="902"/>
      <c r="AV262" s="902"/>
      <c r="AW262" s="902"/>
      <c r="AX262" s="902"/>
      <c r="AY262" s="902"/>
      <c r="AZ262" s="902"/>
      <c r="BA262" s="902"/>
    </row>
    <row r="263" spans="1:53" ht="15" customHeight="1">
      <c r="A263" s="902"/>
      <c r="B263" s="902"/>
      <c r="C263" s="902"/>
      <c r="D263" s="902"/>
      <c r="E263" s="902"/>
      <c r="F263" s="902"/>
      <c r="G263" s="902"/>
      <c r="H263" s="902"/>
      <c r="I263" s="902"/>
      <c r="J263" s="902"/>
      <c r="K263" s="902"/>
      <c r="L263" s="1130" t="s">
        <v>1402</v>
      </c>
      <c r="M263" s="1130"/>
      <c r="N263" s="1130"/>
      <c r="O263" s="1130"/>
      <c r="P263" s="1130"/>
      <c r="Q263" s="1130"/>
      <c r="R263" s="1130"/>
      <c r="S263" s="1130"/>
      <c r="T263" s="1130"/>
      <c r="U263" s="1130"/>
      <c r="V263" s="1130"/>
      <c r="W263" s="1130"/>
      <c r="X263" s="1130"/>
      <c r="Y263" s="1130"/>
      <c r="Z263" s="1130"/>
      <c r="AA263" s="1130"/>
      <c r="AB263" s="1130"/>
      <c r="AC263" s="1130"/>
      <c r="AD263" s="1130"/>
      <c r="AE263" s="1130"/>
      <c r="AF263" s="1130"/>
      <c r="AG263" s="1130"/>
      <c r="AH263" s="1130"/>
      <c r="AI263" s="1130"/>
      <c r="AJ263" s="1130"/>
      <c r="AK263" s="1130"/>
      <c r="AL263" s="1130"/>
      <c r="AM263" s="1130"/>
      <c r="AN263" s="1130"/>
      <c r="AO263" s="1130"/>
      <c r="AP263" s="1130"/>
      <c r="AQ263" s="1130"/>
      <c r="AR263" s="1130"/>
      <c r="AS263" s="1130"/>
      <c r="AT263" s="1130"/>
      <c r="AU263" s="1130"/>
      <c r="AV263" s="1130"/>
      <c r="AW263" s="1130"/>
      <c r="AX263" s="1130"/>
      <c r="AY263" s="1130"/>
      <c r="AZ263" s="1130"/>
      <c r="BA263" s="902"/>
    </row>
    <row r="264" spans="1:53" ht="78" customHeight="1">
      <c r="A264" s="902"/>
      <c r="B264" s="902"/>
      <c r="C264" s="902"/>
      <c r="D264" s="902"/>
      <c r="E264" s="902"/>
      <c r="F264" s="902"/>
      <c r="G264" s="902"/>
      <c r="H264" s="902"/>
      <c r="I264" s="902"/>
      <c r="J264" s="902"/>
      <c r="K264" s="648"/>
      <c r="L264" s="1146" t="s">
        <v>2528</v>
      </c>
      <c r="M264" s="1135"/>
      <c r="N264" s="1135"/>
      <c r="O264" s="1135"/>
      <c r="P264" s="1135"/>
      <c r="Q264" s="1135"/>
      <c r="R264" s="1135"/>
      <c r="S264" s="1135"/>
      <c r="T264" s="1135"/>
      <c r="U264" s="1135"/>
      <c r="V264" s="1135"/>
      <c r="W264" s="1135"/>
      <c r="X264" s="1135"/>
      <c r="Y264" s="1135"/>
      <c r="Z264" s="1135"/>
      <c r="AA264" s="1135"/>
      <c r="AB264" s="1135"/>
      <c r="AC264" s="1135"/>
      <c r="AD264" s="1135"/>
      <c r="AE264" s="1135"/>
      <c r="AF264" s="1135"/>
      <c r="AG264" s="1135"/>
      <c r="AH264" s="1135"/>
      <c r="AI264" s="1135"/>
      <c r="AJ264" s="1135"/>
      <c r="AK264" s="1135"/>
      <c r="AL264" s="1135"/>
      <c r="AM264" s="1135"/>
      <c r="AN264" s="1135"/>
      <c r="AO264" s="1135"/>
      <c r="AP264" s="1135"/>
      <c r="AQ264" s="1135"/>
      <c r="AR264" s="1135"/>
      <c r="AS264" s="1135"/>
      <c r="AT264" s="1135"/>
      <c r="AU264" s="1135"/>
      <c r="AV264" s="1135"/>
      <c r="AW264" s="1135"/>
      <c r="AX264" s="1135"/>
      <c r="AY264" s="1135"/>
      <c r="AZ264" s="1135"/>
      <c r="BA264" s="902"/>
    </row>
    <row r="265" spans="1:53" ht="57.6" customHeight="1">
      <c r="A265" s="902"/>
      <c r="B265" s="902"/>
      <c r="C265" s="902"/>
      <c r="D265" s="902"/>
      <c r="E265" s="902"/>
      <c r="F265" s="902"/>
      <c r="G265" s="902"/>
      <c r="H265" s="902"/>
      <c r="I265" s="902"/>
      <c r="J265" s="902"/>
      <c r="K265" s="648" t="s">
        <v>2607</v>
      </c>
      <c r="L265" s="1146" t="s">
        <v>2529</v>
      </c>
      <c r="M265" s="1135"/>
      <c r="N265" s="1135"/>
      <c r="O265" s="1135"/>
      <c r="P265" s="1135"/>
      <c r="Q265" s="1135"/>
      <c r="R265" s="1135"/>
      <c r="S265" s="1135"/>
      <c r="T265" s="1135"/>
      <c r="U265" s="1135"/>
      <c r="V265" s="1135"/>
      <c r="W265" s="1135"/>
      <c r="X265" s="1135"/>
      <c r="Y265" s="1135"/>
      <c r="Z265" s="1135"/>
      <c r="AA265" s="1135"/>
      <c r="AB265" s="1135"/>
      <c r="AC265" s="1135"/>
      <c r="AD265" s="1135"/>
      <c r="AE265" s="1135"/>
      <c r="AF265" s="1135"/>
      <c r="AG265" s="1135"/>
      <c r="AH265" s="1135"/>
      <c r="AI265" s="1135"/>
      <c r="AJ265" s="1135"/>
      <c r="AK265" s="1135"/>
      <c r="AL265" s="1135"/>
      <c r="AM265" s="1135"/>
      <c r="AN265" s="1135"/>
      <c r="AO265" s="1135"/>
      <c r="AP265" s="1135"/>
      <c r="AQ265" s="1135"/>
      <c r="AR265" s="1135"/>
      <c r="AS265" s="1135"/>
      <c r="AT265" s="1135"/>
      <c r="AU265" s="1135"/>
      <c r="AV265" s="1135"/>
      <c r="AW265" s="1135"/>
      <c r="AX265" s="1135"/>
      <c r="AY265" s="1135"/>
      <c r="AZ265" s="1135"/>
      <c r="BA265" s="902"/>
    </row>
    <row r="266" spans="1:53" ht="76.8" customHeight="1">
      <c r="A266" s="902"/>
      <c r="B266" s="902"/>
      <c r="C266" s="902"/>
      <c r="D266" s="902"/>
      <c r="E266" s="902"/>
      <c r="F266" s="902"/>
      <c r="G266" s="902"/>
      <c r="H266" s="902"/>
      <c r="I266" s="902"/>
      <c r="J266" s="902"/>
      <c r="K266" s="648" t="s">
        <v>2607</v>
      </c>
      <c r="L266" s="1146" t="s">
        <v>2530</v>
      </c>
      <c r="M266" s="1135"/>
      <c r="N266" s="1135"/>
      <c r="O266" s="1135"/>
      <c r="P266" s="1135"/>
      <c r="Q266" s="1135"/>
      <c r="R266" s="1135"/>
      <c r="S266" s="1135"/>
      <c r="T266" s="1135"/>
      <c r="U266" s="1135"/>
      <c r="V266" s="1135"/>
      <c r="W266" s="1135"/>
      <c r="X266" s="1135"/>
      <c r="Y266" s="1135"/>
      <c r="Z266" s="1135"/>
      <c r="AA266" s="1135"/>
      <c r="AB266" s="1135"/>
      <c r="AC266" s="1135"/>
      <c r="AD266" s="1135"/>
      <c r="AE266" s="1135"/>
      <c r="AF266" s="1135"/>
      <c r="AG266" s="1135"/>
      <c r="AH266" s="1135"/>
      <c r="AI266" s="1135"/>
      <c r="AJ266" s="1135"/>
      <c r="AK266" s="1135"/>
      <c r="AL266" s="1135"/>
      <c r="AM266" s="1135"/>
      <c r="AN266" s="1135"/>
      <c r="AO266" s="1135"/>
      <c r="AP266" s="1135"/>
      <c r="AQ266" s="1135"/>
      <c r="AR266" s="1135"/>
      <c r="AS266" s="1135"/>
      <c r="AT266" s="1135"/>
      <c r="AU266" s="1135"/>
      <c r="AV266" s="1135"/>
      <c r="AW266" s="1135"/>
      <c r="AX266" s="1135"/>
      <c r="AY266" s="1135"/>
      <c r="AZ266" s="1135"/>
      <c r="BA266" s="902"/>
    </row>
    <row r="267" spans="1:53" ht="55.8" customHeight="1">
      <c r="A267" s="902"/>
      <c r="B267" s="902"/>
      <c r="C267" s="902"/>
      <c r="D267" s="902"/>
      <c r="E267" s="902"/>
      <c r="F267" s="902"/>
      <c r="G267" s="902"/>
      <c r="H267" s="902"/>
      <c r="I267" s="902"/>
      <c r="J267" s="902"/>
      <c r="K267" s="648" t="s">
        <v>2607</v>
      </c>
      <c r="L267" s="1146" t="s">
        <v>2531</v>
      </c>
      <c r="M267" s="1135"/>
      <c r="N267" s="1135"/>
      <c r="O267" s="1135"/>
      <c r="P267" s="1135"/>
      <c r="Q267" s="1135"/>
      <c r="R267" s="1135"/>
      <c r="S267" s="1135"/>
      <c r="T267" s="1135"/>
      <c r="U267" s="1135"/>
      <c r="V267" s="1135"/>
      <c r="W267" s="1135"/>
      <c r="X267" s="1135"/>
      <c r="Y267" s="1135"/>
      <c r="Z267" s="1135"/>
      <c r="AA267" s="1135"/>
      <c r="AB267" s="1135"/>
      <c r="AC267" s="1135"/>
      <c r="AD267" s="1135"/>
      <c r="AE267" s="1135"/>
      <c r="AF267" s="1135"/>
      <c r="AG267" s="1135"/>
      <c r="AH267" s="1135"/>
      <c r="AI267" s="1135"/>
      <c r="AJ267" s="1135"/>
      <c r="AK267" s="1135"/>
      <c r="AL267" s="1135"/>
      <c r="AM267" s="1135"/>
      <c r="AN267" s="1135"/>
      <c r="AO267" s="1135"/>
      <c r="AP267" s="1135"/>
      <c r="AQ267" s="1135"/>
      <c r="AR267" s="1135"/>
      <c r="AS267" s="1135"/>
      <c r="AT267" s="1135"/>
      <c r="AU267" s="1135"/>
      <c r="AV267" s="1135"/>
      <c r="AW267" s="1135"/>
      <c r="AX267" s="1135"/>
      <c r="AY267" s="1135"/>
      <c r="AZ267" s="1135"/>
      <c r="BA267" s="902"/>
    </row>
  </sheetData>
  <sheetProtection formatColumns="0" formatRows="0" autoFilter="0"/>
  <mergeCells count="12">
    <mergeCell ref="L265:AZ265"/>
    <mergeCell ref="L266:AZ266"/>
    <mergeCell ref="L267:AZ267"/>
    <mergeCell ref="L264:AZ264"/>
    <mergeCell ref="AZ14:AZ15"/>
    <mergeCell ref="AX14:AX15"/>
    <mergeCell ref="AY14:AY15"/>
    <mergeCell ref="L263:AZ263"/>
    <mergeCell ref="L14:L15"/>
    <mergeCell ref="M14:M15"/>
    <mergeCell ref="N14:N15"/>
    <mergeCell ref="AN15:AW15"/>
  </mergeCells>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O135:Q138 S64:T64 S29:AM35 S52:AM63 S135:AM138 S230:AM235 O230:Q235 O209:Q209 S238:AM245 O238:Q245 S220:AM222 O220:Q222 O212:Q212 O214:Q218 S214:AM218 S196:AM197 O196:Q197 S212:AM212 S209:AM209 S250:AM255 AD187:AE187 O247:Q248 O160:Q163 O167:Q173 O177:Q186 S160:AM164 O150:Q150 O152:Q158 S167:AM173 S148:AM150 O141:Q141 S144:AM146 O144:Q146 O148:Q148 O175:Q175 O250:Q255 S247:AM248 S258:AM261 S187:T187 O258:Q261 S175:AM186 S152:AM158">
      <formula1>-9.99999999999999E+23</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43" firstPageNumber="13"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01"/>
  <sheetViews>
    <sheetView showGridLines="0" view="pageBreakPreview" topLeftCell="L12" zoomScale="70" zoomScaleNormal="100" zoomScaleSheetLayoutView="70" workbookViewId="0">
      <selection activeCell="AT60" sqref="AT60"/>
    </sheetView>
  </sheetViews>
  <sheetFormatPr defaultColWidth="9.125" defaultRowHeight="11.4"/>
  <cols>
    <col min="1" max="5" width="2.75" style="322" hidden="1" customWidth="1"/>
    <col min="6" max="6" width="8.375" style="322" hidden="1" customWidth="1"/>
    <col min="7" max="7" width="12.875" style="322" hidden="1" customWidth="1"/>
    <col min="8" max="10" width="2.75" style="322" hidden="1" customWidth="1"/>
    <col min="11" max="11" width="3.75" style="322" hidden="1" customWidth="1"/>
    <col min="12" max="12" width="56.75" style="321" customWidth="1"/>
    <col min="13" max="13" width="13.25" style="324" customWidth="1"/>
    <col min="14" max="16" width="14.875" style="322" customWidth="1"/>
    <col min="17" max="43" width="14.875" style="322" hidden="1" customWidth="1"/>
    <col min="44" max="44" width="14.875" style="322" customWidth="1"/>
    <col min="45" max="16384" width="9.125" style="322"/>
  </cols>
  <sheetData>
    <row r="1" spans="1:58" hidden="1">
      <c r="A1" s="918"/>
      <c r="B1" s="918"/>
      <c r="C1" s="918"/>
      <c r="D1" s="918"/>
      <c r="E1" s="918"/>
      <c r="F1" s="918"/>
      <c r="G1" s="918"/>
      <c r="H1" s="918"/>
      <c r="I1" s="918"/>
      <c r="J1" s="918"/>
      <c r="K1" s="918"/>
      <c r="L1" s="963"/>
      <c r="M1" s="964"/>
      <c r="N1" s="918">
        <v>2024</v>
      </c>
      <c r="O1" s="918">
        <v>2024</v>
      </c>
      <c r="P1" s="918">
        <v>2024</v>
      </c>
      <c r="Q1" s="918">
        <v>2025</v>
      </c>
      <c r="R1" s="918">
        <v>2025</v>
      </c>
      <c r="S1" s="918">
        <v>2025</v>
      </c>
      <c r="T1" s="918">
        <v>2026</v>
      </c>
      <c r="U1" s="918">
        <v>2026</v>
      </c>
      <c r="V1" s="918">
        <v>2026</v>
      </c>
      <c r="W1" s="918">
        <v>2027</v>
      </c>
      <c r="X1" s="918">
        <v>2027</v>
      </c>
      <c r="Y1" s="918">
        <v>2027</v>
      </c>
      <c r="Z1" s="918">
        <v>2028</v>
      </c>
      <c r="AA1" s="918">
        <v>2028</v>
      </c>
      <c r="AB1" s="918">
        <v>2028</v>
      </c>
      <c r="AC1" s="918">
        <v>2029</v>
      </c>
      <c r="AD1" s="918">
        <v>2029</v>
      </c>
      <c r="AE1" s="918">
        <v>2029</v>
      </c>
      <c r="AF1" s="918">
        <v>2030</v>
      </c>
      <c r="AG1" s="918">
        <v>2030</v>
      </c>
      <c r="AH1" s="918">
        <v>2030</v>
      </c>
      <c r="AI1" s="918">
        <v>2031</v>
      </c>
      <c r="AJ1" s="918">
        <v>2031</v>
      </c>
      <c r="AK1" s="918">
        <v>2031</v>
      </c>
      <c r="AL1" s="918">
        <v>2032</v>
      </c>
      <c r="AM1" s="918">
        <v>2032</v>
      </c>
      <c r="AN1" s="918">
        <v>2032</v>
      </c>
      <c r="AO1" s="918">
        <v>2033</v>
      </c>
      <c r="AP1" s="918">
        <v>2033</v>
      </c>
      <c r="AQ1" s="918">
        <v>2033</v>
      </c>
      <c r="AR1" s="918"/>
      <c r="AS1" s="918"/>
      <c r="AT1" s="918"/>
      <c r="AU1" s="918"/>
      <c r="AV1" s="918"/>
      <c r="AW1" s="918"/>
      <c r="AX1" s="918"/>
      <c r="AY1" s="918"/>
      <c r="AZ1" s="918"/>
      <c r="BA1" s="918"/>
      <c r="BB1" s="918"/>
      <c r="BC1" s="918"/>
      <c r="BD1" s="918"/>
      <c r="BE1" s="918"/>
      <c r="BF1" s="918"/>
    </row>
    <row r="2" spans="1:58" hidden="1">
      <c r="A2" s="918"/>
      <c r="B2" s="918"/>
      <c r="C2" s="918"/>
      <c r="D2" s="918"/>
      <c r="E2" s="918"/>
      <c r="F2" s="918"/>
      <c r="G2" s="918"/>
      <c r="H2" s="918"/>
      <c r="I2" s="918"/>
      <c r="J2" s="918"/>
      <c r="K2" s="918"/>
      <c r="L2" s="963"/>
      <c r="M2" s="964"/>
      <c r="N2" s="918" t="s">
        <v>287</v>
      </c>
      <c r="O2" s="918" t="s">
        <v>286</v>
      </c>
      <c r="P2" s="918" t="s">
        <v>1335</v>
      </c>
      <c r="Q2" s="918" t="s">
        <v>287</v>
      </c>
      <c r="R2" s="918" t="s">
        <v>286</v>
      </c>
      <c r="S2" s="918" t="s">
        <v>1335</v>
      </c>
      <c r="T2" s="918" t="s">
        <v>287</v>
      </c>
      <c r="U2" s="918" t="s">
        <v>286</v>
      </c>
      <c r="V2" s="918" t="s">
        <v>1335</v>
      </c>
      <c r="W2" s="918" t="s">
        <v>287</v>
      </c>
      <c r="X2" s="918" t="s">
        <v>286</v>
      </c>
      <c r="Y2" s="918" t="s">
        <v>1335</v>
      </c>
      <c r="Z2" s="918" t="s">
        <v>287</v>
      </c>
      <c r="AA2" s="918" t="s">
        <v>286</v>
      </c>
      <c r="AB2" s="918" t="s">
        <v>1335</v>
      </c>
      <c r="AC2" s="918" t="s">
        <v>287</v>
      </c>
      <c r="AD2" s="918" t="s">
        <v>286</v>
      </c>
      <c r="AE2" s="918" t="s">
        <v>1335</v>
      </c>
      <c r="AF2" s="918" t="s">
        <v>287</v>
      </c>
      <c r="AG2" s="918" t="s">
        <v>286</v>
      </c>
      <c r="AH2" s="918" t="s">
        <v>1335</v>
      </c>
      <c r="AI2" s="918" t="s">
        <v>287</v>
      </c>
      <c r="AJ2" s="918" t="s">
        <v>286</v>
      </c>
      <c r="AK2" s="918" t="s">
        <v>1335</v>
      </c>
      <c r="AL2" s="918" t="s">
        <v>287</v>
      </c>
      <c r="AM2" s="918" t="s">
        <v>286</v>
      </c>
      <c r="AN2" s="918" t="s">
        <v>1335</v>
      </c>
      <c r="AO2" s="918" t="s">
        <v>287</v>
      </c>
      <c r="AP2" s="918" t="s">
        <v>286</v>
      </c>
      <c r="AQ2" s="918" t="s">
        <v>1335</v>
      </c>
      <c r="AR2" s="918"/>
      <c r="AS2" s="918"/>
      <c r="AT2" s="918"/>
      <c r="AU2" s="918"/>
      <c r="AV2" s="918"/>
      <c r="AW2" s="918"/>
      <c r="AX2" s="918"/>
      <c r="AY2" s="918"/>
      <c r="AZ2" s="918"/>
      <c r="BA2" s="918"/>
      <c r="BB2" s="918"/>
      <c r="BC2" s="918"/>
      <c r="BD2" s="918"/>
      <c r="BE2" s="918"/>
      <c r="BF2" s="918"/>
    </row>
    <row r="3" spans="1:58" hidden="1">
      <c r="A3" s="918"/>
      <c r="B3" s="918"/>
      <c r="C3" s="918"/>
      <c r="D3" s="918"/>
      <c r="E3" s="918"/>
      <c r="F3" s="918"/>
      <c r="G3" s="918"/>
      <c r="H3" s="918"/>
      <c r="I3" s="918"/>
      <c r="J3" s="918"/>
      <c r="K3" s="918"/>
      <c r="L3" s="963"/>
      <c r="M3" s="964"/>
      <c r="N3" s="918" t="s">
        <v>2575</v>
      </c>
      <c r="O3" s="918" t="s">
        <v>2576</v>
      </c>
      <c r="P3" s="918" t="s">
        <v>2625</v>
      </c>
      <c r="Q3" s="918" t="s">
        <v>2580</v>
      </c>
      <c r="R3" s="918" t="s">
        <v>2581</v>
      </c>
      <c r="S3" s="918" t="s">
        <v>2626</v>
      </c>
      <c r="T3" s="918" t="s">
        <v>2582</v>
      </c>
      <c r="U3" s="918" t="s">
        <v>2583</v>
      </c>
      <c r="V3" s="918" t="s">
        <v>2627</v>
      </c>
      <c r="W3" s="918" t="s">
        <v>2584</v>
      </c>
      <c r="X3" s="918" t="s">
        <v>2585</v>
      </c>
      <c r="Y3" s="918" t="s">
        <v>2628</v>
      </c>
      <c r="Z3" s="918" t="s">
        <v>2586</v>
      </c>
      <c r="AA3" s="918" t="s">
        <v>2587</v>
      </c>
      <c r="AB3" s="918" t="s">
        <v>2629</v>
      </c>
      <c r="AC3" s="918" t="s">
        <v>2588</v>
      </c>
      <c r="AD3" s="918" t="s">
        <v>2589</v>
      </c>
      <c r="AE3" s="918" t="s">
        <v>2630</v>
      </c>
      <c r="AF3" s="918" t="s">
        <v>2590</v>
      </c>
      <c r="AG3" s="918" t="s">
        <v>2591</v>
      </c>
      <c r="AH3" s="918" t="s">
        <v>2631</v>
      </c>
      <c r="AI3" s="918" t="s">
        <v>2592</v>
      </c>
      <c r="AJ3" s="918" t="s">
        <v>2593</v>
      </c>
      <c r="AK3" s="918" t="s">
        <v>2632</v>
      </c>
      <c r="AL3" s="918" t="s">
        <v>2594</v>
      </c>
      <c r="AM3" s="918" t="s">
        <v>2595</v>
      </c>
      <c r="AN3" s="918" t="s">
        <v>2633</v>
      </c>
      <c r="AO3" s="918" t="s">
        <v>2596</v>
      </c>
      <c r="AP3" s="918" t="s">
        <v>2597</v>
      </c>
      <c r="AQ3" s="918" t="s">
        <v>2634</v>
      </c>
      <c r="AR3" s="918"/>
      <c r="AS3" s="918"/>
      <c r="AT3" s="918"/>
      <c r="AU3" s="918"/>
      <c r="AV3" s="918"/>
      <c r="AW3" s="918"/>
      <c r="AX3" s="918"/>
      <c r="AY3" s="918"/>
      <c r="AZ3" s="918"/>
      <c r="BA3" s="918"/>
      <c r="BB3" s="918"/>
      <c r="BC3" s="918"/>
      <c r="BD3" s="918"/>
      <c r="BE3" s="918"/>
      <c r="BF3" s="918"/>
    </row>
    <row r="4" spans="1:58" hidden="1">
      <c r="A4" s="918"/>
      <c r="B4" s="918"/>
      <c r="C4" s="918"/>
      <c r="D4" s="918"/>
      <c r="E4" s="918"/>
      <c r="F4" s="918"/>
      <c r="G4" s="918"/>
      <c r="H4" s="918"/>
      <c r="I4" s="918"/>
      <c r="J4" s="918"/>
      <c r="K4" s="918"/>
      <c r="L4" s="963"/>
      <c r="M4" s="964"/>
      <c r="N4" s="918"/>
      <c r="O4" s="918"/>
      <c r="P4" s="918"/>
      <c r="Q4" s="918"/>
      <c r="R4" s="918"/>
      <c r="S4" s="918"/>
      <c r="T4" s="918"/>
      <c r="U4" s="918"/>
      <c r="V4" s="918"/>
      <c r="W4" s="918"/>
      <c r="X4" s="918"/>
      <c r="Y4" s="918"/>
      <c r="Z4" s="918"/>
      <c r="AA4" s="918"/>
      <c r="AB4" s="918"/>
      <c r="AC4" s="918"/>
      <c r="AD4" s="918"/>
      <c r="AE4" s="918"/>
      <c r="AF4" s="918"/>
      <c r="AG4" s="918"/>
      <c r="AH4" s="918"/>
      <c r="AI4" s="918"/>
      <c r="AJ4" s="918"/>
      <c r="AK4" s="918"/>
      <c r="AL4" s="918"/>
      <c r="AM4" s="918"/>
      <c r="AN4" s="918"/>
      <c r="AO4" s="918"/>
      <c r="AP4" s="918"/>
      <c r="AQ4" s="918"/>
      <c r="AR4" s="918"/>
      <c r="AS4" s="918"/>
      <c r="AT4" s="918"/>
      <c r="AU4" s="918"/>
      <c r="AV4" s="918"/>
      <c r="AW4" s="918"/>
      <c r="AX4" s="918"/>
      <c r="AY4" s="918"/>
      <c r="AZ4" s="918"/>
      <c r="BA4" s="918"/>
      <c r="BB4" s="918"/>
      <c r="BC4" s="918"/>
      <c r="BD4" s="918"/>
      <c r="BE4" s="918"/>
      <c r="BF4" s="918"/>
    </row>
    <row r="5" spans="1:58" hidden="1">
      <c r="A5" s="918"/>
      <c r="B5" s="918"/>
      <c r="C5" s="918"/>
      <c r="D5" s="918"/>
      <c r="E5" s="918"/>
      <c r="F5" s="918"/>
      <c r="G5" s="918"/>
      <c r="H5" s="918"/>
      <c r="I5" s="918"/>
      <c r="J5" s="918"/>
      <c r="K5" s="918"/>
      <c r="L5" s="963"/>
      <c r="M5" s="964"/>
      <c r="N5" s="918"/>
      <c r="O5" s="918"/>
      <c r="P5" s="918"/>
      <c r="Q5" s="918"/>
      <c r="R5" s="918"/>
      <c r="S5" s="918"/>
      <c r="T5" s="918"/>
      <c r="U5" s="918"/>
      <c r="V5" s="918"/>
      <c r="W5" s="918"/>
      <c r="X5" s="918"/>
      <c r="Y5" s="918"/>
      <c r="Z5" s="918"/>
      <c r="AA5" s="918"/>
      <c r="AB5" s="918"/>
      <c r="AC5" s="918"/>
      <c r="AD5" s="918"/>
      <c r="AE5" s="918"/>
      <c r="AF5" s="918"/>
      <c r="AG5" s="918"/>
      <c r="AH5" s="918"/>
      <c r="AI5" s="918"/>
      <c r="AJ5" s="918"/>
      <c r="AK5" s="918"/>
      <c r="AL5" s="918"/>
      <c r="AM5" s="918"/>
      <c r="AN5" s="918"/>
      <c r="AO5" s="918"/>
      <c r="AP5" s="918"/>
      <c r="AQ5" s="918"/>
      <c r="AR5" s="918"/>
      <c r="AS5" s="918"/>
      <c r="AT5" s="918"/>
      <c r="AU5" s="918"/>
      <c r="AV5" s="918"/>
      <c r="AW5" s="918"/>
      <c r="AX5" s="918"/>
      <c r="AY5" s="918"/>
      <c r="AZ5" s="918"/>
      <c r="BA5" s="918"/>
      <c r="BB5" s="918"/>
      <c r="BC5" s="918"/>
      <c r="BD5" s="918"/>
      <c r="BE5" s="918"/>
      <c r="BF5" s="918"/>
    </row>
    <row r="6" spans="1:58" hidden="1">
      <c r="A6" s="918"/>
      <c r="B6" s="918"/>
      <c r="C6" s="918"/>
      <c r="D6" s="918"/>
      <c r="E6" s="918"/>
      <c r="F6" s="918"/>
      <c r="G6" s="918"/>
      <c r="H6" s="918"/>
      <c r="I6" s="918"/>
      <c r="J6" s="918"/>
      <c r="K6" s="918"/>
      <c r="L6" s="963"/>
      <c r="M6" s="964"/>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8"/>
      <c r="AY6" s="918"/>
      <c r="AZ6" s="918"/>
      <c r="BA6" s="918"/>
      <c r="BB6" s="918"/>
      <c r="BC6" s="918"/>
      <c r="BD6" s="918"/>
      <c r="BE6" s="918"/>
      <c r="BF6" s="918"/>
    </row>
    <row r="7" spans="1:58" hidden="1">
      <c r="A7" s="918"/>
      <c r="B7" s="918"/>
      <c r="C7" s="918"/>
      <c r="D7" s="918"/>
      <c r="E7" s="918"/>
      <c r="F7" s="918"/>
      <c r="G7" s="918"/>
      <c r="H7" s="918"/>
      <c r="I7" s="918"/>
      <c r="J7" s="918"/>
      <c r="K7" s="918"/>
      <c r="L7" s="963"/>
      <c r="M7" s="964"/>
      <c r="N7" s="918"/>
      <c r="O7" s="918"/>
      <c r="P7" s="918"/>
      <c r="Q7" s="706" t="b">
        <v>0</v>
      </c>
      <c r="R7" s="706" t="b">
        <v>0</v>
      </c>
      <c r="S7" s="706" t="b">
        <v>0</v>
      </c>
      <c r="T7" s="706" t="b">
        <v>0</v>
      </c>
      <c r="U7" s="706" t="b">
        <v>0</v>
      </c>
      <c r="V7" s="706" t="b">
        <v>0</v>
      </c>
      <c r="W7" s="706" t="b">
        <v>0</v>
      </c>
      <c r="X7" s="706" t="b">
        <v>0</v>
      </c>
      <c r="Y7" s="706" t="b">
        <v>0</v>
      </c>
      <c r="Z7" s="706" t="b">
        <v>0</v>
      </c>
      <c r="AA7" s="706" t="b">
        <v>0</v>
      </c>
      <c r="AB7" s="706" t="b">
        <v>0</v>
      </c>
      <c r="AC7" s="706" t="b">
        <v>0</v>
      </c>
      <c r="AD7" s="706" t="b">
        <v>0</v>
      </c>
      <c r="AE7" s="706" t="b">
        <v>0</v>
      </c>
      <c r="AF7" s="706" t="b">
        <v>0</v>
      </c>
      <c r="AG7" s="706" t="b">
        <v>0</v>
      </c>
      <c r="AH7" s="706" t="b">
        <v>0</v>
      </c>
      <c r="AI7" s="706" t="b">
        <v>0</v>
      </c>
      <c r="AJ7" s="706" t="b">
        <v>0</v>
      </c>
      <c r="AK7" s="706" t="b">
        <v>0</v>
      </c>
      <c r="AL7" s="706" t="b">
        <v>0</v>
      </c>
      <c r="AM7" s="706" t="b">
        <v>0</v>
      </c>
      <c r="AN7" s="706" t="b">
        <v>0</v>
      </c>
      <c r="AO7" s="706" t="b">
        <v>0</v>
      </c>
      <c r="AP7" s="706" t="b">
        <v>0</v>
      </c>
      <c r="AQ7" s="706" t="b">
        <v>0</v>
      </c>
      <c r="AR7" s="918"/>
      <c r="AS7" s="918"/>
      <c r="AT7" s="918"/>
      <c r="AU7" s="918"/>
      <c r="AV7" s="918"/>
      <c r="AW7" s="918"/>
      <c r="AX7" s="918"/>
      <c r="AY7" s="918"/>
      <c r="AZ7" s="918"/>
      <c r="BA7" s="918"/>
      <c r="BB7" s="918"/>
      <c r="BC7" s="918"/>
      <c r="BD7" s="918"/>
      <c r="BE7" s="918"/>
      <c r="BF7" s="918"/>
    </row>
    <row r="8" spans="1:58" hidden="1">
      <c r="A8" s="918"/>
      <c r="B8" s="918"/>
      <c r="C8" s="918"/>
      <c r="D8" s="918"/>
      <c r="E8" s="918"/>
      <c r="F8" s="918"/>
      <c r="G8" s="918"/>
      <c r="H8" s="918"/>
      <c r="I8" s="918"/>
      <c r="J8" s="918"/>
      <c r="K8" s="918"/>
      <c r="L8" s="963"/>
      <c r="M8" s="964"/>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18"/>
      <c r="AY8" s="918"/>
      <c r="AZ8" s="918"/>
      <c r="BA8" s="918"/>
      <c r="BB8" s="918"/>
      <c r="BC8" s="918"/>
      <c r="BD8" s="918"/>
      <c r="BE8" s="918"/>
      <c r="BF8" s="918"/>
    </row>
    <row r="9" spans="1:58" hidden="1">
      <c r="A9" s="918"/>
      <c r="B9" s="918"/>
      <c r="C9" s="918"/>
      <c r="D9" s="918"/>
      <c r="E9" s="918"/>
      <c r="F9" s="918"/>
      <c r="G9" s="918"/>
      <c r="H9" s="918"/>
      <c r="I9" s="918"/>
      <c r="J9" s="918"/>
      <c r="K9" s="918"/>
      <c r="L9" s="963"/>
      <c r="M9" s="964"/>
      <c r="N9" s="918"/>
      <c r="O9" s="918"/>
      <c r="P9" s="918"/>
      <c r="Q9" s="918"/>
      <c r="R9" s="918"/>
      <c r="S9" s="918"/>
      <c r="T9" s="918"/>
      <c r="U9" s="918"/>
      <c r="V9" s="918"/>
      <c r="W9" s="918"/>
      <c r="X9" s="918"/>
      <c r="Y9" s="918"/>
      <c r="Z9" s="918"/>
      <c r="AA9" s="918"/>
      <c r="AB9" s="918"/>
      <c r="AC9" s="918"/>
      <c r="AD9" s="918"/>
      <c r="AE9" s="918"/>
      <c r="AF9" s="918"/>
      <c r="AG9" s="918"/>
      <c r="AH9" s="918"/>
      <c r="AI9" s="918"/>
      <c r="AJ9" s="918"/>
      <c r="AK9" s="918"/>
      <c r="AL9" s="918"/>
      <c r="AM9" s="918"/>
      <c r="AN9" s="918"/>
      <c r="AO9" s="918"/>
      <c r="AP9" s="918"/>
      <c r="AQ9" s="918"/>
      <c r="AR9" s="918"/>
      <c r="AS9" s="918"/>
      <c r="AT9" s="918"/>
      <c r="AU9" s="918"/>
      <c r="AV9" s="918"/>
      <c r="AW9" s="918"/>
      <c r="AX9" s="918"/>
      <c r="AY9" s="918"/>
      <c r="AZ9" s="918"/>
      <c r="BA9" s="918"/>
      <c r="BB9" s="918"/>
      <c r="BC9" s="918"/>
      <c r="BD9" s="918"/>
      <c r="BE9" s="918"/>
      <c r="BF9" s="918"/>
    </row>
    <row r="10" spans="1:58" hidden="1">
      <c r="A10" s="918"/>
      <c r="B10" s="918"/>
      <c r="C10" s="918"/>
      <c r="D10" s="918"/>
      <c r="E10" s="918"/>
      <c r="F10" s="918"/>
      <c r="G10" s="918"/>
      <c r="H10" s="918"/>
      <c r="I10" s="918"/>
      <c r="J10" s="918"/>
      <c r="K10" s="918"/>
      <c r="L10" s="963"/>
      <c r="M10" s="964"/>
      <c r="N10" s="918"/>
      <c r="O10" s="918"/>
      <c r="P10" s="918"/>
      <c r="Q10" s="918"/>
      <c r="R10" s="918"/>
      <c r="S10" s="918"/>
      <c r="T10" s="918"/>
      <c r="U10" s="918"/>
      <c r="V10" s="918"/>
      <c r="W10" s="918"/>
      <c r="X10" s="918"/>
      <c r="Y10" s="918"/>
      <c r="Z10" s="918"/>
      <c r="AA10" s="918"/>
      <c r="AB10" s="918"/>
      <c r="AC10" s="918"/>
      <c r="AD10" s="918"/>
      <c r="AE10" s="918"/>
      <c r="AF10" s="918"/>
      <c r="AG10" s="918"/>
      <c r="AH10" s="918"/>
      <c r="AI10" s="918"/>
      <c r="AJ10" s="918"/>
      <c r="AK10" s="918"/>
      <c r="AL10" s="918"/>
      <c r="AM10" s="918"/>
      <c r="AN10" s="918"/>
      <c r="AO10" s="918"/>
      <c r="AP10" s="918"/>
      <c r="AQ10" s="918"/>
      <c r="AR10" s="918"/>
      <c r="AS10" s="918"/>
      <c r="AT10" s="918"/>
      <c r="AU10" s="918"/>
      <c r="AV10" s="918"/>
      <c r="AW10" s="918"/>
      <c r="AX10" s="918"/>
      <c r="AY10" s="918"/>
      <c r="AZ10" s="918"/>
      <c r="BA10" s="918"/>
      <c r="BB10" s="918"/>
      <c r="BC10" s="918"/>
      <c r="BD10" s="918"/>
      <c r="BE10" s="918"/>
      <c r="BF10" s="918"/>
    </row>
    <row r="11" spans="1:58" ht="15" hidden="1" customHeight="1">
      <c r="A11" s="918"/>
      <c r="B11" s="918"/>
      <c r="C11" s="918"/>
      <c r="D11" s="918"/>
      <c r="E11" s="918"/>
      <c r="F11" s="918"/>
      <c r="G11" s="918"/>
      <c r="H11" s="918"/>
      <c r="I11" s="918"/>
      <c r="J11" s="918"/>
      <c r="K11" s="918"/>
      <c r="L11" s="965"/>
      <c r="M11" s="964"/>
      <c r="N11" s="918"/>
      <c r="O11" s="918"/>
      <c r="P11" s="918"/>
      <c r="Q11" s="918"/>
      <c r="R11" s="918"/>
      <c r="S11" s="918"/>
      <c r="T11" s="918"/>
      <c r="U11" s="918"/>
      <c r="V11" s="918"/>
      <c r="W11" s="918"/>
      <c r="X11" s="918"/>
      <c r="Y11" s="918"/>
      <c r="Z11" s="918"/>
      <c r="AA11" s="918"/>
      <c r="AB11" s="918"/>
      <c r="AC11" s="918"/>
      <c r="AD11" s="918"/>
      <c r="AE11" s="918"/>
      <c r="AF11" s="918"/>
      <c r="AG11" s="918"/>
      <c r="AH11" s="918"/>
      <c r="AI11" s="918"/>
      <c r="AJ11" s="918"/>
      <c r="AK11" s="918"/>
      <c r="AL11" s="918"/>
      <c r="AM11" s="918"/>
      <c r="AN11" s="918"/>
      <c r="AO11" s="918"/>
      <c r="AP11" s="918"/>
      <c r="AQ11" s="918"/>
      <c r="AR11" s="918"/>
      <c r="AS11" s="918"/>
      <c r="AT11" s="918"/>
      <c r="AU11" s="918"/>
      <c r="AV11" s="918"/>
      <c r="AW11" s="918"/>
      <c r="AX11" s="918"/>
      <c r="AY11" s="918"/>
      <c r="AZ11" s="918"/>
      <c r="BA11" s="918"/>
      <c r="BB11" s="918"/>
      <c r="BC11" s="918"/>
      <c r="BD11" s="918"/>
      <c r="BE11" s="918"/>
      <c r="BF11" s="918"/>
    </row>
    <row r="12" spans="1:58" s="323" customFormat="1" ht="24" customHeight="1">
      <c r="A12" s="966"/>
      <c r="B12" s="966"/>
      <c r="C12" s="966"/>
      <c r="D12" s="966"/>
      <c r="E12" s="966"/>
      <c r="F12" s="966"/>
      <c r="G12" s="966"/>
      <c r="H12" s="966"/>
      <c r="I12" s="966"/>
      <c r="J12" s="966"/>
      <c r="K12" s="966"/>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966"/>
      <c r="AS12" s="966"/>
      <c r="AT12" s="966"/>
      <c r="AU12" s="966"/>
      <c r="AV12" s="966"/>
      <c r="AW12" s="966"/>
      <c r="AX12" s="966"/>
      <c r="AY12" s="966"/>
      <c r="AZ12" s="966"/>
      <c r="BA12" s="966"/>
      <c r="BB12" s="966"/>
      <c r="BC12" s="966"/>
      <c r="BD12" s="966"/>
      <c r="BE12" s="966"/>
      <c r="BF12" s="966"/>
    </row>
    <row r="13" spans="1:58">
      <c r="A13" s="918"/>
      <c r="B13" s="918"/>
      <c r="C13" s="918"/>
      <c r="D13" s="918"/>
      <c r="E13" s="918"/>
      <c r="F13" s="918"/>
      <c r="G13" s="918"/>
      <c r="H13" s="918"/>
      <c r="I13" s="918"/>
      <c r="J13" s="918"/>
      <c r="K13" s="918"/>
      <c r="L13" s="964"/>
      <c r="M13" s="964"/>
      <c r="N13" s="964"/>
      <c r="O13" s="918"/>
      <c r="P13" s="918"/>
      <c r="Q13" s="918"/>
      <c r="R13" s="918"/>
      <c r="S13" s="918"/>
      <c r="T13" s="918"/>
      <c r="U13" s="918"/>
      <c r="V13" s="918"/>
      <c r="W13" s="918"/>
      <c r="X13" s="918"/>
      <c r="Y13" s="918"/>
      <c r="Z13" s="918"/>
      <c r="AA13" s="918"/>
      <c r="AB13" s="918"/>
      <c r="AC13" s="918"/>
      <c r="AD13" s="918"/>
      <c r="AE13" s="918"/>
      <c r="AF13" s="918"/>
      <c r="AG13" s="918"/>
      <c r="AH13" s="918"/>
      <c r="AI13" s="918"/>
      <c r="AJ13" s="918"/>
      <c r="AK13" s="918"/>
      <c r="AL13" s="918"/>
      <c r="AM13" s="918"/>
      <c r="AN13" s="918"/>
      <c r="AO13" s="918"/>
      <c r="AP13" s="918"/>
      <c r="AQ13" s="918"/>
      <c r="AR13" s="918"/>
      <c r="AS13" s="918"/>
      <c r="AT13" s="918"/>
      <c r="AU13" s="918"/>
      <c r="AV13" s="918"/>
      <c r="AW13" s="918"/>
      <c r="AX13" s="918"/>
      <c r="AY13" s="918"/>
      <c r="AZ13" s="918"/>
      <c r="BA13" s="918"/>
      <c r="BB13" s="918"/>
      <c r="BC13" s="918"/>
      <c r="BD13" s="918"/>
      <c r="BE13" s="918"/>
      <c r="BF13" s="964"/>
    </row>
    <row r="14" spans="1:58" s="323" customFormat="1">
      <c r="A14" s="966"/>
      <c r="B14" s="966"/>
      <c r="C14" s="966"/>
      <c r="D14" s="966"/>
      <c r="E14" s="966"/>
      <c r="F14" s="966"/>
      <c r="G14" s="966" t="b">
        <v>1</v>
      </c>
      <c r="H14" s="966"/>
      <c r="I14" s="966"/>
      <c r="J14" s="966"/>
      <c r="K14" s="966"/>
      <c r="L14" s="1151" t="s">
        <v>685</v>
      </c>
      <c r="M14" s="1152"/>
      <c r="N14" s="1152"/>
      <c r="O14" s="1152"/>
      <c r="P14" s="1152"/>
      <c r="Q14" s="1152"/>
      <c r="R14" s="1152"/>
      <c r="S14" s="1152"/>
      <c r="T14" s="1152"/>
      <c r="U14" s="1152"/>
      <c r="V14" s="1152"/>
      <c r="W14" s="1152"/>
      <c r="X14" s="1152"/>
      <c r="Y14" s="1152"/>
      <c r="Z14" s="1152"/>
      <c r="AA14" s="1152"/>
      <c r="AB14" s="1152"/>
      <c r="AC14" s="1152"/>
      <c r="AD14" s="1152"/>
      <c r="AE14" s="1152"/>
      <c r="AF14" s="1152"/>
      <c r="AG14" s="1152"/>
      <c r="AH14" s="1152"/>
      <c r="AI14" s="1152"/>
      <c r="AJ14" s="1152"/>
      <c r="AK14" s="1152"/>
      <c r="AL14" s="1152"/>
      <c r="AM14" s="1152"/>
      <c r="AN14" s="1152"/>
      <c r="AO14" s="1152"/>
      <c r="AP14" s="1152"/>
      <c r="AQ14" s="1153"/>
      <c r="AR14" s="966"/>
      <c r="AS14" s="966"/>
      <c r="AT14" s="966"/>
      <c r="AU14" s="966"/>
      <c r="AV14" s="966"/>
      <c r="AW14" s="966"/>
      <c r="AX14" s="966"/>
      <c r="AY14" s="966"/>
      <c r="AZ14" s="966"/>
      <c r="BA14" s="966"/>
      <c r="BB14" s="966"/>
      <c r="BC14" s="966"/>
      <c r="BD14" s="966"/>
      <c r="BE14" s="966"/>
      <c r="BF14" s="966"/>
    </row>
    <row r="15" spans="1:58">
      <c r="A15" s="918"/>
      <c r="B15" s="918"/>
      <c r="C15" s="918"/>
      <c r="D15" s="918"/>
      <c r="E15" s="918"/>
      <c r="F15" s="918"/>
      <c r="G15" s="966" t="b">
        <v>1</v>
      </c>
      <c r="H15" s="918"/>
      <c r="I15" s="918"/>
      <c r="J15" s="918"/>
      <c r="K15" s="918"/>
      <c r="L15" s="1154" t="s">
        <v>121</v>
      </c>
      <c r="M15" s="1154" t="s">
        <v>143</v>
      </c>
      <c r="N15" s="1155" t="s">
        <v>2569</v>
      </c>
      <c r="O15" s="1156"/>
      <c r="P15" s="1157"/>
      <c r="Q15" s="1155" t="s">
        <v>2598</v>
      </c>
      <c r="R15" s="1156"/>
      <c r="S15" s="1157"/>
      <c r="T15" s="1155" t="s">
        <v>2599</v>
      </c>
      <c r="U15" s="1156"/>
      <c r="V15" s="1157"/>
      <c r="W15" s="1155" t="s">
        <v>2600</v>
      </c>
      <c r="X15" s="1156"/>
      <c r="Y15" s="1157"/>
      <c r="Z15" s="1155" t="s">
        <v>2601</v>
      </c>
      <c r="AA15" s="1156"/>
      <c r="AB15" s="1157"/>
      <c r="AC15" s="1155" t="s">
        <v>2602</v>
      </c>
      <c r="AD15" s="1156"/>
      <c r="AE15" s="1157"/>
      <c r="AF15" s="1155" t="s">
        <v>2603</v>
      </c>
      <c r="AG15" s="1156"/>
      <c r="AH15" s="1157"/>
      <c r="AI15" s="1155" t="s">
        <v>2604</v>
      </c>
      <c r="AJ15" s="1156"/>
      <c r="AK15" s="1157"/>
      <c r="AL15" s="1155" t="s">
        <v>2605</v>
      </c>
      <c r="AM15" s="1156"/>
      <c r="AN15" s="1157"/>
      <c r="AO15" s="1155" t="s">
        <v>2606</v>
      </c>
      <c r="AP15" s="1156"/>
      <c r="AQ15" s="1157"/>
      <c r="AR15" s="918"/>
      <c r="AS15" s="918"/>
      <c r="AT15" s="918"/>
      <c r="AU15" s="918"/>
      <c r="AV15" s="918"/>
      <c r="AW15" s="918"/>
      <c r="AX15" s="918"/>
      <c r="AY15" s="918"/>
      <c r="AZ15" s="918"/>
      <c r="BA15" s="918"/>
      <c r="BB15" s="918"/>
      <c r="BC15" s="918"/>
      <c r="BD15" s="918"/>
      <c r="BE15" s="918"/>
      <c r="BF15" s="918"/>
    </row>
    <row r="16" spans="1:58" ht="34.200000000000003">
      <c r="A16" s="918"/>
      <c r="B16" s="918"/>
      <c r="C16" s="918"/>
      <c r="D16" s="918"/>
      <c r="E16" s="918"/>
      <c r="F16" s="918"/>
      <c r="G16" s="966" t="b">
        <v>1</v>
      </c>
      <c r="H16" s="918"/>
      <c r="I16" s="918"/>
      <c r="J16" s="918"/>
      <c r="K16" s="918"/>
      <c r="L16" s="1154"/>
      <c r="M16" s="1154"/>
      <c r="N16" s="967" t="s">
        <v>287</v>
      </c>
      <c r="O16" s="967" t="s">
        <v>286</v>
      </c>
      <c r="P16" s="967" t="s">
        <v>1335</v>
      </c>
      <c r="Q16" s="967" t="s">
        <v>287</v>
      </c>
      <c r="R16" s="967" t="s">
        <v>286</v>
      </c>
      <c r="S16" s="967" t="s">
        <v>1335</v>
      </c>
      <c r="T16" s="967" t="s">
        <v>287</v>
      </c>
      <c r="U16" s="967" t="s">
        <v>286</v>
      </c>
      <c r="V16" s="967" t="s">
        <v>1335</v>
      </c>
      <c r="W16" s="967" t="s">
        <v>287</v>
      </c>
      <c r="X16" s="967" t="s">
        <v>286</v>
      </c>
      <c r="Y16" s="967" t="s">
        <v>1335</v>
      </c>
      <c r="Z16" s="967" t="s">
        <v>287</v>
      </c>
      <c r="AA16" s="967" t="s">
        <v>286</v>
      </c>
      <c r="AB16" s="967" t="s">
        <v>1335</v>
      </c>
      <c r="AC16" s="967" t="s">
        <v>287</v>
      </c>
      <c r="AD16" s="967" t="s">
        <v>286</v>
      </c>
      <c r="AE16" s="967" t="s">
        <v>1335</v>
      </c>
      <c r="AF16" s="967" t="s">
        <v>287</v>
      </c>
      <c r="AG16" s="967" t="s">
        <v>286</v>
      </c>
      <c r="AH16" s="967" t="s">
        <v>1335</v>
      </c>
      <c r="AI16" s="967" t="s">
        <v>287</v>
      </c>
      <c r="AJ16" s="967" t="s">
        <v>286</v>
      </c>
      <c r="AK16" s="967" t="s">
        <v>1335</v>
      </c>
      <c r="AL16" s="967" t="s">
        <v>287</v>
      </c>
      <c r="AM16" s="967" t="s">
        <v>286</v>
      </c>
      <c r="AN16" s="967" t="s">
        <v>1335</v>
      </c>
      <c r="AO16" s="967" t="s">
        <v>287</v>
      </c>
      <c r="AP16" s="967" t="s">
        <v>286</v>
      </c>
      <c r="AQ16" s="967" t="s">
        <v>1335</v>
      </c>
      <c r="AR16" s="918"/>
      <c r="AS16" s="918"/>
      <c r="AT16" s="918"/>
      <c r="AU16" s="918"/>
      <c r="AV16" s="918"/>
      <c r="AW16" s="918"/>
      <c r="AX16" s="918"/>
      <c r="AY16" s="918"/>
      <c r="AZ16" s="918"/>
      <c r="BA16" s="918"/>
      <c r="BB16" s="918"/>
      <c r="BC16" s="918"/>
      <c r="BD16" s="918"/>
      <c r="BE16" s="918"/>
      <c r="BF16" s="918"/>
    </row>
    <row r="17" spans="1:58" s="597" customFormat="1">
      <c r="A17" s="761" t="s">
        <v>18</v>
      </c>
      <c r="B17" s="918"/>
      <c r="C17" s="918"/>
      <c r="D17" s="918"/>
      <c r="E17" s="918"/>
      <c r="F17" s="918" t="s">
        <v>1026</v>
      </c>
      <c r="G17" s="966"/>
      <c r="H17" s="918"/>
      <c r="I17" s="918"/>
      <c r="J17" s="918"/>
      <c r="K17" s="918"/>
      <c r="L17" s="1160" t="s">
        <v>16</v>
      </c>
      <c r="M17" s="1161"/>
      <c r="N17" s="968" t="s">
        <v>2542</v>
      </c>
      <c r="O17" s="969"/>
      <c r="P17" s="969"/>
      <c r="Q17" s="969"/>
      <c r="R17" s="969"/>
      <c r="S17" s="969"/>
      <c r="T17" s="969"/>
      <c r="U17" s="969"/>
      <c r="V17" s="969"/>
      <c r="W17" s="969"/>
      <c r="X17" s="969"/>
      <c r="Y17" s="969"/>
      <c r="Z17" s="969"/>
      <c r="AA17" s="969"/>
      <c r="AB17" s="969"/>
      <c r="AC17" s="969"/>
      <c r="AD17" s="969"/>
      <c r="AE17" s="969"/>
      <c r="AF17" s="969"/>
      <c r="AG17" s="969"/>
      <c r="AH17" s="969"/>
      <c r="AI17" s="969"/>
      <c r="AJ17" s="969"/>
      <c r="AK17" s="969"/>
      <c r="AL17" s="969"/>
      <c r="AM17" s="969"/>
      <c r="AN17" s="969"/>
      <c r="AO17" s="969"/>
      <c r="AP17" s="969"/>
      <c r="AQ17" s="970"/>
      <c r="AR17" s="918"/>
      <c r="AS17" s="918"/>
      <c r="AT17" s="918"/>
      <c r="AU17" s="918"/>
      <c r="AV17" s="918"/>
      <c r="AW17" s="918"/>
      <c r="AX17" s="918"/>
      <c r="AY17" s="918"/>
      <c r="AZ17" s="918"/>
      <c r="BA17" s="918"/>
      <c r="BB17" s="918"/>
      <c r="BC17" s="918"/>
      <c r="BD17" s="918"/>
      <c r="BE17" s="918"/>
      <c r="BF17" s="918"/>
    </row>
    <row r="18" spans="1:58" s="597" customFormat="1">
      <c r="A18" s="918">
        <v>1</v>
      </c>
      <c r="B18" s="918"/>
      <c r="C18" s="918"/>
      <c r="D18" s="918"/>
      <c r="E18" s="918"/>
      <c r="F18" s="918"/>
      <c r="G18" s="918"/>
      <c r="H18" s="918"/>
      <c r="I18" s="918"/>
      <c r="J18" s="918"/>
      <c r="K18" s="918"/>
      <c r="L18" s="1158" t="s">
        <v>686</v>
      </c>
      <c r="M18" s="1159"/>
      <c r="N18" s="968" t="s">
        <v>1028</v>
      </c>
      <c r="O18" s="971"/>
      <c r="P18" s="971"/>
      <c r="Q18" s="971"/>
      <c r="R18" s="971"/>
      <c r="S18" s="971"/>
      <c r="T18" s="971"/>
      <c r="U18" s="971"/>
      <c r="V18" s="971"/>
      <c r="W18" s="971"/>
      <c r="X18" s="971"/>
      <c r="Y18" s="971"/>
      <c r="Z18" s="971"/>
      <c r="AA18" s="971"/>
      <c r="AB18" s="971"/>
      <c r="AC18" s="971"/>
      <c r="AD18" s="971"/>
      <c r="AE18" s="971"/>
      <c r="AF18" s="971"/>
      <c r="AG18" s="971"/>
      <c r="AH18" s="971"/>
      <c r="AI18" s="971"/>
      <c r="AJ18" s="971"/>
      <c r="AK18" s="971"/>
      <c r="AL18" s="971"/>
      <c r="AM18" s="971"/>
      <c r="AN18" s="971"/>
      <c r="AO18" s="971"/>
      <c r="AP18" s="971"/>
      <c r="AQ18" s="972"/>
      <c r="AR18" s="918"/>
      <c r="AS18" s="918"/>
      <c r="AT18" s="918"/>
      <c r="AU18" s="918"/>
      <c r="AV18" s="918"/>
      <c r="AW18" s="918"/>
      <c r="AX18" s="918"/>
      <c r="AY18" s="918"/>
      <c r="AZ18" s="918"/>
      <c r="BA18" s="918"/>
      <c r="BB18" s="918"/>
      <c r="BC18" s="918"/>
      <c r="BD18" s="918"/>
      <c r="BE18" s="918"/>
      <c r="BF18" s="918"/>
    </row>
    <row r="19" spans="1:58" s="597" customFormat="1">
      <c r="A19" s="918">
        <v>1</v>
      </c>
      <c r="B19" s="918"/>
      <c r="C19" s="918"/>
      <c r="D19" s="918"/>
      <c r="E19" s="918"/>
      <c r="F19" s="918"/>
      <c r="G19" s="918"/>
      <c r="H19" s="918"/>
      <c r="I19" s="918"/>
      <c r="J19" s="918"/>
      <c r="K19" s="918"/>
      <c r="L19" s="1158" t="s">
        <v>687</v>
      </c>
      <c r="M19" s="1159"/>
      <c r="N19" s="968" t="s">
        <v>1131</v>
      </c>
      <c r="O19" s="971"/>
      <c r="P19" s="971"/>
      <c r="Q19" s="971"/>
      <c r="R19" s="971"/>
      <c r="S19" s="971"/>
      <c r="T19" s="971"/>
      <c r="U19" s="971"/>
      <c r="V19" s="971"/>
      <c r="W19" s="971"/>
      <c r="X19" s="971"/>
      <c r="Y19" s="971"/>
      <c r="Z19" s="971"/>
      <c r="AA19" s="971"/>
      <c r="AB19" s="971"/>
      <c r="AC19" s="971"/>
      <c r="AD19" s="971"/>
      <c r="AE19" s="971"/>
      <c r="AF19" s="971"/>
      <c r="AG19" s="971"/>
      <c r="AH19" s="971"/>
      <c r="AI19" s="971"/>
      <c r="AJ19" s="971"/>
      <c r="AK19" s="971"/>
      <c r="AL19" s="971"/>
      <c r="AM19" s="971"/>
      <c r="AN19" s="971"/>
      <c r="AO19" s="971"/>
      <c r="AP19" s="971"/>
      <c r="AQ19" s="972"/>
      <c r="AR19" s="918"/>
      <c r="AS19" s="918"/>
      <c r="AT19" s="918"/>
      <c r="AU19" s="918"/>
      <c r="AV19" s="918"/>
      <c r="AW19" s="918"/>
      <c r="AX19" s="918"/>
      <c r="AY19" s="918"/>
      <c r="AZ19" s="918"/>
      <c r="BA19" s="918"/>
      <c r="BB19" s="918"/>
      <c r="BC19" s="918"/>
      <c r="BD19" s="918"/>
      <c r="BE19" s="918"/>
      <c r="BF19" s="918"/>
    </row>
    <row r="20" spans="1:58" s="597" customFormat="1">
      <c r="A20" s="918">
        <v>1</v>
      </c>
      <c r="B20" s="918"/>
      <c r="C20" s="918"/>
      <c r="D20" s="918"/>
      <c r="E20" s="918"/>
      <c r="F20" s="918"/>
      <c r="G20" s="918"/>
      <c r="H20" s="918"/>
      <c r="I20" s="918"/>
      <c r="J20" s="918"/>
      <c r="K20" s="918"/>
      <c r="L20" s="1158" t="s">
        <v>282</v>
      </c>
      <c r="M20" s="1159"/>
      <c r="N20" s="968" t="s">
        <v>2532</v>
      </c>
      <c r="O20" s="971"/>
      <c r="P20" s="971"/>
      <c r="Q20" s="971"/>
      <c r="R20" s="971"/>
      <c r="S20" s="971"/>
      <c r="T20" s="971"/>
      <c r="U20" s="971"/>
      <c r="V20" s="971"/>
      <c r="W20" s="971"/>
      <c r="X20" s="971"/>
      <c r="Y20" s="971"/>
      <c r="Z20" s="971"/>
      <c r="AA20" s="971"/>
      <c r="AB20" s="971"/>
      <c r="AC20" s="971"/>
      <c r="AD20" s="971"/>
      <c r="AE20" s="971"/>
      <c r="AF20" s="971"/>
      <c r="AG20" s="971"/>
      <c r="AH20" s="971"/>
      <c r="AI20" s="971"/>
      <c r="AJ20" s="971"/>
      <c r="AK20" s="971"/>
      <c r="AL20" s="971"/>
      <c r="AM20" s="971"/>
      <c r="AN20" s="971"/>
      <c r="AO20" s="971"/>
      <c r="AP20" s="971"/>
      <c r="AQ20" s="972"/>
      <c r="AR20" s="918"/>
      <c r="AS20" s="918"/>
      <c r="AT20" s="918"/>
      <c r="AU20" s="918"/>
      <c r="AV20" s="918"/>
      <c r="AW20" s="918"/>
      <c r="AX20" s="918"/>
      <c r="AY20" s="918"/>
      <c r="AZ20" s="918"/>
      <c r="BA20" s="918"/>
      <c r="BB20" s="918"/>
      <c r="BC20" s="918"/>
      <c r="BD20" s="918"/>
      <c r="BE20" s="918"/>
      <c r="BF20" s="918"/>
    </row>
    <row r="21" spans="1:58" s="597" customFormat="1">
      <c r="A21" s="918">
        <v>1</v>
      </c>
      <c r="B21" s="918"/>
      <c r="C21" s="918"/>
      <c r="D21" s="918"/>
      <c r="E21" s="918"/>
      <c r="F21" s="918"/>
      <c r="G21" s="918" t="b">
        <v>1</v>
      </c>
      <c r="H21" s="918"/>
      <c r="I21" s="918"/>
      <c r="J21" s="918"/>
      <c r="K21" s="918"/>
      <c r="L21" s="973" t="s">
        <v>688</v>
      </c>
      <c r="M21" s="974"/>
      <c r="N21" s="975"/>
      <c r="O21" s="975"/>
      <c r="P21" s="975"/>
      <c r="Q21" s="975"/>
      <c r="R21" s="975"/>
      <c r="S21" s="975"/>
      <c r="T21" s="975"/>
      <c r="U21" s="975"/>
      <c r="V21" s="975"/>
      <c r="W21" s="975"/>
      <c r="X21" s="975"/>
      <c r="Y21" s="975"/>
      <c r="Z21" s="975"/>
      <c r="AA21" s="975"/>
      <c r="AB21" s="975"/>
      <c r="AC21" s="975"/>
      <c r="AD21" s="975"/>
      <c r="AE21" s="975"/>
      <c r="AF21" s="975"/>
      <c r="AG21" s="975"/>
      <c r="AH21" s="975"/>
      <c r="AI21" s="975"/>
      <c r="AJ21" s="975"/>
      <c r="AK21" s="975"/>
      <c r="AL21" s="975"/>
      <c r="AM21" s="975"/>
      <c r="AN21" s="975"/>
      <c r="AO21" s="975"/>
      <c r="AP21" s="975"/>
      <c r="AQ21" s="976"/>
      <c r="AR21" s="918"/>
      <c r="AS21" s="918"/>
      <c r="AT21" s="918"/>
      <c r="AU21" s="918"/>
      <c r="AV21" s="918"/>
      <c r="AW21" s="918"/>
      <c r="AX21" s="918"/>
      <c r="AY21" s="918"/>
      <c r="AZ21" s="918"/>
      <c r="BA21" s="918"/>
      <c r="BB21" s="918"/>
      <c r="BC21" s="918"/>
      <c r="BD21" s="918"/>
      <c r="BE21" s="918"/>
      <c r="BF21" s="918"/>
    </row>
    <row r="22" spans="1:58" s="391" customFormat="1" ht="22.8">
      <c r="A22" s="918">
        <v>1</v>
      </c>
      <c r="B22" s="918" t="s">
        <v>1208</v>
      </c>
      <c r="C22" s="977"/>
      <c r="D22" s="977"/>
      <c r="E22" s="977"/>
      <c r="F22" s="977"/>
      <c r="G22" s="918" t="b">
        <v>1</v>
      </c>
      <c r="H22" s="977"/>
      <c r="I22" s="977"/>
      <c r="J22" s="977"/>
      <c r="K22" s="977"/>
      <c r="L22" s="978" t="s">
        <v>1139</v>
      </c>
      <c r="M22" s="979" t="s">
        <v>679</v>
      </c>
      <c r="N22" s="980">
        <v>56.81</v>
      </c>
      <c r="O22" s="980">
        <v>34.07</v>
      </c>
      <c r="P22" s="981">
        <v>-40.028164055624011</v>
      </c>
      <c r="Q22" s="980">
        <v>0</v>
      </c>
      <c r="R22" s="980">
        <v>0</v>
      </c>
      <c r="S22" s="981">
        <v>0</v>
      </c>
      <c r="T22" s="980">
        <v>0</v>
      </c>
      <c r="U22" s="980">
        <v>0</v>
      </c>
      <c r="V22" s="981">
        <v>0</v>
      </c>
      <c r="W22" s="980">
        <v>0</v>
      </c>
      <c r="X22" s="980">
        <v>0</v>
      </c>
      <c r="Y22" s="981">
        <v>0</v>
      </c>
      <c r="Z22" s="980">
        <v>0</v>
      </c>
      <c r="AA22" s="980">
        <v>0</v>
      </c>
      <c r="AB22" s="981">
        <v>0</v>
      </c>
      <c r="AC22" s="980">
        <v>0</v>
      </c>
      <c r="AD22" s="980">
        <v>0</v>
      </c>
      <c r="AE22" s="981">
        <v>0</v>
      </c>
      <c r="AF22" s="980">
        <v>0</v>
      </c>
      <c r="AG22" s="980">
        <v>0</v>
      </c>
      <c r="AH22" s="981">
        <v>0</v>
      </c>
      <c r="AI22" s="980">
        <v>0</v>
      </c>
      <c r="AJ22" s="980">
        <v>0</v>
      </c>
      <c r="AK22" s="981">
        <v>0</v>
      </c>
      <c r="AL22" s="980">
        <v>0</v>
      </c>
      <c r="AM22" s="980">
        <v>0</v>
      </c>
      <c r="AN22" s="981">
        <v>0</v>
      </c>
      <c r="AO22" s="980">
        <v>0</v>
      </c>
      <c r="AP22" s="980">
        <v>0</v>
      </c>
      <c r="AQ22" s="981">
        <v>0</v>
      </c>
      <c r="AR22" s="977"/>
      <c r="AS22" s="977"/>
      <c r="AT22" s="977"/>
      <c r="AU22" s="977"/>
      <c r="AV22" s="977"/>
      <c r="AW22" s="977"/>
      <c r="AX22" s="977"/>
      <c r="AY22" s="977"/>
      <c r="AZ22" s="977"/>
      <c r="BA22" s="977"/>
      <c r="BB22" s="977"/>
      <c r="BC22" s="977"/>
      <c r="BD22" s="977"/>
      <c r="BE22" s="977"/>
      <c r="BF22" s="977"/>
    </row>
    <row r="23" spans="1:58" s="391" customFormat="1" ht="22.8">
      <c r="A23" s="918">
        <v>1</v>
      </c>
      <c r="B23" s="918" t="s">
        <v>1209</v>
      </c>
      <c r="C23" s="977"/>
      <c r="D23" s="977"/>
      <c r="E23" s="977"/>
      <c r="F23" s="977"/>
      <c r="G23" s="918" t="b">
        <v>1</v>
      </c>
      <c r="H23" s="977"/>
      <c r="I23" s="977"/>
      <c r="J23" s="977"/>
      <c r="K23" s="977"/>
      <c r="L23" s="978" t="s">
        <v>1140</v>
      </c>
      <c r="M23" s="979" t="s">
        <v>679</v>
      </c>
      <c r="N23" s="980">
        <v>55.969337846477991</v>
      </c>
      <c r="O23" s="980">
        <v>37.132925973253997</v>
      </c>
      <c r="P23" s="981">
        <v>-33.654877113057218</v>
      </c>
      <c r="Q23" s="980">
        <v>0</v>
      </c>
      <c r="R23" s="980">
        <v>0</v>
      </c>
      <c r="S23" s="981">
        <v>0</v>
      </c>
      <c r="T23" s="980">
        <v>0</v>
      </c>
      <c r="U23" s="980">
        <v>0</v>
      </c>
      <c r="V23" s="981">
        <v>0</v>
      </c>
      <c r="W23" s="980">
        <v>0</v>
      </c>
      <c r="X23" s="980">
        <v>0</v>
      </c>
      <c r="Y23" s="981">
        <v>0</v>
      </c>
      <c r="Z23" s="980">
        <v>0</v>
      </c>
      <c r="AA23" s="980">
        <v>0</v>
      </c>
      <c r="AB23" s="981">
        <v>0</v>
      </c>
      <c r="AC23" s="980">
        <v>0</v>
      </c>
      <c r="AD23" s="980">
        <v>0</v>
      </c>
      <c r="AE23" s="981">
        <v>0</v>
      </c>
      <c r="AF23" s="980">
        <v>0</v>
      </c>
      <c r="AG23" s="980">
        <v>0</v>
      </c>
      <c r="AH23" s="981">
        <v>0</v>
      </c>
      <c r="AI23" s="980">
        <v>0</v>
      </c>
      <c r="AJ23" s="980">
        <v>0</v>
      </c>
      <c r="AK23" s="981">
        <v>0</v>
      </c>
      <c r="AL23" s="980">
        <v>0</v>
      </c>
      <c r="AM23" s="980">
        <v>0</v>
      </c>
      <c r="AN23" s="981">
        <v>0</v>
      </c>
      <c r="AO23" s="980">
        <v>0</v>
      </c>
      <c r="AP23" s="980">
        <v>0</v>
      </c>
      <c r="AQ23" s="981">
        <v>0</v>
      </c>
      <c r="AR23" s="977"/>
      <c r="AS23" s="977"/>
      <c r="AT23" s="977"/>
      <c r="AU23" s="977"/>
      <c r="AV23" s="977"/>
      <c r="AW23" s="977"/>
      <c r="AX23" s="977"/>
      <c r="AY23" s="977"/>
      <c r="AZ23" s="977"/>
      <c r="BA23" s="977"/>
      <c r="BB23" s="977"/>
      <c r="BC23" s="977"/>
      <c r="BD23" s="977"/>
      <c r="BE23" s="977"/>
      <c r="BF23" s="977"/>
    </row>
    <row r="24" spans="1:58" s="597" customFormat="1">
      <c r="A24" s="918">
        <v>1</v>
      </c>
      <c r="B24" s="918"/>
      <c r="C24" s="918"/>
      <c r="D24" s="918"/>
      <c r="E24" s="918"/>
      <c r="F24" s="918"/>
      <c r="G24" s="918" t="b">
        <v>1</v>
      </c>
      <c r="H24" s="918"/>
      <c r="I24" s="918"/>
      <c r="J24" s="918"/>
      <c r="K24" s="918"/>
      <c r="L24" s="982" t="s">
        <v>689</v>
      </c>
      <c r="M24" s="983" t="s">
        <v>145</v>
      </c>
      <c r="N24" s="984">
        <v>98.520221521700392</v>
      </c>
      <c r="O24" s="984">
        <v>108.99009678090401</v>
      </c>
      <c r="P24" s="985"/>
      <c r="Q24" s="984">
        <v>0</v>
      </c>
      <c r="R24" s="984">
        <v>0</v>
      </c>
      <c r="S24" s="985"/>
      <c r="T24" s="984">
        <v>0</v>
      </c>
      <c r="U24" s="984">
        <v>0</v>
      </c>
      <c r="V24" s="985"/>
      <c r="W24" s="984">
        <v>0</v>
      </c>
      <c r="X24" s="984">
        <v>0</v>
      </c>
      <c r="Y24" s="985"/>
      <c r="Z24" s="984">
        <v>0</v>
      </c>
      <c r="AA24" s="984">
        <v>0</v>
      </c>
      <c r="AB24" s="985"/>
      <c r="AC24" s="984">
        <v>0</v>
      </c>
      <c r="AD24" s="984">
        <v>0</v>
      </c>
      <c r="AE24" s="985"/>
      <c r="AF24" s="984">
        <v>0</v>
      </c>
      <c r="AG24" s="984">
        <v>0</v>
      </c>
      <c r="AH24" s="985"/>
      <c r="AI24" s="984">
        <v>0</v>
      </c>
      <c r="AJ24" s="984">
        <v>0</v>
      </c>
      <c r="AK24" s="985"/>
      <c r="AL24" s="984">
        <v>0</v>
      </c>
      <c r="AM24" s="984">
        <v>0</v>
      </c>
      <c r="AN24" s="985"/>
      <c r="AO24" s="984">
        <v>0</v>
      </c>
      <c r="AP24" s="984">
        <v>0</v>
      </c>
      <c r="AQ24" s="985"/>
      <c r="AR24" s="918"/>
      <c r="AS24" s="918"/>
      <c r="AT24" s="918"/>
      <c r="AU24" s="918"/>
      <c r="AV24" s="918"/>
      <c r="AW24" s="918"/>
      <c r="AX24" s="918"/>
      <c r="AY24" s="918"/>
      <c r="AZ24" s="918"/>
      <c r="BA24" s="918"/>
      <c r="BB24" s="918"/>
      <c r="BC24" s="918"/>
      <c r="BD24" s="918"/>
      <c r="BE24" s="918"/>
      <c r="BF24" s="918"/>
    </row>
    <row r="25" spans="1:58" s="597" customFormat="1">
      <c r="A25" s="918">
        <v>1</v>
      </c>
      <c r="B25" s="902" t="s">
        <v>1217</v>
      </c>
      <c r="C25" s="918"/>
      <c r="D25" s="918"/>
      <c r="E25" s="918"/>
      <c r="F25" s="918"/>
      <c r="G25" s="918" t="b">
        <v>1</v>
      </c>
      <c r="H25" s="918"/>
      <c r="I25" s="918"/>
      <c r="J25" s="918"/>
      <c r="K25" s="918"/>
      <c r="L25" s="982" t="s">
        <v>690</v>
      </c>
      <c r="M25" s="983" t="s">
        <v>329</v>
      </c>
      <c r="N25" s="986">
        <v>62</v>
      </c>
      <c r="O25" s="986">
        <v>62</v>
      </c>
      <c r="P25" s="987">
        <v>0</v>
      </c>
      <c r="Q25" s="986">
        <v>0</v>
      </c>
      <c r="R25" s="986">
        <v>0</v>
      </c>
      <c r="S25" s="987">
        <v>0</v>
      </c>
      <c r="T25" s="986">
        <v>0</v>
      </c>
      <c r="U25" s="986">
        <v>0</v>
      </c>
      <c r="V25" s="987">
        <v>0</v>
      </c>
      <c r="W25" s="986">
        <v>0</v>
      </c>
      <c r="X25" s="986">
        <v>0</v>
      </c>
      <c r="Y25" s="987">
        <v>0</v>
      </c>
      <c r="Z25" s="986">
        <v>0</v>
      </c>
      <c r="AA25" s="986">
        <v>0</v>
      </c>
      <c r="AB25" s="987">
        <v>0</v>
      </c>
      <c r="AC25" s="986">
        <v>0</v>
      </c>
      <c r="AD25" s="986">
        <v>0</v>
      </c>
      <c r="AE25" s="987">
        <v>0</v>
      </c>
      <c r="AF25" s="986">
        <v>0</v>
      </c>
      <c r="AG25" s="986">
        <v>0</v>
      </c>
      <c r="AH25" s="987">
        <v>0</v>
      </c>
      <c r="AI25" s="986">
        <v>0</v>
      </c>
      <c r="AJ25" s="986">
        <v>0</v>
      </c>
      <c r="AK25" s="987">
        <v>0</v>
      </c>
      <c r="AL25" s="986">
        <v>0</v>
      </c>
      <c r="AM25" s="986">
        <v>0</v>
      </c>
      <c r="AN25" s="987">
        <v>0</v>
      </c>
      <c r="AO25" s="986">
        <v>0</v>
      </c>
      <c r="AP25" s="986">
        <v>0</v>
      </c>
      <c r="AQ25" s="987">
        <v>0</v>
      </c>
      <c r="AR25" s="918"/>
      <c r="AS25" s="918"/>
      <c r="AT25" s="918"/>
      <c r="AU25" s="918"/>
      <c r="AV25" s="918"/>
      <c r="AW25" s="918"/>
      <c r="AX25" s="918"/>
      <c r="AY25" s="918"/>
      <c r="AZ25" s="918"/>
      <c r="BA25" s="918"/>
      <c r="BB25" s="918"/>
      <c r="BC25" s="918"/>
      <c r="BD25" s="918"/>
      <c r="BE25" s="918"/>
      <c r="BF25" s="918"/>
    </row>
    <row r="26" spans="1:58" s="391" customFormat="1">
      <c r="A26" s="918">
        <v>1</v>
      </c>
      <c r="B26" s="902" t="s">
        <v>1211</v>
      </c>
      <c r="C26" s="977"/>
      <c r="D26" s="977"/>
      <c r="E26" s="977"/>
      <c r="F26" s="977"/>
      <c r="G26" s="918" t="b">
        <v>1</v>
      </c>
      <c r="H26" s="977"/>
      <c r="I26" s="977"/>
      <c r="J26" s="977"/>
      <c r="K26" s="977"/>
      <c r="L26" s="978" t="s">
        <v>691</v>
      </c>
      <c r="M26" s="979" t="s">
        <v>679</v>
      </c>
      <c r="N26" s="980">
        <v>56.81</v>
      </c>
      <c r="O26" s="980">
        <v>34.07</v>
      </c>
      <c r="P26" s="981">
        <v>-40.028164055624011</v>
      </c>
      <c r="Q26" s="980">
        <v>0</v>
      </c>
      <c r="R26" s="980">
        <v>0</v>
      </c>
      <c r="S26" s="981">
        <v>0</v>
      </c>
      <c r="T26" s="980">
        <v>0</v>
      </c>
      <c r="U26" s="980">
        <v>0</v>
      </c>
      <c r="V26" s="981">
        <v>0</v>
      </c>
      <c r="W26" s="980">
        <v>0</v>
      </c>
      <c r="X26" s="980">
        <v>0</v>
      </c>
      <c r="Y26" s="981">
        <v>0</v>
      </c>
      <c r="Z26" s="980">
        <v>0</v>
      </c>
      <c r="AA26" s="980">
        <v>0</v>
      </c>
      <c r="AB26" s="981">
        <v>0</v>
      </c>
      <c r="AC26" s="980">
        <v>0</v>
      </c>
      <c r="AD26" s="980">
        <v>0</v>
      </c>
      <c r="AE26" s="981">
        <v>0</v>
      </c>
      <c r="AF26" s="980">
        <v>0</v>
      </c>
      <c r="AG26" s="980">
        <v>0</v>
      </c>
      <c r="AH26" s="981">
        <v>0</v>
      </c>
      <c r="AI26" s="980">
        <v>0</v>
      </c>
      <c r="AJ26" s="980">
        <v>0</v>
      </c>
      <c r="AK26" s="981">
        <v>0</v>
      </c>
      <c r="AL26" s="980">
        <v>0</v>
      </c>
      <c r="AM26" s="980">
        <v>0</v>
      </c>
      <c r="AN26" s="981">
        <v>0</v>
      </c>
      <c r="AO26" s="980">
        <v>0</v>
      </c>
      <c r="AP26" s="980">
        <v>0</v>
      </c>
      <c r="AQ26" s="981">
        <v>0</v>
      </c>
      <c r="AR26" s="977"/>
      <c r="AS26" s="977"/>
      <c r="AT26" s="977"/>
      <c r="AU26" s="977"/>
      <c r="AV26" s="977"/>
      <c r="AW26" s="977"/>
      <c r="AX26" s="977"/>
      <c r="AY26" s="977"/>
      <c r="AZ26" s="977"/>
      <c r="BA26" s="977"/>
      <c r="BB26" s="977"/>
      <c r="BC26" s="977"/>
      <c r="BD26" s="977"/>
      <c r="BE26" s="977"/>
      <c r="BF26" s="977"/>
    </row>
    <row r="27" spans="1:58" s="391" customFormat="1">
      <c r="A27" s="918">
        <v>1</v>
      </c>
      <c r="B27" s="902" t="s">
        <v>1210</v>
      </c>
      <c r="C27" s="977"/>
      <c r="D27" s="977"/>
      <c r="E27" s="977"/>
      <c r="F27" s="977"/>
      <c r="G27" s="918" t="b">
        <v>1</v>
      </c>
      <c r="H27" s="977"/>
      <c r="I27" s="977"/>
      <c r="J27" s="977"/>
      <c r="K27" s="977"/>
      <c r="L27" s="978" t="s">
        <v>692</v>
      </c>
      <c r="M27" s="979" t="s">
        <v>679</v>
      </c>
      <c r="N27" s="980">
        <v>55.969337846477991</v>
      </c>
      <c r="O27" s="980">
        <v>37.132925973253997</v>
      </c>
      <c r="P27" s="981">
        <v>-33.654877113057218</v>
      </c>
      <c r="Q27" s="980">
        <v>0</v>
      </c>
      <c r="R27" s="980">
        <v>0</v>
      </c>
      <c r="S27" s="981">
        <v>0</v>
      </c>
      <c r="T27" s="980">
        <v>0</v>
      </c>
      <c r="U27" s="980">
        <v>0</v>
      </c>
      <c r="V27" s="981">
        <v>0</v>
      </c>
      <c r="W27" s="980">
        <v>0</v>
      </c>
      <c r="X27" s="980">
        <v>0</v>
      </c>
      <c r="Y27" s="981">
        <v>0</v>
      </c>
      <c r="Z27" s="980">
        <v>0</v>
      </c>
      <c r="AA27" s="980">
        <v>0</v>
      </c>
      <c r="AB27" s="981">
        <v>0</v>
      </c>
      <c r="AC27" s="980">
        <v>0</v>
      </c>
      <c r="AD27" s="980">
        <v>0</v>
      </c>
      <c r="AE27" s="981">
        <v>0</v>
      </c>
      <c r="AF27" s="980">
        <v>0</v>
      </c>
      <c r="AG27" s="980">
        <v>0</v>
      </c>
      <c r="AH27" s="981">
        <v>0</v>
      </c>
      <c r="AI27" s="980">
        <v>0</v>
      </c>
      <c r="AJ27" s="980">
        <v>0</v>
      </c>
      <c r="AK27" s="981">
        <v>0</v>
      </c>
      <c r="AL27" s="980">
        <v>0</v>
      </c>
      <c r="AM27" s="980">
        <v>0</v>
      </c>
      <c r="AN27" s="981">
        <v>0</v>
      </c>
      <c r="AO27" s="980">
        <v>0</v>
      </c>
      <c r="AP27" s="980">
        <v>0</v>
      </c>
      <c r="AQ27" s="981">
        <v>0</v>
      </c>
      <c r="AR27" s="977"/>
      <c r="AS27" s="977"/>
      <c r="AT27" s="977"/>
      <c r="AU27" s="977"/>
      <c r="AV27" s="977"/>
      <c r="AW27" s="977"/>
      <c r="AX27" s="977"/>
      <c r="AY27" s="977"/>
      <c r="AZ27" s="977"/>
      <c r="BA27" s="977"/>
      <c r="BB27" s="977"/>
      <c r="BC27" s="977"/>
      <c r="BD27" s="977"/>
      <c r="BE27" s="977"/>
      <c r="BF27" s="977"/>
    </row>
    <row r="28" spans="1:58" s="597" customFormat="1">
      <c r="A28" s="918">
        <v>1</v>
      </c>
      <c r="B28" s="902"/>
      <c r="C28" s="918"/>
      <c r="D28" s="918"/>
      <c r="E28" s="918"/>
      <c r="F28" s="918"/>
      <c r="G28" s="918" t="b">
        <v>1</v>
      </c>
      <c r="H28" s="918"/>
      <c r="I28" s="918"/>
      <c r="J28" s="918"/>
      <c r="K28" s="918"/>
      <c r="L28" s="982" t="s">
        <v>689</v>
      </c>
      <c r="M28" s="983" t="s">
        <v>145</v>
      </c>
      <c r="N28" s="984">
        <v>98.520221521700392</v>
      </c>
      <c r="O28" s="984">
        <v>108.99009678090401</v>
      </c>
      <c r="P28" s="985"/>
      <c r="Q28" s="984">
        <v>0</v>
      </c>
      <c r="R28" s="984">
        <v>0</v>
      </c>
      <c r="S28" s="985"/>
      <c r="T28" s="984">
        <v>0</v>
      </c>
      <c r="U28" s="984">
        <v>0</v>
      </c>
      <c r="V28" s="985"/>
      <c r="W28" s="984">
        <v>0</v>
      </c>
      <c r="X28" s="984">
        <v>0</v>
      </c>
      <c r="Y28" s="985"/>
      <c r="Z28" s="984">
        <v>0</v>
      </c>
      <c r="AA28" s="984">
        <v>0</v>
      </c>
      <c r="AB28" s="985"/>
      <c r="AC28" s="984">
        <v>0</v>
      </c>
      <c r="AD28" s="984">
        <v>0</v>
      </c>
      <c r="AE28" s="985"/>
      <c r="AF28" s="984">
        <v>0</v>
      </c>
      <c r="AG28" s="984">
        <v>0</v>
      </c>
      <c r="AH28" s="985"/>
      <c r="AI28" s="984">
        <v>0</v>
      </c>
      <c r="AJ28" s="984">
        <v>0</v>
      </c>
      <c r="AK28" s="985"/>
      <c r="AL28" s="984">
        <v>0</v>
      </c>
      <c r="AM28" s="984">
        <v>0</v>
      </c>
      <c r="AN28" s="985"/>
      <c r="AO28" s="984">
        <v>0</v>
      </c>
      <c r="AP28" s="984">
        <v>0</v>
      </c>
      <c r="AQ28" s="985"/>
      <c r="AR28" s="918"/>
      <c r="AS28" s="918"/>
      <c r="AT28" s="918"/>
      <c r="AU28" s="918"/>
      <c r="AV28" s="918"/>
      <c r="AW28" s="918"/>
      <c r="AX28" s="918"/>
      <c r="AY28" s="918"/>
      <c r="AZ28" s="918"/>
      <c r="BA28" s="918"/>
      <c r="BB28" s="918"/>
      <c r="BC28" s="918"/>
      <c r="BD28" s="918"/>
      <c r="BE28" s="918"/>
      <c r="BF28" s="918"/>
    </row>
    <row r="29" spans="1:58" s="597" customFormat="1">
      <c r="A29" s="918">
        <v>1</v>
      </c>
      <c r="B29" s="902" t="s">
        <v>1218</v>
      </c>
      <c r="C29" s="918"/>
      <c r="D29" s="918"/>
      <c r="E29" s="918"/>
      <c r="F29" s="918"/>
      <c r="G29" s="918" t="b">
        <v>1</v>
      </c>
      <c r="H29" s="918"/>
      <c r="I29" s="918"/>
      <c r="J29" s="918"/>
      <c r="K29" s="918"/>
      <c r="L29" s="982" t="s">
        <v>1212</v>
      </c>
      <c r="M29" s="983" t="s">
        <v>329</v>
      </c>
      <c r="N29" s="986">
        <v>55</v>
      </c>
      <c r="O29" s="986">
        <v>55</v>
      </c>
      <c r="P29" s="987">
        <v>0</v>
      </c>
      <c r="Q29" s="986">
        <v>0</v>
      </c>
      <c r="R29" s="986">
        <v>0</v>
      </c>
      <c r="S29" s="987">
        <v>0</v>
      </c>
      <c r="T29" s="986">
        <v>0</v>
      </c>
      <c r="U29" s="986">
        <v>0</v>
      </c>
      <c r="V29" s="987">
        <v>0</v>
      </c>
      <c r="W29" s="986">
        <v>0</v>
      </c>
      <c r="X29" s="986">
        <v>0</v>
      </c>
      <c r="Y29" s="987">
        <v>0</v>
      </c>
      <c r="Z29" s="986">
        <v>0</v>
      </c>
      <c r="AA29" s="986">
        <v>0</v>
      </c>
      <c r="AB29" s="987">
        <v>0</v>
      </c>
      <c r="AC29" s="986">
        <v>0</v>
      </c>
      <c r="AD29" s="986">
        <v>0</v>
      </c>
      <c r="AE29" s="987">
        <v>0</v>
      </c>
      <c r="AF29" s="986">
        <v>0</v>
      </c>
      <c r="AG29" s="986">
        <v>0</v>
      </c>
      <c r="AH29" s="987">
        <v>0</v>
      </c>
      <c r="AI29" s="986">
        <v>0</v>
      </c>
      <c r="AJ29" s="986">
        <v>0</v>
      </c>
      <c r="AK29" s="987">
        <v>0</v>
      </c>
      <c r="AL29" s="986">
        <v>0</v>
      </c>
      <c r="AM29" s="986">
        <v>0</v>
      </c>
      <c r="AN29" s="987">
        <v>0</v>
      </c>
      <c r="AO29" s="986">
        <v>0</v>
      </c>
      <c r="AP29" s="986">
        <v>0</v>
      </c>
      <c r="AQ29" s="987">
        <v>0</v>
      </c>
      <c r="AR29" s="918"/>
      <c r="AS29" s="918"/>
      <c r="AT29" s="918"/>
      <c r="AU29" s="918"/>
      <c r="AV29" s="918"/>
      <c r="AW29" s="918"/>
      <c r="AX29" s="918"/>
      <c r="AY29" s="918"/>
      <c r="AZ29" s="918"/>
      <c r="BA29" s="918"/>
      <c r="BB29" s="918"/>
      <c r="BC29" s="918"/>
      <c r="BD29" s="918"/>
      <c r="BE29" s="918"/>
      <c r="BF29" s="918"/>
    </row>
    <row r="30" spans="1:58" s="597" customFormat="1" ht="0.15" customHeight="1">
      <c r="A30" s="918">
        <v>1</v>
      </c>
      <c r="B30" s="918"/>
      <c r="C30" s="918"/>
      <c r="D30" s="918"/>
      <c r="E30" s="918"/>
      <c r="F30" s="918"/>
      <c r="G30" s="918" t="b">
        <v>0</v>
      </c>
      <c r="H30" s="918"/>
      <c r="I30" s="918"/>
      <c r="J30" s="918"/>
      <c r="K30" s="918"/>
      <c r="L30" s="973" t="s">
        <v>693</v>
      </c>
      <c r="M30" s="974"/>
      <c r="N30" s="975"/>
      <c r="O30" s="975"/>
      <c r="P30" s="975"/>
      <c r="Q30" s="975"/>
      <c r="R30" s="975"/>
      <c r="S30" s="975"/>
      <c r="T30" s="975"/>
      <c r="U30" s="975"/>
      <c r="V30" s="975"/>
      <c r="W30" s="975"/>
      <c r="X30" s="975"/>
      <c r="Y30" s="975"/>
      <c r="Z30" s="975"/>
      <c r="AA30" s="975"/>
      <c r="AB30" s="975"/>
      <c r="AC30" s="975"/>
      <c r="AD30" s="975"/>
      <c r="AE30" s="975"/>
      <c r="AF30" s="975"/>
      <c r="AG30" s="975"/>
      <c r="AH30" s="975"/>
      <c r="AI30" s="975"/>
      <c r="AJ30" s="975"/>
      <c r="AK30" s="975"/>
      <c r="AL30" s="975"/>
      <c r="AM30" s="975"/>
      <c r="AN30" s="975"/>
      <c r="AO30" s="975"/>
      <c r="AP30" s="975"/>
      <c r="AQ30" s="976"/>
      <c r="AR30" s="918"/>
      <c r="AS30" s="918"/>
      <c r="AT30" s="918"/>
      <c r="AU30" s="918"/>
      <c r="AV30" s="918"/>
      <c r="AW30" s="918"/>
      <c r="AX30" s="918"/>
      <c r="AY30" s="918"/>
      <c r="AZ30" s="918"/>
      <c r="BA30" s="918"/>
      <c r="BB30" s="918"/>
      <c r="BC30" s="918"/>
      <c r="BD30" s="918"/>
      <c r="BE30" s="918"/>
      <c r="BF30" s="918"/>
    </row>
    <row r="31" spans="1:58" s="597" customFormat="1" ht="0.15" customHeight="1">
      <c r="A31" s="918">
        <v>1</v>
      </c>
      <c r="B31" s="918"/>
      <c r="C31" s="918"/>
      <c r="D31" s="918"/>
      <c r="E31" s="918"/>
      <c r="F31" s="918"/>
      <c r="G31" s="918" t="b">
        <v>0</v>
      </c>
      <c r="H31" s="918"/>
      <c r="I31" s="918"/>
      <c r="J31" s="918"/>
      <c r="K31" s="918"/>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918"/>
      <c r="AS31" s="918"/>
      <c r="AT31" s="918"/>
      <c r="AU31" s="918"/>
      <c r="AV31" s="918"/>
      <c r="AW31" s="918"/>
      <c r="AX31" s="918"/>
      <c r="AY31" s="918"/>
      <c r="AZ31" s="918"/>
      <c r="BA31" s="918"/>
      <c r="BB31" s="918"/>
      <c r="BC31" s="918"/>
      <c r="BD31" s="918"/>
      <c r="BE31" s="918"/>
      <c r="BF31" s="918"/>
    </row>
    <row r="32" spans="1:58" s="597" customFormat="1" ht="0.15" customHeight="1">
      <c r="A32" s="918">
        <v>1</v>
      </c>
      <c r="B32" s="918"/>
      <c r="C32" s="918"/>
      <c r="D32" s="918"/>
      <c r="E32" s="918"/>
      <c r="F32" s="918"/>
      <c r="G32" s="918" t="b">
        <v>0</v>
      </c>
      <c r="H32" s="918"/>
      <c r="I32" s="918"/>
      <c r="J32" s="918"/>
      <c r="K32" s="918"/>
      <c r="L32" s="988" t="s">
        <v>694</v>
      </c>
      <c r="M32" s="983" t="s">
        <v>679</v>
      </c>
      <c r="N32" s="989">
        <v>0</v>
      </c>
      <c r="O32" s="989">
        <v>0</v>
      </c>
      <c r="P32" s="985">
        <v>0</v>
      </c>
      <c r="Q32" s="989">
        <v>0</v>
      </c>
      <c r="R32" s="989">
        <v>0</v>
      </c>
      <c r="S32" s="985">
        <v>0</v>
      </c>
      <c r="T32" s="989">
        <v>0</v>
      </c>
      <c r="U32" s="989">
        <v>0</v>
      </c>
      <c r="V32" s="985">
        <v>0</v>
      </c>
      <c r="W32" s="989">
        <v>0</v>
      </c>
      <c r="X32" s="989">
        <v>0</v>
      </c>
      <c r="Y32" s="985">
        <v>0</v>
      </c>
      <c r="Z32" s="989">
        <v>0</v>
      </c>
      <c r="AA32" s="989">
        <v>0</v>
      </c>
      <c r="AB32" s="985">
        <v>0</v>
      </c>
      <c r="AC32" s="989">
        <v>0</v>
      </c>
      <c r="AD32" s="989">
        <v>0</v>
      </c>
      <c r="AE32" s="985">
        <v>0</v>
      </c>
      <c r="AF32" s="989">
        <v>0</v>
      </c>
      <c r="AG32" s="989">
        <v>0</v>
      </c>
      <c r="AH32" s="985">
        <v>0</v>
      </c>
      <c r="AI32" s="989">
        <v>0</v>
      </c>
      <c r="AJ32" s="989">
        <v>0</v>
      </c>
      <c r="AK32" s="985">
        <v>0</v>
      </c>
      <c r="AL32" s="989">
        <v>0</v>
      </c>
      <c r="AM32" s="989">
        <v>0</v>
      </c>
      <c r="AN32" s="985">
        <v>0</v>
      </c>
      <c r="AO32" s="989">
        <v>0</v>
      </c>
      <c r="AP32" s="989">
        <v>0</v>
      </c>
      <c r="AQ32" s="985">
        <v>0</v>
      </c>
      <c r="AR32" s="918"/>
      <c r="AS32" s="918"/>
      <c r="AT32" s="918"/>
      <c r="AU32" s="918"/>
      <c r="AV32" s="918"/>
      <c r="AW32" s="918"/>
      <c r="AX32" s="918"/>
      <c r="AY32" s="918"/>
      <c r="AZ32" s="918"/>
      <c r="BA32" s="918"/>
      <c r="BB32" s="918"/>
      <c r="BC32" s="918"/>
      <c r="BD32" s="918"/>
      <c r="BE32" s="918"/>
      <c r="BF32" s="918"/>
    </row>
    <row r="33" spans="1:58" s="597" customFormat="1" ht="0.15" customHeight="1">
      <c r="A33" s="918">
        <v>1</v>
      </c>
      <c r="B33" s="918"/>
      <c r="C33" s="918"/>
      <c r="D33" s="918"/>
      <c r="E33" s="918"/>
      <c r="F33" s="918"/>
      <c r="G33" s="918" t="b">
        <v>0</v>
      </c>
      <c r="H33" s="918"/>
      <c r="I33" s="918"/>
      <c r="J33" s="918"/>
      <c r="K33" s="918"/>
      <c r="L33" s="988" t="s">
        <v>695</v>
      </c>
      <c r="M33" s="983" t="s">
        <v>679</v>
      </c>
      <c r="N33" s="989"/>
      <c r="O33" s="989"/>
      <c r="P33" s="985">
        <v>0</v>
      </c>
      <c r="Q33" s="989"/>
      <c r="R33" s="989"/>
      <c r="S33" s="985">
        <v>0</v>
      </c>
      <c r="T33" s="989"/>
      <c r="U33" s="989"/>
      <c r="V33" s="985">
        <v>0</v>
      </c>
      <c r="W33" s="989"/>
      <c r="X33" s="989"/>
      <c r="Y33" s="985">
        <v>0</v>
      </c>
      <c r="Z33" s="989"/>
      <c r="AA33" s="989"/>
      <c r="AB33" s="985">
        <v>0</v>
      </c>
      <c r="AC33" s="989"/>
      <c r="AD33" s="989"/>
      <c r="AE33" s="985">
        <v>0</v>
      </c>
      <c r="AF33" s="989"/>
      <c r="AG33" s="989"/>
      <c r="AH33" s="985">
        <v>0</v>
      </c>
      <c r="AI33" s="989"/>
      <c r="AJ33" s="989"/>
      <c r="AK33" s="985">
        <v>0</v>
      </c>
      <c r="AL33" s="989"/>
      <c r="AM33" s="989"/>
      <c r="AN33" s="985">
        <v>0</v>
      </c>
      <c r="AO33" s="989"/>
      <c r="AP33" s="989"/>
      <c r="AQ33" s="985">
        <v>0</v>
      </c>
      <c r="AR33" s="918"/>
      <c r="AS33" s="918"/>
      <c r="AT33" s="918"/>
      <c r="AU33" s="918"/>
      <c r="AV33" s="918"/>
      <c r="AW33" s="918"/>
      <c r="AX33" s="918"/>
      <c r="AY33" s="918"/>
      <c r="AZ33" s="918"/>
      <c r="BA33" s="918"/>
      <c r="BB33" s="918"/>
      <c r="BC33" s="918"/>
      <c r="BD33" s="918"/>
      <c r="BE33" s="918"/>
      <c r="BF33" s="918"/>
    </row>
    <row r="34" spans="1:58" s="597" customFormat="1" ht="0.15" customHeight="1">
      <c r="A34" s="918">
        <v>1</v>
      </c>
      <c r="B34" s="902" t="s">
        <v>1213</v>
      </c>
      <c r="C34" s="918"/>
      <c r="D34" s="918"/>
      <c r="E34" s="918"/>
      <c r="F34" s="918"/>
      <c r="G34" s="918" t="b">
        <v>0</v>
      </c>
      <c r="H34" s="918"/>
      <c r="I34" s="918"/>
      <c r="J34" s="918"/>
      <c r="K34" s="918"/>
      <c r="L34" s="988" t="s">
        <v>696</v>
      </c>
      <c r="M34" s="983" t="s">
        <v>329</v>
      </c>
      <c r="N34" s="986">
        <v>32</v>
      </c>
      <c r="O34" s="986">
        <v>32</v>
      </c>
      <c r="P34" s="987">
        <v>0</v>
      </c>
      <c r="Q34" s="986">
        <v>0</v>
      </c>
      <c r="R34" s="986">
        <v>0</v>
      </c>
      <c r="S34" s="987">
        <v>0</v>
      </c>
      <c r="T34" s="986">
        <v>0</v>
      </c>
      <c r="U34" s="986">
        <v>0</v>
      </c>
      <c r="V34" s="987">
        <v>0</v>
      </c>
      <c r="W34" s="986">
        <v>0</v>
      </c>
      <c r="X34" s="986">
        <v>0</v>
      </c>
      <c r="Y34" s="987">
        <v>0</v>
      </c>
      <c r="Z34" s="986">
        <v>0</v>
      </c>
      <c r="AA34" s="986">
        <v>0</v>
      </c>
      <c r="AB34" s="987">
        <v>0</v>
      </c>
      <c r="AC34" s="986">
        <v>0</v>
      </c>
      <c r="AD34" s="986">
        <v>0</v>
      </c>
      <c r="AE34" s="987">
        <v>0</v>
      </c>
      <c r="AF34" s="986">
        <v>0</v>
      </c>
      <c r="AG34" s="986">
        <v>0</v>
      </c>
      <c r="AH34" s="987">
        <v>0</v>
      </c>
      <c r="AI34" s="986">
        <v>0</v>
      </c>
      <c r="AJ34" s="986">
        <v>0</v>
      </c>
      <c r="AK34" s="987">
        <v>0</v>
      </c>
      <c r="AL34" s="986">
        <v>0</v>
      </c>
      <c r="AM34" s="986">
        <v>0</v>
      </c>
      <c r="AN34" s="987">
        <v>0</v>
      </c>
      <c r="AO34" s="986">
        <v>0</v>
      </c>
      <c r="AP34" s="986">
        <v>0</v>
      </c>
      <c r="AQ34" s="987">
        <v>0</v>
      </c>
      <c r="AR34" s="918"/>
      <c r="AS34" s="918"/>
      <c r="AT34" s="918"/>
      <c r="AU34" s="918"/>
      <c r="AV34" s="918"/>
      <c r="AW34" s="918"/>
      <c r="AX34" s="918"/>
      <c r="AY34" s="918"/>
      <c r="AZ34" s="918"/>
      <c r="BA34" s="918"/>
      <c r="BB34" s="918"/>
      <c r="BC34" s="918"/>
      <c r="BD34" s="918"/>
      <c r="BE34" s="918"/>
      <c r="BF34" s="918"/>
    </row>
    <row r="35" spans="1:58" s="597" customFormat="1" ht="0.15" customHeight="1">
      <c r="A35" s="918">
        <v>1</v>
      </c>
      <c r="B35" s="918"/>
      <c r="C35" s="918"/>
      <c r="D35" s="918"/>
      <c r="E35" s="918"/>
      <c r="F35" s="918"/>
      <c r="G35" s="918" t="b">
        <v>0</v>
      </c>
      <c r="H35" s="918"/>
      <c r="I35" s="918"/>
      <c r="J35" s="918"/>
      <c r="K35" s="918"/>
      <c r="L35" s="988" t="s">
        <v>697</v>
      </c>
      <c r="M35" s="983" t="s">
        <v>698</v>
      </c>
      <c r="N35" s="989"/>
      <c r="O35" s="989"/>
      <c r="P35" s="985">
        <v>0</v>
      </c>
      <c r="Q35" s="989"/>
      <c r="R35" s="989"/>
      <c r="S35" s="985">
        <v>0</v>
      </c>
      <c r="T35" s="989"/>
      <c r="U35" s="989"/>
      <c r="V35" s="985">
        <v>0</v>
      </c>
      <c r="W35" s="989"/>
      <c r="X35" s="989"/>
      <c r="Y35" s="985">
        <v>0</v>
      </c>
      <c r="Z35" s="989"/>
      <c r="AA35" s="989"/>
      <c r="AB35" s="985">
        <v>0</v>
      </c>
      <c r="AC35" s="989"/>
      <c r="AD35" s="989"/>
      <c r="AE35" s="985">
        <v>0</v>
      </c>
      <c r="AF35" s="989"/>
      <c r="AG35" s="989"/>
      <c r="AH35" s="985">
        <v>0</v>
      </c>
      <c r="AI35" s="989"/>
      <c r="AJ35" s="989"/>
      <c r="AK35" s="985">
        <v>0</v>
      </c>
      <c r="AL35" s="989"/>
      <c r="AM35" s="989"/>
      <c r="AN35" s="985">
        <v>0</v>
      </c>
      <c r="AO35" s="989"/>
      <c r="AP35" s="989"/>
      <c r="AQ35" s="985">
        <v>0</v>
      </c>
      <c r="AR35" s="918"/>
      <c r="AS35" s="918"/>
      <c r="AT35" s="918"/>
      <c r="AU35" s="918"/>
      <c r="AV35" s="918"/>
      <c r="AW35" s="918"/>
      <c r="AX35" s="918"/>
      <c r="AY35" s="918"/>
      <c r="AZ35" s="918"/>
      <c r="BA35" s="918"/>
      <c r="BB35" s="918"/>
      <c r="BC35" s="918"/>
      <c r="BD35" s="918"/>
      <c r="BE35" s="918"/>
      <c r="BF35" s="918"/>
    </row>
    <row r="36" spans="1:58" s="597" customFormat="1" ht="0.15" customHeight="1">
      <c r="A36" s="918">
        <v>1</v>
      </c>
      <c r="B36" s="918"/>
      <c r="C36" s="918"/>
      <c r="D36" s="918"/>
      <c r="E36" s="918"/>
      <c r="F36" s="918"/>
      <c r="G36" s="918" t="b">
        <v>0</v>
      </c>
      <c r="H36" s="918"/>
      <c r="I36" s="918"/>
      <c r="J36" s="918"/>
      <c r="K36" s="918"/>
      <c r="L36" s="988" t="s">
        <v>699</v>
      </c>
      <c r="M36" s="983" t="s">
        <v>700</v>
      </c>
      <c r="N36" s="989"/>
      <c r="O36" s="989"/>
      <c r="P36" s="985">
        <v>0</v>
      </c>
      <c r="Q36" s="989"/>
      <c r="R36" s="989"/>
      <c r="S36" s="985">
        <v>0</v>
      </c>
      <c r="T36" s="989"/>
      <c r="U36" s="989"/>
      <c r="V36" s="985">
        <v>0</v>
      </c>
      <c r="W36" s="989"/>
      <c r="X36" s="989"/>
      <c r="Y36" s="985">
        <v>0</v>
      </c>
      <c r="Z36" s="989"/>
      <c r="AA36" s="989"/>
      <c r="AB36" s="985">
        <v>0</v>
      </c>
      <c r="AC36" s="989"/>
      <c r="AD36" s="989"/>
      <c r="AE36" s="985">
        <v>0</v>
      </c>
      <c r="AF36" s="989"/>
      <c r="AG36" s="989"/>
      <c r="AH36" s="985">
        <v>0</v>
      </c>
      <c r="AI36" s="989"/>
      <c r="AJ36" s="989"/>
      <c r="AK36" s="985">
        <v>0</v>
      </c>
      <c r="AL36" s="989"/>
      <c r="AM36" s="989"/>
      <c r="AN36" s="985">
        <v>0</v>
      </c>
      <c r="AO36" s="989"/>
      <c r="AP36" s="989"/>
      <c r="AQ36" s="985">
        <v>0</v>
      </c>
      <c r="AR36" s="918"/>
      <c r="AS36" s="918"/>
      <c r="AT36" s="918"/>
      <c r="AU36" s="918"/>
      <c r="AV36" s="918"/>
      <c r="AW36" s="918"/>
      <c r="AX36" s="918"/>
      <c r="AY36" s="918"/>
      <c r="AZ36" s="918"/>
      <c r="BA36" s="918"/>
      <c r="BB36" s="918"/>
      <c r="BC36" s="918"/>
      <c r="BD36" s="918"/>
      <c r="BE36" s="918"/>
      <c r="BF36" s="918"/>
    </row>
    <row r="37" spans="1:58" s="597" customFormat="1" ht="0.15" customHeight="1">
      <c r="A37" s="918">
        <v>1</v>
      </c>
      <c r="B37" s="918"/>
      <c r="C37" s="918"/>
      <c r="D37" s="918"/>
      <c r="E37" s="918"/>
      <c r="F37" s="918"/>
      <c r="G37" s="918" t="b">
        <v>0</v>
      </c>
      <c r="H37" s="918"/>
      <c r="I37" s="918"/>
      <c r="J37" s="918"/>
      <c r="K37" s="918"/>
      <c r="L37" s="978"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918"/>
      <c r="AS37" s="918"/>
      <c r="AT37" s="918"/>
      <c r="AU37" s="918"/>
      <c r="AV37" s="918"/>
      <c r="AW37" s="918"/>
      <c r="AX37" s="918"/>
      <c r="AY37" s="918"/>
      <c r="AZ37" s="918"/>
      <c r="BA37" s="918"/>
      <c r="BB37" s="918"/>
      <c r="BC37" s="918"/>
      <c r="BD37" s="918"/>
      <c r="BE37" s="918"/>
      <c r="BF37" s="918"/>
    </row>
    <row r="38" spans="1:58" s="597" customFormat="1" ht="0.15" customHeight="1">
      <c r="A38" s="918">
        <v>1</v>
      </c>
      <c r="B38" s="918"/>
      <c r="C38" s="918"/>
      <c r="D38" s="918"/>
      <c r="E38" s="918"/>
      <c r="F38" s="918"/>
      <c r="G38" s="918" t="b">
        <v>0</v>
      </c>
      <c r="H38" s="918"/>
      <c r="I38" s="918"/>
      <c r="J38" s="918"/>
      <c r="K38" s="918"/>
      <c r="L38" s="988" t="s">
        <v>694</v>
      </c>
      <c r="M38" s="983" t="s">
        <v>679</v>
      </c>
      <c r="N38" s="989">
        <v>0</v>
      </c>
      <c r="O38" s="989">
        <v>0</v>
      </c>
      <c r="P38" s="985">
        <v>0</v>
      </c>
      <c r="Q38" s="989">
        <v>0</v>
      </c>
      <c r="R38" s="989">
        <v>0</v>
      </c>
      <c r="S38" s="985">
        <v>0</v>
      </c>
      <c r="T38" s="989">
        <v>0</v>
      </c>
      <c r="U38" s="989">
        <v>0</v>
      </c>
      <c r="V38" s="985">
        <v>0</v>
      </c>
      <c r="W38" s="989">
        <v>0</v>
      </c>
      <c r="X38" s="989">
        <v>0</v>
      </c>
      <c r="Y38" s="985">
        <v>0</v>
      </c>
      <c r="Z38" s="989">
        <v>0</v>
      </c>
      <c r="AA38" s="989">
        <v>0</v>
      </c>
      <c r="AB38" s="985">
        <v>0</v>
      </c>
      <c r="AC38" s="989">
        <v>0</v>
      </c>
      <c r="AD38" s="989">
        <v>0</v>
      </c>
      <c r="AE38" s="985">
        <v>0</v>
      </c>
      <c r="AF38" s="989">
        <v>0</v>
      </c>
      <c r="AG38" s="989">
        <v>0</v>
      </c>
      <c r="AH38" s="985">
        <v>0</v>
      </c>
      <c r="AI38" s="989">
        <v>0</v>
      </c>
      <c r="AJ38" s="989">
        <v>0</v>
      </c>
      <c r="AK38" s="985">
        <v>0</v>
      </c>
      <c r="AL38" s="989">
        <v>0</v>
      </c>
      <c r="AM38" s="989">
        <v>0</v>
      </c>
      <c r="AN38" s="985">
        <v>0</v>
      </c>
      <c r="AO38" s="989">
        <v>0</v>
      </c>
      <c r="AP38" s="989">
        <v>0</v>
      </c>
      <c r="AQ38" s="985">
        <v>0</v>
      </c>
      <c r="AR38" s="918"/>
      <c r="AS38" s="918"/>
      <c r="AT38" s="918"/>
      <c r="AU38" s="918"/>
      <c r="AV38" s="918"/>
      <c r="AW38" s="918"/>
      <c r="AX38" s="918"/>
      <c r="AY38" s="918"/>
      <c r="AZ38" s="918"/>
      <c r="BA38" s="918"/>
      <c r="BB38" s="918"/>
      <c r="BC38" s="918"/>
      <c r="BD38" s="918"/>
      <c r="BE38" s="918"/>
      <c r="BF38" s="918"/>
    </row>
    <row r="39" spans="1:58" s="597" customFormat="1" ht="0.15" customHeight="1">
      <c r="A39" s="918">
        <v>1</v>
      </c>
      <c r="B39" s="918"/>
      <c r="C39" s="918"/>
      <c r="D39" s="918"/>
      <c r="E39" s="918"/>
      <c r="F39" s="918"/>
      <c r="G39" s="918" t="b">
        <v>0</v>
      </c>
      <c r="H39" s="918"/>
      <c r="I39" s="918"/>
      <c r="J39" s="918"/>
      <c r="K39" s="918"/>
      <c r="L39" s="988" t="s">
        <v>695</v>
      </c>
      <c r="M39" s="983" t="s">
        <v>679</v>
      </c>
      <c r="N39" s="989"/>
      <c r="O39" s="989"/>
      <c r="P39" s="985">
        <v>0</v>
      </c>
      <c r="Q39" s="989"/>
      <c r="R39" s="989"/>
      <c r="S39" s="985">
        <v>0</v>
      </c>
      <c r="T39" s="989"/>
      <c r="U39" s="989"/>
      <c r="V39" s="985">
        <v>0</v>
      </c>
      <c r="W39" s="989"/>
      <c r="X39" s="989"/>
      <c r="Y39" s="985">
        <v>0</v>
      </c>
      <c r="Z39" s="989"/>
      <c r="AA39" s="989"/>
      <c r="AB39" s="985">
        <v>0</v>
      </c>
      <c r="AC39" s="989"/>
      <c r="AD39" s="989"/>
      <c r="AE39" s="985">
        <v>0</v>
      </c>
      <c r="AF39" s="989"/>
      <c r="AG39" s="989"/>
      <c r="AH39" s="985">
        <v>0</v>
      </c>
      <c r="AI39" s="989"/>
      <c r="AJ39" s="989"/>
      <c r="AK39" s="985">
        <v>0</v>
      </c>
      <c r="AL39" s="989"/>
      <c r="AM39" s="989"/>
      <c r="AN39" s="985">
        <v>0</v>
      </c>
      <c r="AO39" s="989"/>
      <c r="AP39" s="989"/>
      <c r="AQ39" s="985">
        <v>0</v>
      </c>
      <c r="AR39" s="918"/>
      <c r="AS39" s="918"/>
      <c r="AT39" s="918"/>
      <c r="AU39" s="918"/>
      <c r="AV39" s="918"/>
      <c r="AW39" s="918"/>
      <c r="AX39" s="918"/>
      <c r="AY39" s="918"/>
      <c r="AZ39" s="918"/>
      <c r="BA39" s="918"/>
      <c r="BB39" s="918"/>
      <c r="BC39" s="918"/>
      <c r="BD39" s="918"/>
      <c r="BE39" s="918"/>
      <c r="BF39" s="918"/>
    </row>
    <row r="40" spans="1:58" s="597" customFormat="1" ht="0.15" customHeight="1">
      <c r="A40" s="918">
        <v>1</v>
      </c>
      <c r="B40" s="902" t="s">
        <v>1214</v>
      </c>
      <c r="C40" s="918"/>
      <c r="D40" s="918"/>
      <c r="E40" s="918"/>
      <c r="F40" s="918"/>
      <c r="G40" s="918" t="b">
        <v>0</v>
      </c>
      <c r="H40" s="918"/>
      <c r="I40" s="918"/>
      <c r="J40" s="918"/>
      <c r="K40" s="918"/>
      <c r="L40" s="988" t="s">
        <v>696</v>
      </c>
      <c r="M40" s="983" t="s">
        <v>329</v>
      </c>
      <c r="N40" s="986">
        <v>30</v>
      </c>
      <c r="O40" s="986">
        <v>30</v>
      </c>
      <c r="P40" s="987">
        <v>0</v>
      </c>
      <c r="Q40" s="986">
        <v>0</v>
      </c>
      <c r="R40" s="986">
        <v>0</v>
      </c>
      <c r="S40" s="987">
        <v>0</v>
      </c>
      <c r="T40" s="986">
        <v>0</v>
      </c>
      <c r="U40" s="986">
        <v>0</v>
      </c>
      <c r="V40" s="987">
        <v>0</v>
      </c>
      <c r="W40" s="986">
        <v>0</v>
      </c>
      <c r="X40" s="986">
        <v>0</v>
      </c>
      <c r="Y40" s="987">
        <v>0</v>
      </c>
      <c r="Z40" s="986">
        <v>0</v>
      </c>
      <c r="AA40" s="986">
        <v>0</v>
      </c>
      <c r="AB40" s="987">
        <v>0</v>
      </c>
      <c r="AC40" s="986">
        <v>0</v>
      </c>
      <c r="AD40" s="986">
        <v>0</v>
      </c>
      <c r="AE40" s="987">
        <v>0</v>
      </c>
      <c r="AF40" s="986">
        <v>0</v>
      </c>
      <c r="AG40" s="986">
        <v>0</v>
      </c>
      <c r="AH40" s="987">
        <v>0</v>
      </c>
      <c r="AI40" s="986">
        <v>0</v>
      </c>
      <c r="AJ40" s="986">
        <v>0</v>
      </c>
      <c r="AK40" s="987">
        <v>0</v>
      </c>
      <c r="AL40" s="986">
        <v>0</v>
      </c>
      <c r="AM40" s="986">
        <v>0</v>
      </c>
      <c r="AN40" s="987">
        <v>0</v>
      </c>
      <c r="AO40" s="986">
        <v>0</v>
      </c>
      <c r="AP40" s="986">
        <v>0</v>
      </c>
      <c r="AQ40" s="987">
        <v>0</v>
      </c>
      <c r="AR40" s="918"/>
      <c r="AS40" s="918"/>
      <c r="AT40" s="918"/>
      <c r="AU40" s="918"/>
      <c r="AV40" s="918"/>
      <c r="AW40" s="918"/>
      <c r="AX40" s="918"/>
      <c r="AY40" s="918"/>
      <c r="AZ40" s="918"/>
      <c r="BA40" s="918"/>
      <c r="BB40" s="918"/>
      <c r="BC40" s="918"/>
      <c r="BD40" s="918"/>
      <c r="BE40" s="918"/>
      <c r="BF40" s="918"/>
    </row>
    <row r="41" spans="1:58" s="597" customFormat="1" ht="0.15" customHeight="1">
      <c r="A41" s="918">
        <v>1</v>
      </c>
      <c r="B41" s="918"/>
      <c r="C41" s="918"/>
      <c r="D41" s="918"/>
      <c r="E41" s="918"/>
      <c r="F41" s="918"/>
      <c r="G41" s="918" t="b">
        <v>0</v>
      </c>
      <c r="H41" s="918"/>
      <c r="I41" s="918"/>
      <c r="J41" s="918"/>
      <c r="K41" s="918"/>
      <c r="L41" s="988" t="s">
        <v>697</v>
      </c>
      <c r="M41" s="983" t="s">
        <v>698</v>
      </c>
      <c r="N41" s="989"/>
      <c r="O41" s="989"/>
      <c r="P41" s="985">
        <v>0</v>
      </c>
      <c r="Q41" s="989"/>
      <c r="R41" s="989"/>
      <c r="S41" s="985">
        <v>0</v>
      </c>
      <c r="T41" s="989"/>
      <c r="U41" s="989"/>
      <c r="V41" s="985">
        <v>0</v>
      </c>
      <c r="W41" s="989"/>
      <c r="X41" s="989"/>
      <c r="Y41" s="985">
        <v>0</v>
      </c>
      <c r="Z41" s="989"/>
      <c r="AA41" s="989"/>
      <c r="AB41" s="985">
        <v>0</v>
      </c>
      <c r="AC41" s="989"/>
      <c r="AD41" s="989"/>
      <c r="AE41" s="985">
        <v>0</v>
      </c>
      <c r="AF41" s="989"/>
      <c r="AG41" s="989"/>
      <c r="AH41" s="985">
        <v>0</v>
      </c>
      <c r="AI41" s="989"/>
      <c r="AJ41" s="989"/>
      <c r="AK41" s="985">
        <v>0</v>
      </c>
      <c r="AL41" s="989"/>
      <c r="AM41" s="989"/>
      <c r="AN41" s="985">
        <v>0</v>
      </c>
      <c r="AO41" s="989"/>
      <c r="AP41" s="989"/>
      <c r="AQ41" s="985">
        <v>0</v>
      </c>
      <c r="AR41" s="918"/>
      <c r="AS41" s="918"/>
      <c r="AT41" s="918"/>
      <c r="AU41" s="918"/>
      <c r="AV41" s="918"/>
      <c r="AW41" s="918"/>
      <c r="AX41" s="918"/>
      <c r="AY41" s="918"/>
      <c r="AZ41" s="918"/>
      <c r="BA41" s="918"/>
      <c r="BB41" s="918"/>
      <c r="BC41" s="918"/>
      <c r="BD41" s="918"/>
      <c r="BE41" s="918"/>
      <c r="BF41" s="918"/>
    </row>
    <row r="42" spans="1:58" s="597" customFormat="1" ht="0.15" customHeight="1">
      <c r="A42" s="918">
        <v>1</v>
      </c>
      <c r="B42" s="918"/>
      <c r="C42" s="918"/>
      <c r="D42" s="918"/>
      <c r="E42" s="918"/>
      <c r="F42" s="918"/>
      <c r="G42" s="918" t="b">
        <v>0</v>
      </c>
      <c r="H42" s="918"/>
      <c r="I42" s="918"/>
      <c r="J42" s="918"/>
      <c r="K42" s="918"/>
      <c r="L42" s="988" t="s">
        <v>699</v>
      </c>
      <c r="M42" s="983" t="s">
        <v>700</v>
      </c>
      <c r="N42" s="989"/>
      <c r="O42" s="989"/>
      <c r="P42" s="985">
        <v>0</v>
      </c>
      <c r="Q42" s="989"/>
      <c r="R42" s="989"/>
      <c r="S42" s="985">
        <v>0</v>
      </c>
      <c r="T42" s="989"/>
      <c r="U42" s="989"/>
      <c r="V42" s="985">
        <v>0</v>
      </c>
      <c r="W42" s="989"/>
      <c r="X42" s="989"/>
      <c r="Y42" s="985">
        <v>0</v>
      </c>
      <c r="Z42" s="989"/>
      <c r="AA42" s="989"/>
      <c r="AB42" s="985">
        <v>0</v>
      </c>
      <c r="AC42" s="989"/>
      <c r="AD42" s="989"/>
      <c r="AE42" s="985">
        <v>0</v>
      </c>
      <c r="AF42" s="989"/>
      <c r="AG42" s="989"/>
      <c r="AH42" s="985">
        <v>0</v>
      </c>
      <c r="AI42" s="989"/>
      <c r="AJ42" s="989"/>
      <c r="AK42" s="985">
        <v>0</v>
      </c>
      <c r="AL42" s="989"/>
      <c r="AM42" s="989"/>
      <c r="AN42" s="985">
        <v>0</v>
      </c>
      <c r="AO42" s="989"/>
      <c r="AP42" s="989"/>
      <c r="AQ42" s="985">
        <v>0</v>
      </c>
      <c r="AR42" s="918"/>
      <c r="AS42" s="918"/>
      <c r="AT42" s="918"/>
      <c r="AU42" s="918"/>
      <c r="AV42" s="918"/>
      <c r="AW42" s="918"/>
      <c r="AX42" s="918"/>
      <c r="AY42" s="918"/>
      <c r="AZ42" s="918"/>
      <c r="BA42" s="918"/>
      <c r="BB42" s="918"/>
      <c r="BC42" s="918"/>
      <c r="BD42" s="918"/>
      <c r="BE42" s="918"/>
      <c r="BF42" s="918"/>
    </row>
    <row r="43" spans="1:58" s="597" customFormat="1" ht="0.15" customHeight="1">
      <c r="A43" s="918">
        <v>1</v>
      </c>
      <c r="B43" s="918"/>
      <c r="C43" s="918"/>
      <c r="D43" s="918"/>
      <c r="E43" s="918"/>
      <c r="F43" s="918"/>
      <c r="G43" s="918" t="b">
        <v>0</v>
      </c>
      <c r="H43" s="918"/>
      <c r="I43" s="918"/>
      <c r="J43" s="918"/>
      <c r="K43" s="918"/>
      <c r="L43" s="978"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918"/>
      <c r="AS43" s="918"/>
      <c r="AT43" s="918"/>
      <c r="AU43" s="918"/>
      <c r="AV43" s="918"/>
      <c r="AW43" s="918"/>
      <c r="AX43" s="918"/>
      <c r="AY43" s="918"/>
      <c r="AZ43" s="918"/>
      <c r="BA43" s="918"/>
      <c r="BB43" s="918"/>
      <c r="BC43" s="918"/>
      <c r="BD43" s="918"/>
      <c r="BE43" s="918"/>
      <c r="BF43" s="918"/>
    </row>
    <row r="44" spans="1:58" s="597" customFormat="1" ht="0.15" customHeight="1">
      <c r="A44" s="918">
        <v>1</v>
      </c>
      <c r="B44" s="918"/>
      <c r="C44" s="918"/>
      <c r="D44" s="918"/>
      <c r="E44" s="918"/>
      <c r="F44" s="918"/>
      <c r="G44" s="918" t="b">
        <v>0</v>
      </c>
      <c r="H44" s="918"/>
      <c r="I44" s="918"/>
      <c r="J44" s="918"/>
      <c r="K44" s="918"/>
      <c r="L44" s="988" t="s">
        <v>694</v>
      </c>
      <c r="M44" s="983" t="s">
        <v>679</v>
      </c>
      <c r="N44" s="989">
        <v>0</v>
      </c>
      <c r="O44" s="989">
        <v>0</v>
      </c>
      <c r="P44" s="985">
        <v>0</v>
      </c>
      <c r="Q44" s="989">
        <v>0</v>
      </c>
      <c r="R44" s="989">
        <v>0</v>
      </c>
      <c r="S44" s="985">
        <v>0</v>
      </c>
      <c r="T44" s="989">
        <v>0</v>
      </c>
      <c r="U44" s="989">
        <v>0</v>
      </c>
      <c r="V44" s="985">
        <v>0</v>
      </c>
      <c r="W44" s="989">
        <v>0</v>
      </c>
      <c r="X44" s="989">
        <v>0</v>
      </c>
      <c r="Y44" s="985">
        <v>0</v>
      </c>
      <c r="Z44" s="989">
        <v>0</v>
      </c>
      <c r="AA44" s="989">
        <v>0</v>
      </c>
      <c r="AB44" s="985">
        <v>0</v>
      </c>
      <c r="AC44" s="989">
        <v>0</v>
      </c>
      <c r="AD44" s="989">
        <v>0</v>
      </c>
      <c r="AE44" s="985">
        <v>0</v>
      </c>
      <c r="AF44" s="989">
        <v>0</v>
      </c>
      <c r="AG44" s="989">
        <v>0</v>
      </c>
      <c r="AH44" s="985">
        <v>0</v>
      </c>
      <c r="AI44" s="989">
        <v>0</v>
      </c>
      <c r="AJ44" s="989">
        <v>0</v>
      </c>
      <c r="AK44" s="985">
        <v>0</v>
      </c>
      <c r="AL44" s="989">
        <v>0</v>
      </c>
      <c r="AM44" s="989">
        <v>0</v>
      </c>
      <c r="AN44" s="985">
        <v>0</v>
      </c>
      <c r="AO44" s="989">
        <v>0</v>
      </c>
      <c r="AP44" s="989">
        <v>0</v>
      </c>
      <c r="AQ44" s="985">
        <v>0</v>
      </c>
      <c r="AR44" s="918"/>
      <c r="AS44" s="918"/>
      <c r="AT44" s="918"/>
      <c r="AU44" s="918"/>
      <c r="AV44" s="918"/>
      <c r="AW44" s="918"/>
      <c r="AX44" s="918"/>
      <c r="AY44" s="918"/>
      <c r="AZ44" s="918"/>
      <c r="BA44" s="918"/>
      <c r="BB44" s="918"/>
      <c r="BC44" s="918"/>
      <c r="BD44" s="918"/>
      <c r="BE44" s="918"/>
      <c r="BF44" s="918"/>
    </row>
    <row r="45" spans="1:58" s="597" customFormat="1" ht="0.15" customHeight="1">
      <c r="A45" s="918">
        <v>1</v>
      </c>
      <c r="B45" s="918"/>
      <c r="C45" s="918"/>
      <c r="D45" s="918"/>
      <c r="E45" s="918"/>
      <c r="F45" s="918"/>
      <c r="G45" s="918" t="b">
        <v>0</v>
      </c>
      <c r="H45" s="918"/>
      <c r="I45" s="918"/>
      <c r="J45" s="918"/>
      <c r="K45" s="918"/>
      <c r="L45" s="988" t="s">
        <v>695</v>
      </c>
      <c r="M45" s="983" t="s">
        <v>679</v>
      </c>
      <c r="N45" s="989"/>
      <c r="O45" s="989"/>
      <c r="P45" s="985">
        <v>0</v>
      </c>
      <c r="Q45" s="989"/>
      <c r="R45" s="989"/>
      <c r="S45" s="985">
        <v>0</v>
      </c>
      <c r="T45" s="989"/>
      <c r="U45" s="989"/>
      <c r="V45" s="985">
        <v>0</v>
      </c>
      <c r="W45" s="989"/>
      <c r="X45" s="989"/>
      <c r="Y45" s="985">
        <v>0</v>
      </c>
      <c r="Z45" s="989"/>
      <c r="AA45" s="989"/>
      <c r="AB45" s="985">
        <v>0</v>
      </c>
      <c r="AC45" s="989"/>
      <c r="AD45" s="989"/>
      <c r="AE45" s="985">
        <v>0</v>
      </c>
      <c r="AF45" s="989"/>
      <c r="AG45" s="989"/>
      <c r="AH45" s="985">
        <v>0</v>
      </c>
      <c r="AI45" s="989"/>
      <c r="AJ45" s="989"/>
      <c r="AK45" s="985">
        <v>0</v>
      </c>
      <c r="AL45" s="989"/>
      <c r="AM45" s="989"/>
      <c r="AN45" s="985">
        <v>0</v>
      </c>
      <c r="AO45" s="989"/>
      <c r="AP45" s="989"/>
      <c r="AQ45" s="985">
        <v>0</v>
      </c>
      <c r="AR45" s="918"/>
      <c r="AS45" s="918"/>
      <c r="AT45" s="918"/>
      <c r="AU45" s="918"/>
      <c r="AV45" s="918"/>
      <c r="AW45" s="918"/>
      <c r="AX45" s="918"/>
      <c r="AY45" s="918"/>
      <c r="AZ45" s="918"/>
      <c r="BA45" s="918"/>
      <c r="BB45" s="918"/>
      <c r="BC45" s="918"/>
      <c r="BD45" s="918"/>
      <c r="BE45" s="918"/>
      <c r="BF45" s="918"/>
    </row>
    <row r="46" spans="1:58" s="597" customFormat="1" ht="0.15" customHeight="1">
      <c r="A46" s="918">
        <v>1</v>
      </c>
      <c r="B46" s="902" t="s">
        <v>1215</v>
      </c>
      <c r="C46" s="918"/>
      <c r="D46" s="918"/>
      <c r="E46" s="918"/>
      <c r="F46" s="918"/>
      <c r="G46" s="918" t="b">
        <v>0</v>
      </c>
      <c r="H46" s="918"/>
      <c r="I46" s="918"/>
      <c r="J46" s="918"/>
      <c r="K46" s="918"/>
      <c r="L46" s="988" t="s">
        <v>696</v>
      </c>
      <c r="M46" s="983" t="s">
        <v>329</v>
      </c>
      <c r="N46" s="986">
        <v>27.5</v>
      </c>
      <c r="O46" s="986">
        <v>27.5</v>
      </c>
      <c r="P46" s="987">
        <v>0</v>
      </c>
      <c r="Q46" s="986">
        <v>0</v>
      </c>
      <c r="R46" s="986">
        <v>0</v>
      </c>
      <c r="S46" s="987">
        <v>0</v>
      </c>
      <c r="T46" s="986">
        <v>0</v>
      </c>
      <c r="U46" s="986">
        <v>0</v>
      </c>
      <c r="V46" s="987">
        <v>0</v>
      </c>
      <c r="W46" s="986">
        <v>0</v>
      </c>
      <c r="X46" s="986">
        <v>0</v>
      </c>
      <c r="Y46" s="987">
        <v>0</v>
      </c>
      <c r="Z46" s="986">
        <v>0</v>
      </c>
      <c r="AA46" s="986">
        <v>0</v>
      </c>
      <c r="AB46" s="987">
        <v>0</v>
      </c>
      <c r="AC46" s="986">
        <v>0</v>
      </c>
      <c r="AD46" s="986">
        <v>0</v>
      </c>
      <c r="AE46" s="987">
        <v>0</v>
      </c>
      <c r="AF46" s="986">
        <v>0</v>
      </c>
      <c r="AG46" s="986">
        <v>0</v>
      </c>
      <c r="AH46" s="987">
        <v>0</v>
      </c>
      <c r="AI46" s="986">
        <v>0</v>
      </c>
      <c r="AJ46" s="986">
        <v>0</v>
      </c>
      <c r="AK46" s="987">
        <v>0</v>
      </c>
      <c r="AL46" s="986">
        <v>0</v>
      </c>
      <c r="AM46" s="986">
        <v>0</v>
      </c>
      <c r="AN46" s="987">
        <v>0</v>
      </c>
      <c r="AO46" s="986">
        <v>0</v>
      </c>
      <c r="AP46" s="986">
        <v>0</v>
      </c>
      <c r="AQ46" s="987">
        <v>0</v>
      </c>
      <c r="AR46" s="918"/>
      <c r="AS46" s="918"/>
      <c r="AT46" s="918"/>
      <c r="AU46" s="918"/>
      <c r="AV46" s="918"/>
      <c r="AW46" s="918"/>
      <c r="AX46" s="918"/>
      <c r="AY46" s="918"/>
      <c r="AZ46" s="918"/>
      <c r="BA46" s="918"/>
      <c r="BB46" s="918"/>
      <c r="BC46" s="918"/>
      <c r="BD46" s="918"/>
      <c r="BE46" s="918"/>
      <c r="BF46" s="918"/>
    </row>
    <row r="47" spans="1:58" s="597" customFormat="1" ht="0.15" customHeight="1">
      <c r="A47" s="918">
        <v>1</v>
      </c>
      <c r="B47" s="918"/>
      <c r="C47" s="918"/>
      <c r="D47" s="918"/>
      <c r="E47" s="918"/>
      <c r="F47" s="918"/>
      <c r="G47" s="918" t="b">
        <v>0</v>
      </c>
      <c r="H47" s="918"/>
      <c r="I47" s="918"/>
      <c r="J47" s="918"/>
      <c r="K47" s="918"/>
      <c r="L47" s="988" t="s">
        <v>697</v>
      </c>
      <c r="M47" s="983" t="s">
        <v>698</v>
      </c>
      <c r="N47" s="989"/>
      <c r="O47" s="989"/>
      <c r="P47" s="985">
        <v>0</v>
      </c>
      <c r="Q47" s="989"/>
      <c r="R47" s="989"/>
      <c r="S47" s="985">
        <v>0</v>
      </c>
      <c r="T47" s="989"/>
      <c r="U47" s="989"/>
      <c r="V47" s="985">
        <v>0</v>
      </c>
      <c r="W47" s="989"/>
      <c r="X47" s="989"/>
      <c r="Y47" s="985">
        <v>0</v>
      </c>
      <c r="Z47" s="989"/>
      <c r="AA47" s="989"/>
      <c r="AB47" s="985">
        <v>0</v>
      </c>
      <c r="AC47" s="989"/>
      <c r="AD47" s="989"/>
      <c r="AE47" s="985">
        <v>0</v>
      </c>
      <c r="AF47" s="989"/>
      <c r="AG47" s="989"/>
      <c r="AH47" s="985">
        <v>0</v>
      </c>
      <c r="AI47" s="989"/>
      <c r="AJ47" s="989"/>
      <c r="AK47" s="985">
        <v>0</v>
      </c>
      <c r="AL47" s="989"/>
      <c r="AM47" s="989"/>
      <c r="AN47" s="985">
        <v>0</v>
      </c>
      <c r="AO47" s="989"/>
      <c r="AP47" s="989"/>
      <c r="AQ47" s="985">
        <v>0</v>
      </c>
      <c r="AR47" s="918"/>
      <c r="AS47" s="918"/>
      <c r="AT47" s="918"/>
      <c r="AU47" s="918"/>
      <c r="AV47" s="918"/>
      <c r="AW47" s="918"/>
      <c r="AX47" s="918"/>
      <c r="AY47" s="918"/>
      <c r="AZ47" s="918"/>
      <c r="BA47" s="918"/>
      <c r="BB47" s="918"/>
      <c r="BC47" s="918"/>
      <c r="BD47" s="918"/>
      <c r="BE47" s="918"/>
      <c r="BF47" s="918"/>
    </row>
    <row r="48" spans="1:58" s="597" customFormat="1" ht="0.15" customHeight="1">
      <c r="A48" s="918">
        <v>1</v>
      </c>
      <c r="B48" s="918"/>
      <c r="C48" s="918"/>
      <c r="D48" s="918"/>
      <c r="E48" s="918"/>
      <c r="F48" s="918"/>
      <c r="G48" s="918" t="b">
        <v>0</v>
      </c>
      <c r="H48" s="918"/>
      <c r="I48" s="918"/>
      <c r="J48" s="918"/>
      <c r="K48" s="918"/>
      <c r="L48" s="988" t="s">
        <v>699</v>
      </c>
      <c r="M48" s="983" t="s">
        <v>700</v>
      </c>
      <c r="N48" s="989"/>
      <c r="O48" s="989"/>
      <c r="P48" s="985">
        <v>0</v>
      </c>
      <c r="Q48" s="989"/>
      <c r="R48" s="989"/>
      <c r="S48" s="985">
        <v>0</v>
      </c>
      <c r="T48" s="989"/>
      <c r="U48" s="989"/>
      <c r="V48" s="985">
        <v>0</v>
      </c>
      <c r="W48" s="989"/>
      <c r="X48" s="989"/>
      <c r="Y48" s="985">
        <v>0</v>
      </c>
      <c r="Z48" s="989"/>
      <c r="AA48" s="989"/>
      <c r="AB48" s="985">
        <v>0</v>
      </c>
      <c r="AC48" s="989"/>
      <c r="AD48" s="989"/>
      <c r="AE48" s="985">
        <v>0</v>
      </c>
      <c r="AF48" s="989"/>
      <c r="AG48" s="989"/>
      <c r="AH48" s="985">
        <v>0</v>
      </c>
      <c r="AI48" s="989"/>
      <c r="AJ48" s="989"/>
      <c r="AK48" s="985">
        <v>0</v>
      </c>
      <c r="AL48" s="989"/>
      <c r="AM48" s="989"/>
      <c r="AN48" s="985">
        <v>0</v>
      </c>
      <c r="AO48" s="989"/>
      <c r="AP48" s="989"/>
      <c r="AQ48" s="985">
        <v>0</v>
      </c>
      <c r="AR48" s="918"/>
      <c r="AS48" s="918"/>
      <c r="AT48" s="918"/>
      <c r="AU48" s="918"/>
      <c r="AV48" s="918"/>
      <c r="AW48" s="918"/>
      <c r="AX48" s="918"/>
      <c r="AY48" s="918"/>
      <c r="AZ48" s="918"/>
      <c r="BA48" s="918"/>
      <c r="BB48" s="918"/>
      <c r="BC48" s="918"/>
      <c r="BD48" s="918"/>
      <c r="BE48" s="918"/>
      <c r="BF48" s="918"/>
    </row>
    <row r="49" spans="1:58" s="597" customFormat="1" ht="0.15" customHeight="1">
      <c r="A49" s="918">
        <v>1</v>
      </c>
      <c r="B49" s="918"/>
      <c r="C49" s="918"/>
      <c r="D49" s="918"/>
      <c r="E49" s="918"/>
      <c r="F49" s="918"/>
      <c r="G49" s="918" t="b">
        <v>0</v>
      </c>
      <c r="H49" s="918"/>
      <c r="I49" s="918"/>
      <c r="J49" s="918"/>
      <c r="K49" s="918"/>
      <c r="L49" s="978"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918"/>
      <c r="AS49" s="918"/>
      <c r="AT49" s="918"/>
      <c r="AU49" s="918"/>
      <c r="AV49" s="918"/>
      <c r="AW49" s="918"/>
      <c r="AX49" s="918"/>
      <c r="AY49" s="918"/>
      <c r="AZ49" s="918"/>
      <c r="BA49" s="918"/>
      <c r="BB49" s="918"/>
      <c r="BC49" s="918"/>
      <c r="BD49" s="918"/>
      <c r="BE49" s="918"/>
      <c r="BF49" s="918"/>
    </row>
    <row r="50" spans="1:58" s="597" customFormat="1" ht="0.15" customHeight="1">
      <c r="A50" s="918">
        <v>1</v>
      </c>
      <c r="B50" s="918"/>
      <c r="C50" s="918"/>
      <c r="D50" s="918"/>
      <c r="E50" s="918"/>
      <c r="F50" s="918"/>
      <c r="G50" s="918" t="b">
        <v>0</v>
      </c>
      <c r="H50" s="918"/>
      <c r="I50" s="918"/>
      <c r="J50" s="918"/>
      <c r="K50" s="918"/>
      <c r="L50" s="988" t="s">
        <v>694</v>
      </c>
      <c r="M50" s="983" t="s">
        <v>679</v>
      </c>
      <c r="N50" s="989">
        <v>0</v>
      </c>
      <c r="O50" s="989">
        <v>0</v>
      </c>
      <c r="P50" s="985">
        <v>0</v>
      </c>
      <c r="Q50" s="989">
        <v>0</v>
      </c>
      <c r="R50" s="989">
        <v>0</v>
      </c>
      <c r="S50" s="985">
        <v>0</v>
      </c>
      <c r="T50" s="989">
        <v>0</v>
      </c>
      <c r="U50" s="989">
        <v>0</v>
      </c>
      <c r="V50" s="985">
        <v>0</v>
      </c>
      <c r="W50" s="989">
        <v>0</v>
      </c>
      <c r="X50" s="989">
        <v>0</v>
      </c>
      <c r="Y50" s="985">
        <v>0</v>
      </c>
      <c r="Z50" s="989">
        <v>0</v>
      </c>
      <c r="AA50" s="989">
        <v>0</v>
      </c>
      <c r="AB50" s="985">
        <v>0</v>
      </c>
      <c r="AC50" s="989">
        <v>0</v>
      </c>
      <c r="AD50" s="989">
        <v>0</v>
      </c>
      <c r="AE50" s="985">
        <v>0</v>
      </c>
      <c r="AF50" s="989">
        <v>0</v>
      </c>
      <c r="AG50" s="989">
        <v>0</v>
      </c>
      <c r="AH50" s="985">
        <v>0</v>
      </c>
      <c r="AI50" s="989">
        <v>0</v>
      </c>
      <c r="AJ50" s="989">
        <v>0</v>
      </c>
      <c r="AK50" s="985">
        <v>0</v>
      </c>
      <c r="AL50" s="989">
        <v>0</v>
      </c>
      <c r="AM50" s="989">
        <v>0</v>
      </c>
      <c r="AN50" s="985">
        <v>0</v>
      </c>
      <c r="AO50" s="989">
        <v>0</v>
      </c>
      <c r="AP50" s="989">
        <v>0</v>
      </c>
      <c r="AQ50" s="985">
        <v>0</v>
      </c>
      <c r="AR50" s="918"/>
      <c r="AS50" s="918"/>
      <c r="AT50" s="918"/>
      <c r="AU50" s="918"/>
      <c r="AV50" s="918"/>
      <c r="AW50" s="918"/>
      <c r="AX50" s="918"/>
      <c r="AY50" s="918"/>
      <c r="AZ50" s="918"/>
      <c r="BA50" s="918"/>
      <c r="BB50" s="918"/>
      <c r="BC50" s="918"/>
      <c r="BD50" s="918"/>
      <c r="BE50" s="918"/>
      <c r="BF50" s="918"/>
    </row>
    <row r="51" spans="1:58" s="597" customFormat="1" ht="0.15" customHeight="1">
      <c r="A51" s="918">
        <v>1</v>
      </c>
      <c r="B51" s="918"/>
      <c r="C51" s="918"/>
      <c r="D51" s="918"/>
      <c r="E51" s="918"/>
      <c r="F51" s="918"/>
      <c r="G51" s="918" t="b">
        <v>0</v>
      </c>
      <c r="H51" s="918"/>
      <c r="I51" s="918"/>
      <c r="J51" s="918"/>
      <c r="K51" s="918"/>
      <c r="L51" s="988" t="s">
        <v>695</v>
      </c>
      <c r="M51" s="983" t="s">
        <v>679</v>
      </c>
      <c r="N51" s="989"/>
      <c r="O51" s="989"/>
      <c r="P51" s="985">
        <v>0</v>
      </c>
      <c r="Q51" s="989"/>
      <c r="R51" s="989"/>
      <c r="S51" s="985">
        <v>0</v>
      </c>
      <c r="T51" s="989"/>
      <c r="U51" s="989"/>
      <c r="V51" s="985">
        <v>0</v>
      </c>
      <c r="W51" s="989"/>
      <c r="X51" s="989"/>
      <c r="Y51" s="985">
        <v>0</v>
      </c>
      <c r="Z51" s="989"/>
      <c r="AA51" s="989"/>
      <c r="AB51" s="985">
        <v>0</v>
      </c>
      <c r="AC51" s="989"/>
      <c r="AD51" s="989"/>
      <c r="AE51" s="985">
        <v>0</v>
      </c>
      <c r="AF51" s="989"/>
      <c r="AG51" s="989"/>
      <c r="AH51" s="985">
        <v>0</v>
      </c>
      <c r="AI51" s="989"/>
      <c r="AJ51" s="989"/>
      <c r="AK51" s="985">
        <v>0</v>
      </c>
      <c r="AL51" s="989"/>
      <c r="AM51" s="989"/>
      <c r="AN51" s="985">
        <v>0</v>
      </c>
      <c r="AO51" s="989"/>
      <c r="AP51" s="989"/>
      <c r="AQ51" s="985">
        <v>0</v>
      </c>
      <c r="AR51" s="918"/>
      <c r="AS51" s="918"/>
      <c r="AT51" s="918"/>
      <c r="AU51" s="918"/>
      <c r="AV51" s="918"/>
      <c r="AW51" s="918"/>
      <c r="AX51" s="918"/>
      <c r="AY51" s="918"/>
      <c r="AZ51" s="918"/>
      <c r="BA51" s="918"/>
      <c r="BB51" s="918"/>
      <c r="BC51" s="918"/>
      <c r="BD51" s="918"/>
      <c r="BE51" s="918"/>
      <c r="BF51" s="918"/>
    </row>
    <row r="52" spans="1:58" s="597" customFormat="1" ht="0.15" customHeight="1">
      <c r="A52" s="918">
        <v>1</v>
      </c>
      <c r="B52" s="902" t="s">
        <v>1216</v>
      </c>
      <c r="C52" s="918"/>
      <c r="D52" s="918"/>
      <c r="E52" s="918"/>
      <c r="F52" s="918"/>
      <c r="G52" s="918" t="b">
        <v>0</v>
      </c>
      <c r="H52" s="918"/>
      <c r="I52" s="918"/>
      <c r="J52" s="918"/>
      <c r="K52" s="918"/>
      <c r="L52" s="988" t="s">
        <v>696</v>
      </c>
      <c r="M52" s="983" t="s">
        <v>329</v>
      </c>
      <c r="N52" s="986">
        <v>27.5</v>
      </c>
      <c r="O52" s="986">
        <v>27.5</v>
      </c>
      <c r="P52" s="987">
        <v>0</v>
      </c>
      <c r="Q52" s="986">
        <v>0</v>
      </c>
      <c r="R52" s="986">
        <v>0</v>
      </c>
      <c r="S52" s="987">
        <v>0</v>
      </c>
      <c r="T52" s="986">
        <v>0</v>
      </c>
      <c r="U52" s="986">
        <v>0</v>
      </c>
      <c r="V52" s="987">
        <v>0</v>
      </c>
      <c r="W52" s="986">
        <v>0</v>
      </c>
      <c r="X52" s="986">
        <v>0</v>
      </c>
      <c r="Y52" s="987">
        <v>0</v>
      </c>
      <c r="Z52" s="986">
        <v>0</v>
      </c>
      <c r="AA52" s="986">
        <v>0</v>
      </c>
      <c r="AB52" s="987">
        <v>0</v>
      </c>
      <c r="AC52" s="986">
        <v>0</v>
      </c>
      <c r="AD52" s="986">
        <v>0</v>
      </c>
      <c r="AE52" s="987">
        <v>0</v>
      </c>
      <c r="AF52" s="986">
        <v>0</v>
      </c>
      <c r="AG52" s="986">
        <v>0</v>
      </c>
      <c r="AH52" s="987">
        <v>0</v>
      </c>
      <c r="AI52" s="986">
        <v>0</v>
      </c>
      <c r="AJ52" s="986">
        <v>0</v>
      </c>
      <c r="AK52" s="987">
        <v>0</v>
      </c>
      <c r="AL52" s="986">
        <v>0</v>
      </c>
      <c r="AM52" s="986">
        <v>0</v>
      </c>
      <c r="AN52" s="987">
        <v>0</v>
      </c>
      <c r="AO52" s="986">
        <v>0</v>
      </c>
      <c r="AP52" s="986">
        <v>0</v>
      </c>
      <c r="AQ52" s="987">
        <v>0</v>
      </c>
      <c r="AR52" s="918"/>
      <c r="AS52" s="918"/>
      <c r="AT52" s="918"/>
      <c r="AU52" s="918"/>
      <c r="AV52" s="918"/>
      <c r="AW52" s="918"/>
      <c r="AX52" s="918"/>
      <c r="AY52" s="918"/>
      <c r="AZ52" s="918"/>
      <c r="BA52" s="918"/>
      <c r="BB52" s="918"/>
      <c r="BC52" s="918"/>
      <c r="BD52" s="918"/>
      <c r="BE52" s="918"/>
      <c r="BF52" s="918"/>
    </row>
    <row r="53" spans="1:58" s="597" customFormat="1" ht="0.15" customHeight="1">
      <c r="A53" s="918">
        <v>1</v>
      </c>
      <c r="B53" s="918"/>
      <c r="C53" s="918"/>
      <c r="D53" s="918"/>
      <c r="E53" s="918"/>
      <c r="F53" s="918"/>
      <c r="G53" s="918" t="b">
        <v>0</v>
      </c>
      <c r="H53" s="918"/>
      <c r="I53" s="918"/>
      <c r="J53" s="918"/>
      <c r="K53" s="918"/>
      <c r="L53" s="988" t="s">
        <v>697</v>
      </c>
      <c r="M53" s="983" t="s">
        <v>698</v>
      </c>
      <c r="N53" s="989"/>
      <c r="O53" s="989"/>
      <c r="P53" s="985">
        <v>0</v>
      </c>
      <c r="Q53" s="989"/>
      <c r="R53" s="989"/>
      <c r="S53" s="985">
        <v>0</v>
      </c>
      <c r="T53" s="989"/>
      <c r="U53" s="989"/>
      <c r="V53" s="985">
        <v>0</v>
      </c>
      <c r="W53" s="989"/>
      <c r="X53" s="989"/>
      <c r="Y53" s="985">
        <v>0</v>
      </c>
      <c r="Z53" s="989"/>
      <c r="AA53" s="989"/>
      <c r="AB53" s="985">
        <v>0</v>
      </c>
      <c r="AC53" s="989"/>
      <c r="AD53" s="989"/>
      <c r="AE53" s="985">
        <v>0</v>
      </c>
      <c r="AF53" s="989"/>
      <c r="AG53" s="989"/>
      <c r="AH53" s="985">
        <v>0</v>
      </c>
      <c r="AI53" s="989"/>
      <c r="AJ53" s="989"/>
      <c r="AK53" s="985">
        <v>0</v>
      </c>
      <c r="AL53" s="989"/>
      <c r="AM53" s="989"/>
      <c r="AN53" s="985">
        <v>0</v>
      </c>
      <c r="AO53" s="989"/>
      <c r="AP53" s="989"/>
      <c r="AQ53" s="985">
        <v>0</v>
      </c>
      <c r="AR53" s="918"/>
      <c r="AS53" s="918"/>
      <c r="AT53" s="918"/>
      <c r="AU53" s="918"/>
      <c r="AV53" s="918"/>
      <c r="AW53" s="918"/>
      <c r="AX53" s="918"/>
      <c r="AY53" s="918"/>
      <c r="AZ53" s="918"/>
      <c r="BA53" s="918"/>
      <c r="BB53" s="918"/>
      <c r="BC53" s="918"/>
      <c r="BD53" s="918"/>
      <c r="BE53" s="918"/>
      <c r="BF53" s="918"/>
    </row>
    <row r="54" spans="1:58" s="597" customFormat="1" ht="0.15" customHeight="1">
      <c r="A54" s="918">
        <v>1</v>
      </c>
      <c r="B54" s="918"/>
      <c r="C54" s="918"/>
      <c r="D54" s="918"/>
      <c r="E54" s="918"/>
      <c r="F54" s="918"/>
      <c r="G54" s="918" t="b">
        <v>0</v>
      </c>
      <c r="H54" s="918"/>
      <c r="I54" s="918"/>
      <c r="J54" s="918"/>
      <c r="K54" s="918"/>
      <c r="L54" s="988" t="s">
        <v>699</v>
      </c>
      <c r="M54" s="983" t="s">
        <v>700</v>
      </c>
      <c r="N54" s="989"/>
      <c r="O54" s="989"/>
      <c r="P54" s="985">
        <v>0</v>
      </c>
      <c r="Q54" s="989"/>
      <c r="R54" s="989"/>
      <c r="S54" s="985">
        <v>0</v>
      </c>
      <c r="T54" s="989"/>
      <c r="U54" s="989"/>
      <c r="V54" s="985">
        <v>0</v>
      </c>
      <c r="W54" s="989"/>
      <c r="X54" s="989"/>
      <c r="Y54" s="985">
        <v>0</v>
      </c>
      <c r="Z54" s="989"/>
      <c r="AA54" s="989"/>
      <c r="AB54" s="985">
        <v>0</v>
      </c>
      <c r="AC54" s="989"/>
      <c r="AD54" s="989"/>
      <c r="AE54" s="985">
        <v>0</v>
      </c>
      <c r="AF54" s="989"/>
      <c r="AG54" s="989"/>
      <c r="AH54" s="985">
        <v>0</v>
      </c>
      <c r="AI54" s="989"/>
      <c r="AJ54" s="989"/>
      <c r="AK54" s="985">
        <v>0</v>
      </c>
      <c r="AL54" s="989"/>
      <c r="AM54" s="989"/>
      <c r="AN54" s="985">
        <v>0</v>
      </c>
      <c r="AO54" s="989"/>
      <c r="AP54" s="989"/>
      <c r="AQ54" s="985">
        <v>0</v>
      </c>
      <c r="AR54" s="918"/>
      <c r="AS54" s="918"/>
      <c r="AT54" s="918"/>
      <c r="AU54" s="918"/>
      <c r="AV54" s="918"/>
      <c r="AW54" s="918"/>
      <c r="AX54" s="918"/>
      <c r="AY54" s="918"/>
      <c r="AZ54" s="918"/>
      <c r="BA54" s="918"/>
      <c r="BB54" s="918"/>
      <c r="BC54" s="918"/>
      <c r="BD54" s="918"/>
      <c r="BE54" s="918"/>
      <c r="BF54" s="918"/>
    </row>
    <row r="55" spans="1:58" s="597" customFormat="1">
      <c r="A55" s="761" t="s">
        <v>102</v>
      </c>
      <c r="B55" s="918"/>
      <c r="C55" s="918"/>
      <c r="D55" s="918"/>
      <c r="E55" s="918"/>
      <c r="F55" s="918" t="s">
        <v>1026</v>
      </c>
      <c r="G55" s="966"/>
      <c r="H55" s="918"/>
      <c r="I55" s="918"/>
      <c r="J55" s="918"/>
      <c r="K55" s="918"/>
      <c r="L55" s="1162" t="s">
        <v>16</v>
      </c>
      <c r="M55" s="1163"/>
      <c r="N55" s="968" t="s">
        <v>2565</v>
      </c>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9"/>
      <c r="AO55" s="969"/>
      <c r="AP55" s="969"/>
      <c r="AQ55" s="970"/>
      <c r="AR55" s="918"/>
      <c r="AS55" s="918"/>
      <c r="AT55" s="918"/>
      <c r="AU55" s="918"/>
      <c r="AV55" s="918"/>
      <c r="AW55" s="918"/>
      <c r="AX55" s="918"/>
      <c r="AY55" s="918"/>
      <c r="AZ55" s="918"/>
      <c r="BA55" s="918"/>
      <c r="BB55" s="918"/>
      <c r="BC55" s="918"/>
      <c r="BD55" s="918"/>
      <c r="BE55" s="918"/>
      <c r="BF55" s="918"/>
    </row>
    <row r="56" spans="1:58" s="597" customFormat="1">
      <c r="A56" s="918">
        <v>2</v>
      </c>
      <c r="B56" s="918"/>
      <c r="C56" s="918"/>
      <c r="D56" s="918"/>
      <c r="E56" s="918"/>
      <c r="F56" s="918"/>
      <c r="G56" s="918"/>
      <c r="H56" s="918"/>
      <c r="I56" s="918"/>
      <c r="J56" s="918"/>
      <c r="K56" s="918"/>
      <c r="L56" s="1158" t="s">
        <v>686</v>
      </c>
      <c r="M56" s="1159"/>
      <c r="N56" s="968" t="s">
        <v>1028</v>
      </c>
      <c r="O56" s="971"/>
      <c r="P56" s="971"/>
      <c r="Q56" s="971"/>
      <c r="R56" s="971"/>
      <c r="S56" s="971"/>
      <c r="T56" s="971"/>
      <c r="U56" s="971"/>
      <c r="V56" s="971"/>
      <c r="W56" s="971"/>
      <c r="X56" s="971"/>
      <c r="Y56" s="971"/>
      <c r="Z56" s="971"/>
      <c r="AA56" s="971"/>
      <c r="AB56" s="971"/>
      <c r="AC56" s="971"/>
      <c r="AD56" s="971"/>
      <c r="AE56" s="971"/>
      <c r="AF56" s="971"/>
      <c r="AG56" s="971"/>
      <c r="AH56" s="971"/>
      <c r="AI56" s="971"/>
      <c r="AJ56" s="971"/>
      <c r="AK56" s="971"/>
      <c r="AL56" s="971"/>
      <c r="AM56" s="971"/>
      <c r="AN56" s="971"/>
      <c r="AO56" s="971"/>
      <c r="AP56" s="971"/>
      <c r="AQ56" s="972"/>
      <c r="AR56" s="918"/>
      <c r="AS56" s="918"/>
      <c r="AT56" s="918"/>
      <c r="AU56" s="918"/>
      <c r="AV56" s="918"/>
      <c r="AW56" s="918"/>
      <c r="AX56" s="918"/>
      <c r="AY56" s="918"/>
      <c r="AZ56" s="918"/>
      <c r="BA56" s="918"/>
      <c r="BB56" s="918"/>
      <c r="BC56" s="918"/>
      <c r="BD56" s="918"/>
      <c r="BE56" s="918"/>
      <c r="BF56" s="918"/>
    </row>
    <row r="57" spans="1:58" s="597" customFormat="1">
      <c r="A57" s="918">
        <v>2</v>
      </c>
      <c r="B57" s="918"/>
      <c r="C57" s="918"/>
      <c r="D57" s="918"/>
      <c r="E57" s="918"/>
      <c r="F57" s="918"/>
      <c r="G57" s="918"/>
      <c r="H57" s="918"/>
      <c r="I57" s="918"/>
      <c r="J57" s="918"/>
      <c r="K57" s="918"/>
      <c r="L57" s="1158" t="s">
        <v>687</v>
      </c>
      <c r="M57" s="1159"/>
      <c r="N57" s="968" t="s">
        <v>1131</v>
      </c>
      <c r="O57" s="971"/>
      <c r="P57" s="971"/>
      <c r="Q57" s="971"/>
      <c r="R57" s="971"/>
      <c r="S57" s="971"/>
      <c r="T57" s="971"/>
      <c r="U57" s="971"/>
      <c r="V57" s="971"/>
      <c r="W57" s="971"/>
      <c r="X57" s="971"/>
      <c r="Y57" s="971"/>
      <c r="Z57" s="971"/>
      <c r="AA57" s="971"/>
      <c r="AB57" s="971"/>
      <c r="AC57" s="971"/>
      <c r="AD57" s="971"/>
      <c r="AE57" s="971"/>
      <c r="AF57" s="971"/>
      <c r="AG57" s="971"/>
      <c r="AH57" s="971"/>
      <c r="AI57" s="971"/>
      <c r="AJ57" s="971"/>
      <c r="AK57" s="971"/>
      <c r="AL57" s="971"/>
      <c r="AM57" s="971"/>
      <c r="AN57" s="971"/>
      <c r="AO57" s="971"/>
      <c r="AP57" s="971"/>
      <c r="AQ57" s="972"/>
      <c r="AR57" s="918"/>
      <c r="AS57" s="918"/>
      <c r="AT57" s="918"/>
      <c r="AU57" s="918"/>
      <c r="AV57" s="918"/>
      <c r="AW57" s="918"/>
      <c r="AX57" s="918"/>
      <c r="AY57" s="918"/>
      <c r="AZ57" s="918"/>
      <c r="BA57" s="918"/>
      <c r="BB57" s="918"/>
      <c r="BC57" s="918"/>
      <c r="BD57" s="918"/>
      <c r="BE57" s="918"/>
      <c r="BF57" s="918"/>
    </row>
    <row r="58" spans="1:58" s="597" customFormat="1">
      <c r="A58" s="918">
        <v>2</v>
      </c>
      <c r="B58" s="918"/>
      <c r="C58" s="918"/>
      <c r="D58" s="918"/>
      <c r="E58" s="918"/>
      <c r="F58" s="918"/>
      <c r="G58" s="918"/>
      <c r="H58" s="918"/>
      <c r="I58" s="918"/>
      <c r="J58" s="918"/>
      <c r="K58" s="918"/>
      <c r="L58" s="1158" t="s">
        <v>282</v>
      </c>
      <c r="M58" s="1159"/>
      <c r="N58" s="968" t="s">
        <v>2513</v>
      </c>
      <c r="O58" s="971"/>
      <c r="P58" s="971"/>
      <c r="Q58" s="971"/>
      <c r="R58" s="971"/>
      <c r="S58" s="971"/>
      <c r="T58" s="971"/>
      <c r="U58" s="971"/>
      <c r="V58" s="971"/>
      <c r="W58" s="971"/>
      <c r="X58" s="971"/>
      <c r="Y58" s="971"/>
      <c r="Z58" s="971"/>
      <c r="AA58" s="971"/>
      <c r="AB58" s="971"/>
      <c r="AC58" s="971"/>
      <c r="AD58" s="971"/>
      <c r="AE58" s="971"/>
      <c r="AF58" s="971"/>
      <c r="AG58" s="971"/>
      <c r="AH58" s="971"/>
      <c r="AI58" s="971"/>
      <c r="AJ58" s="971"/>
      <c r="AK58" s="971"/>
      <c r="AL58" s="971"/>
      <c r="AM58" s="971"/>
      <c r="AN58" s="971"/>
      <c r="AO58" s="971"/>
      <c r="AP58" s="971"/>
      <c r="AQ58" s="972"/>
      <c r="AR58" s="918"/>
      <c r="AS58" s="918"/>
      <c r="AT58" s="918"/>
      <c r="AU58" s="918"/>
      <c r="AV58" s="918"/>
      <c r="AW58" s="918"/>
      <c r="AX58" s="918"/>
      <c r="AY58" s="918"/>
      <c r="AZ58" s="918"/>
      <c r="BA58" s="918"/>
      <c r="BB58" s="918"/>
      <c r="BC58" s="918"/>
      <c r="BD58" s="918"/>
      <c r="BE58" s="918"/>
      <c r="BF58" s="918"/>
    </row>
    <row r="59" spans="1:58" s="597" customFormat="1">
      <c r="A59" s="918">
        <v>2</v>
      </c>
      <c r="B59" s="918"/>
      <c r="C59" s="918"/>
      <c r="D59" s="918"/>
      <c r="E59" s="918"/>
      <c r="F59" s="918"/>
      <c r="G59" s="918" t="b">
        <v>1</v>
      </c>
      <c r="H59" s="918"/>
      <c r="I59" s="918"/>
      <c r="J59" s="918"/>
      <c r="K59" s="918"/>
      <c r="L59" s="973" t="s">
        <v>688</v>
      </c>
      <c r="M59" s="974"/>
      <c r="N59" s="975"/>
      <c r="O59" s="975"/>
      <c r="P59" s="975"/>
      <c r="Q59" s="975"/>
      <c r="R59" s="975"/>
      <c r="S59" s="975"/>
      <c r="T59" s="975"/>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76"/>
      <c r="AR59" s="918"/>
      <c r="AS59" s="918"/>
      <c r="AT59" s="918"/>
      <c r="AU59" s="918"/>
      <c r="AV59" s="918"/>
      <c r="AW59" s="918"/>
      <c r="AX59" s="918"/>
      <c r="AY59" s="918"/>
      <c r="AZ59" s="918"/>
      <c r="BA59" s="918"/>
      <c r="BB59" s="918"/>
      <c r="BC59" s="918"/>
      <c r="BD59" s="918"/>
      <c r="BE59" s="918"/>
      <c r="BF59" s="918"/>
    </row>
    <row r="60" spans="1:58" s="391" customFormat="1" ht="22.8">
      <c r="A60" s="918">
        <v>2</v>
      </c>
      <c r="B60" s="918" t="s">
        <v>1208</v>
      </c>
      <c r="C60" s="977"/>
      <c r="D60" s="977"/>
      <c r="E60" s="977"/>
      <c r="F60" s="977"/>
      <c r="G60" s="918" t="b">
        <v>1</v>
      </c>
      <c r="H60" s="977"/>
      <c r="I60" s="977"/>
      <c r="J60" s="977"/>
      <c r="K60" s="977"/>
      <c r="L60" s="978" t="s">
        <v>1139</v>
      </c>
      <c r="M60" s="979" t="s">
        <v>679</v>
      </c>
      <c r="N60" s="980">
        <v>36.090000000000003</v>
      </c>
      <c r="O60" s="980">
        <v>26.65</v>
      </c>
      <c r="P60" s="981">
        <v>-26.156830146855096</v>
      </c>
      <c r="Q60" s="980">
        <v>0</v>
      </c>
      <c r="R60" s="980">
        <v>0</v>
      </c>
      <c r="S60" s="981">
        <v>0</v>
      </c>
      <c r="T60" s="980">
        <v>0</v>
      </c>
      <c r="U60" s="980">
        <v>0</v>
      </c>
      <c r="V60" s="981">
        <v>0</v>
      </c>
      <c r="W60" s="980">
        <v>0</v>
      </c>
      <c r="X60" s="980">
        <v>0</v>
      </c>
      <c r="Y60" s="981">
        <v>0</v>
      </c>
      <c r="Z60" s="980">
        <v>0</v>
      </c>
      <c r="AA60" s="980">
        <v>0</v>
      </c>
      <c r="AB60" s="981">
        <v>0</v>
      </c>
      <c r="AC60" s="980">
        <v>0</v>
      </c>
      <c r="AD60" s="980">
        <v>0</v>
      </c>
      <c r="AE60" s="981">
        <v>0</v>
      </c>
      <c r="AF60" s="980">
        <v>0</v>
      </c>
      <c r="AG60" s="980">
        <v>0</v>
      </c>
      <c r="AH60" s="981">
        <v>0</v>
      </c>
      <c r="AI60" s="980">
        <v>0</v>
      </c>
      <c r="AJ60" s="980">
        <v>0</v>
      </c>
      <c r="AK60" s="981">
        <v>0</v>
      </c>
      <c r="AL60" s="980">
        <v>0</v>
      </c>
      <c r="AM60" s="980">
        <v>0</v>
      </c>
      <c r="AN60" s="981">
        <v>0</v>
      </c>
      <c r="AO60" s="980">
        <v>0</v>
      </c>
      <c r="AP60" s="980">
        <v>0</v>
      </c>
      <c r="AQ60" s="981">
        <v>0</v>
      </c>
      <c r="AR60" s="977"/>
      <c r="AS60" s="977"/>
      <c r="AT60" s="977"/>
      <c r="AU60" s="977"/>
      <c r="AV60" s="977"/>
      <c r="AW60" s="977"/>
      <c r="AX60" s="977"/>
      <c r="AY60" s="977"/>
      <c r="AZ60" s="977"/>
      <c r="BA60" s="977"/>
      <c r="BB60" s="977"/>
      <c r="BC60" s="977"/>
      <c r="BD60" s="977"/>
      <c r="BE60" s="977"/>
      <c r="BF60" s="977"/>
    </row>
    <row r="61" spans="1:58" s="391" customFormat="1" ht="22.8">
      <c r="A61" s="918">
        <v>2</v>
      </c>
      <c r="B61" s="918" t="s">
        <v>1209</v>
      </c>
      <c r="C61" s="977"/>
      <c r="D61" s="977"/>
      <c r="E61" s="977"/>
      <c r="F61" s="977"/>
      <c r="G61" s="918" t="b">
        <v>1</v>
      </c>
      <c r="H61" s="977"/>
      <c r="I61" s="977"/>
      <c r="J61" s="977"/>
      <c r="K61" s="977"/>
      <c r="L61" s="978" t="s">
        <v>1140</v>
      </c>
      <c r="M61" s="979" t="s">
        <v>679</v>
      </c>
      <c r="N61" s="980">
        <v>41.239999999999995</v>
      </c>
      <c r="O61" s="980">
        <v>29.038925714285703</v>
      </c>
      <c r="P61" s="981">
        <v>-29.585534155466277</v>
      </c>
      <c r="Q61" s="980">
        <v>0</v>
      </c>
      <c r="R61" s="980">
        <v>0</v>
      </c>
      <c r="S61" s="981">
        <v>0</v>
      </c>
      <c r="T61" s="980">
        <v>0</v>
      </c>
      <c r="U61" s="980">
        <v>0</v>
      </c>
      <c r="V61" s="981">
        <v>0</v>
      </c>
      <c r="W61" s="980">
        <v>0</v>
      </c>
      <c r="X61" s="980">
        <v>0</v>
      </c>
      <c r="Y61" s="981">
        <v>0</v>
      </c>
      <c r="Z61" s="980">
        <v>0</v>
      </c>
      <c r="AA61" s="980">
        <v>0</v>
      </c>
      <c r="AB61" s="981">
        <v>0</v>
      </c>
      <c r="AC61" s="980">
        <v>0</v>
      </c>
      <c r="AD61" s="980">
        <v>0</v>
      </c>
      <c r="AE61" s="981">
        <v>0</v>
      </c>
      <c r="AF61" s="980">
        <v>0</v>
      </c>
      <c r="AG61" s="980">
        <v>0</v>
      </c>
      <c r="AH61" s="981">
        <v>0</v>
      </c>
      <c r="AI61" s="980">
        <v>0</v>
      </c>
      <c r="AJ61" s="980">
        <v>0</v>
      </c>
      <c r="AK61" s="981">
        <v>0</v>
      </c>
      <c r="AL61" s="980">
        <v>0</v>
      </c>
      <c r="AM61" s="980">
        <v>0</v>
      </c>
      <c r="AN61" s="981">
        <v>0</v>
      </c>
      <c r="AO61" s="980">
        <v>0</v>
      </c>
      <c r="AP61" s="980">
        <v>0</v>
      </c>
      <c r="AQ61" s="981">
        <v>0</v>
      </c>
      <c r="AR61" s="977"/>
      <c r="AS61" s="977"/>
      <c r="AT61" s="977"/>
      <c r="AU61" s="977"/>
      <c r="AV61" s="977"/>
      <c r="AW61" s="977"/>
      <c r="AX61" s="977"/>
      <c r="AY61" s="977"/>
      <c r="AZ61" s="977"/>
      <c r="BA61" s="977"/>
      <c r="BB61" s="977"/>
      <c r="BC61" s="977"/>
      <c r="BD61" s="977"/>
      <c r="BE61" s="977"/>
      <c r="BF61" s="977"/>
    </row>
    <row r="62" spans="1:58" s="597" customFormat="1">
      <c r="A62" s="918">
        <v>2</v>
      </c>
      <c r="B62" s="918"/>
      <c r="C62" s="918"/>
      <c r="D62" s="918"/>
      <c r="E62" s="918"/>
      <c r="F62" s="918"/>
      <c r="G62" s="918" t="b">
        <v>1</v>
      </c>
      <c r="H62" s="918"/>
      <c r="I62" s="918"/>
      <c r="J62" s="918"/>
      <c r="K62" s="918"/>
      <c r="L62" s="982" t="s">
        <v>689</v>
      </c>
      <c r="M62" s="983" t="s">
        <v>145</v>
      </c>
      <c r="N62" s="984">
        <v>114.26988085342198</v>
      </c>
      <c r="O62" s="984">
        <v>108.96407397480566</v>
      </c>
      <c r="P62" s="985"/>
      <c r="Q62" s="984">
        <v>0</v>
      </c>
      <c r="R62" s="984">
        <v>0</v>
      </c>
      <c r="S62" s="985"/>
      <c r="T62" s="984">
        <v>0</v>
      </c>
      <c r="U62" s="984">
        <v>0</v>
      </c>
      <c r="V62" s="985"/>
      <c r="W62" s="984">
        <v>0</v>
      </c>
      <c r="X62" s="984">
        <v>0</v>
      </c>
      <c r="Y62" s="985"/>
      <c r="Z62" s="984">
        <v>0</v>
      </c>
      <c r="AA62" s="984">
        <v>0</v>
      </c>
      <c r="AB62" s="985"/>
      <c r="AC62" s="984">
        <v>0</v>
      </c>
      <c r="AD62" s="984">
        <v>0</v>
      </c>
      <c r="AE62" s="985"/>
      <c r="AF62" s="984">
        <v>0</v>
      </c>
      <c r="AG62" s="984">
        <v>0</v>
      </c>
      <c r="AH62" s="985"/>
      <c r="AI62" s="984">
        <v>0</v>
      </c>
      <c r="AJ62" s="984">
        <v>0</v>
      </c>
      <c r="AK62" s="985"/>
      <c r="AL62" s="984">
        <v>0</v>
      </c>
      <c r="AM62" s="984">
        <v>0</v>
      </c>
      <c r="AN62" s="985"/>
      <c r="AO62" s="984">
        <v>0</v>
      </c>
      <c r="AP62" s="984">
        <v>0</v>
      </c>
      <c r="AQ62" s="985"/>
      <c r="AR62" s="918"/>
      <c r="AS62" s="918"/>
      <c r="AT62" s="918"/>
      <c r="AU62" s="918"/>
      <c r="AV62" s="918"/>
      <c r="AW62" s="918"/>
      <c r="AX62" s="918"/>
      <c r="AY62" s="918"/>
      <c r="AZ62" s="918"/>
      <c r="BA62" s="918"/>
      <c r="BB62" s="918"/>
      <c r="BC62" s="918"/>
      <c r="BD62" s="918"/>
      <c r="BE62" s="918"/>
      <c r="BF62" s="918"/>
    </row>
    <row r="63" spans="1:58" s="597" customFormat="1">
      <c r="A63" s="918">
        <v>2</v>
      </c>
      <c r="B63" s="902" t="s">
        <v>1217</v>
      </c>
      <c r="C63" s="918"/>
      <c r="D63" s="918"/>
      <c r="E63" s="918"/>
      <c r="F63" s="918"/>
      <c r="G63" s="918" t="b">
        <v>1</v>
      </c>
      <c r="H63" s="918"/>
      <c r="I63" s="918"/>
      <c r="J63" s="918"/>
      <c r="K63" s="918"/>
      <c r="L63" s="982" t="s">
        <v>690</v>
      </c>
      <c r="M63" s="983" t="s">
        <v>329</v>
      </c>
      <c r="N63" s="986">
        <v>7.5</v>
      </c>
      <c r="O63" s="986">
        <v>7.5</v>
      </c>
      <c r="P63" s="987">
        <v>0</v>
      </c>
      <c r="Q63" s="986">
        <v>0</v>
      </c>
      <c r="R63" s="986">
        <v>0</v>
      </c>
      <c r="S63" s="987">
        <v>0</v>
      </c>
      <c r="T63" s="986">
        <v>0</v>
      </c>
      <c r="U63" s="986">
        <v>0</v>
      </c>
      <c r="V63" s="987">
        <v>0</v>
      </c>
      <c r="W63" s="986">
        <v>0</v>
      </c>
      <c r="X63" s="986">
        <v>0</v>
      </c>
      <c r="Y63" s="987">
        <v>0</v>
      </c>
      <c r="Z63" s="986">
        <v>0</v>
      </c>
      <c r="AA63" s="986">
        <v>0</v>
      </c>
      <c r="AB63" s="987">
        <v>0</v>
      </c>
      <c r="AC63" s="986">
        <v>0</v>
      </c>
      <c r="AD63" s="986">
        <v>0</v>
      </c>
      <c r="AE63" s="987">
        <v>0</v>
      </c>
      <c r="AF63" s="986">
        <v>0</v>
      </c>
      <c r="AG63" s="986">
        <v>0</v>
      </c>
      <c r="AH63" s="987">
        <v>0</v>
      </c>
      <c r="AI63" s="986">
        <v>0</v>
      </c>
      <c r="AJ63" s="986">
        <v>0</v>
      </c>
      <c r="AK63" s="987">
        <v>0</v>
      </c>
      <c r="AL63" s="986">
        <v>0</v>
      </c>
      <c r="AM63" s="986">
        <v>0</v>
      </c>
      <c r="AN63" s="987">
        <v>0</v>
      </c>
      <c r="AO63" s="986">
        <v>0</v>
      </c>
      <c r="AP63" s="986">
        <v>0</v>
      </c>
      <c r="AQ63" s="987">
        <v>0</v>
      </c>
      <c r="AR63" s="918"/>
      <c r="AS63" s="918"/>
      <c r="AT63" s="918"/>
      <c r="AU63" s="918"/>
      <c r="AV63" s="918"/>
      <c r="AW63" s="918"/>
      <c r="AX63" s="918"/>
      <c r="AY63" s="918"/>
      <c r="AZ63" s="918"/>
      <c r="BA63" s="918"/>
      <c r="BB63" s="918"/>
      <c r="BC63" s="918"/>
      <c r="BD63" s="918"/>
      <c r="BE63" s="918"/>
      <c r="BF63" s="918"/>
    </row>
    <row r="64" spans="1:58" s="391" customFormat="1">
      <c r="A64" s="918">
        <v>2</v>
      </c>
      <c r="B64" s="902" t="s">
        <v>1211</v>
      </c>
      <c r="C64" s="977"/>
      <c r="D64" s="977"/>
      <c r="E64" s="977"/>
      <c r="F64" s="977"/>
      <c r="G64" s="918" t="b">
        <v>1</v>
      </c>
      <c r="H64" s="977"/>
      <c r="I64" s="977"/>
      <c r="J64" s="977"/>
      <c r="K64" s="977"/>
      <c r="L64" s="978" t="s">
        <v>691</v>
      </c>
      <c r="M64" s="979" t="s">
        <v>679</v>
      </c>
      <c r="N64" s="980">
        <v>36.090000000000003</v>
      </c>
      <c r="O64" s="980">
        <v>26.65</v>
      </c>
      <c r="P64" s="981">
        <v>-26.156830146855096</v>
      </c>
      <c r="Q64" s="980">
        <v>0</v>
      </c>
      <c r="R64" s="980">
        <v>0</v>
      </c>
      <c r="S64" s="981">
        <v>0</v>
      </c>
      <c r="T64" s="980">
        <v>0</v>
      </c>
      <c r="U64" s="980">
        <v>0</v>
      </c>
      <c r="V64" s="981">
        <v>0</v>
      </c>
      <c r="W64" s="980">
        <v>0</v>
      </c>
      <c r="X64" s="980">
        <v>0</v>
      </c>
      <c r="Y64" s="981">
        <v>0</v>
      </c>
      <c r="Z64" s="980">
        <v>0</v>
      </c>
      <c r="AA64" s="980">
        <v>0</v>
      </c>
      <c r="AB64" s="981">
        <v>0</v>
      </c>
      <c r="AC64" s="980">
        <v>0</v>
      </c>
      <c r="AD64" s="980">
        <v>0</v>
      </c>
      <c r="AE64" s="981">
        <v>0</v>
      </c>
      <c r="AF64" s="980">
        <v>0</v>
      </c>
      <c r="AG64" s="980">
        <v>0</v>
      </c>
      <c r="AH64" s="981">
        <v>0</v>
      </c>
      <c r="AI64" s="980">
        <v>0</v>
      </c>
      <c r="AJ64" s="980">
        <v>0</v>
      </c>
      <c r="AK64" s="981">
        <v>0</v>
      </c>
      <c r="AL64" s="980">
        <v>0</v>
      </c>
      <c r="AM64" s="980">
        <v>0</v>
      </c>
      <c r="AN64" s="981">
        <v>0</v>
      </c>
      <c r="AO64" s="980">
        <v>0</v>
      </c>
      <c r="AP64" s="980">
        <v>0</v>
      </c>
      <c r="AQ64" s="981">
        <v>0</v>
      </c>
      <c r="AR64" s="977"/>
      <c r="AS64" s="977"/>
      <c r="AT64" s="977"/>
      <c r="AU64" s="977"/>
      <c r="AV64" s="977"/>
      <c r="AW64" s="977"/>
      <c r="AX64" s="977"/>
      <c r="AY64" s="977"/>
      <c r="AZ64" s="977"/>
      <c r="BA64" s="977"/>
      <c r="BB64" s="977"/>
      <c r="BC64" s="977"/>
      <c r="BD64" s="977"/>
      <c r="BE64" s="977"/>
      <c r="BF64" s="977"/>
    </row>
    <row r="65" spans="1:58" s="391" customFormat="1">
      <c r="A65" s="918">
        <v>2</v>
      </c>
      <c r="B65" s="902" t="s">
        <v>1210</v>
      </c>
      <c r="C65" s="977"/>
      <c r="D65" s="977"/>
      <c r="E65" s="977"/>
      <c r="F65" s="977"/>
      <c r="G65" s="918" t="b">
        <v>1</v>
      </c>
      <c r="H65" s="977"/>
      <c r="I65" s="977"/>
      <c r="J65" s="977"/>
      <c r="K65" s="977"/>
      <c r="L65" s="978" t="s">
        <v>692</v>
      </c>
      <c r="M65" s="979" t="s">
        <v>679</v>
      </c>
      <c r="N65" s="980">
        <v>41.239999999999995</v>
      </c>
      <c r="O65" s="980">
        <v>29.038925714285703</v>
      </c>
      <c r="P65" s="981">
        <v>-29.585534155466277</v>
      </c>
      <c r="Q65" s="980">
        <v>0</v>
      </c>
      <c r="R65" s="980">
        <v>0</v>
      </c>
      <c r="S65" s="981">
        <v>0</v>
      </c>
      <c r="T65" s="980">
        <v>0</v>
      </c>
      <c r="U65" s="980">
        <v>0</v>
      </c>
      <c r="V65" s="981">
        <v>0</v>
      </c>
      <c r="W65" s="980">
        <v>0</v>
      </c>
      <c r="X65" s="980">
        <v>0</v>
      </c>
      <c r="Y65" s="981">
        <v>0</v>
      </c>
      <c r="Z65" s="980">
        <v>0</v>
      </c>
      <c r="AA65" s="980">
        <v>0</v>
      </c>
      <c r="AB65" s="981">
        <v>0</v>
      </c>
      <c r="AC65" s="980">
        <v>0</v>
      </c>
      <c r="AD65" s="980">
        <v>0</v>
      </c>
      <c r="AE65" s="981">
        <v>0</v>
      </c>
      <c r="AF65" s="980">
        <v>0</v>
      </c>
      <c r="AG65" s="980">
        <v>0</v>
      </c>
      <c r="AH65" s="981">
        <v>0</v>
      </c>
      <c r="AI65" s="980">
        <v>0</v>
      </c>
      <c r="AJ65" s="980">
        <v>0</v>
      </c>
      <c r="AK65" s="981">
        <v>0</v>
      </c>
      <c r="AL65" s="980">
        <v>0</v>
      </c>
      <c r="AM65" s="980">
        <v>0</v>
      </c>
      <c r="AN65" s="981">
        <v>0</v>
      </c>
      <c r="AO65" s="980">
        <v>0</v>
      </c>
      <c r="AP65" s="980">
        <v>0</v>
      </c>
      <c r="AQ65" s="981">
        <v>0</v>
      </c>
      <c r="AR65" s="977"/>
      <c r="AS65" s="977"/>
      <c r="AT65" s="977"/>
      <c r="AU65" s="977"/>
      <c r="AV65" s="977"/>
      <c r="AW65" s="977"/>
      <c r="AX65" s="977"/>
      <c r="AY65" s="977"/>
      <c r="AZ65" s="977"/>
      <c r="BA65" s="977"/>
      <c r="BB65" s="977"/>
      <c r="BC65" s="977"/>
      <c r="BD65" s="977"/>
      <c r="BE65" s="977"/>
      <c r="BF65" s="977"/>
    </row>
    <row r="66" spans="1:58" s="597" customFormat="1">
      <c r="A66" s="918">
        <v>2</v>
      </c>
      <c r="B66" s="902"/>
      <c r="C66" s="918"/>
      <c r="D66" s="918"/>
      <c r="E66" s="918"/>
      <c r="F66" s="918"/>
      <c r="G66" s="918" t="b">
        <v>1</v>
      </c>
      <c r="H66" s="918"/>
      <c r="I66" s="918"/>
      <c r="J66" s="918"/>
      <c r="K66" s="918"/>
      <c r="L66" s="982" t="s">
        <v>689</v>
      </c>
      <c r="M66" s="983" t="s">
        <v>145</v>
      </c>
      <c r="N66" s="984">
        <v>114.26988085342198</v>
      </c>
      <c r="O66" s="984">
        <v>108.96407397480566</v>
      </c>
      <c r="P66" s="985"/>
      <c r="Q66" s="984">
        <v>0</v>
      </c>
      <c r="R66" s="984">
        <v>0</v>
      </c>
      <c r="S66" s="985"/>
      <c r="T66" s="984">
        <v>0</v>
      </c>
      <c r="U66" s="984">
        <v>0</v>
      </c>
      <c r="V66" s="985"/>
      <c r="W66" s="984">
        <v>0</v>
      </c>
      <c r="X66" s="984">
        <v>0</v>
      </c>
      <c r="Y66" s="985"/>
      <c r="Z66" s="984">
        <v>0</v>
      </c>
      <c r="AA66" s="984">
        <v>0</v>
      </c>
      <c r="AB66" s="985"/>
      <c r="AC66" s="984">
        <v>0</v>
      </c>
      <c r="AD66" s="984">
        <v>0</v>
      </c>
      <c r="AE66" s="985"/>
      <c r="AF66" s="984">
        <v>0</v>
      </c>
      <c r="AG66" s="984">
        <v>0</v>
      </c>
      <c r="AH66" s="985"/>
      <c r="AI66" s="984">
        <v>0</v>
      </c>
      <c r="AJ66" s="984">
        <v>0</v>
      </c>
      <c r="AK66" s="985"/>
      <c r="AL66" s="984">
        <v>0</v>
      </c>
      <c r="AM66" s="984">
        <v>0</v>
      </c>
      <c r="AN66" s="985"/>
      <c r="AO66" s="984">
        <v>0</v>
      </c>
      <c r="AP66" s="984">
        <v>0</v>
      </c>
      <c r="AQ66" s="985"/>
      <c r="AR66" s="918"/>
      <c r="AS66" s="918"/>
      <c r="AT66" s="918"/>
      <c r="AU66" s="918"/>
      <c r="AV66" s="918"/>
      <c r="AW66" s="918"/>
      <c r="AX66" s="918"/>
      <c r="AY66" s="918"/>
      <c r="AZ66" s="918"/>
      <c r="BA66" s="918"/>
      <c r="BB66" s="918"/>
      <c r="BC66" s="918"/>
      <c r="BD66" s="918"/>
      <c r="BE66" s="918"/>
      <c r="BF66" s="918"/>
    </row>
    <row r="67" spans="1:58" s="597" customFormat="1">
      <c r="A67" s="918">
        <v>2</v>
      </c>
      <c r="B67" s="902" t="s">
        <v>1218</v>
      </c>
      <c r="C67" s="918"/>
      <c r="D67" s="918"/>
      <c r="E67" s="918"/>
      <c r="F67" s="918"/>
      <c r="G67" s="918" t="b">
        <v>1</v>
      </c>
      <c r="H67" s="918"/>
      <c r="I67" s="918"/>
      <c r="J67" s="918"/>
      <c r="K67" s="918"/>
      <c r="L67" s="982" t="s">
        <v>1212</v>
      </c>
      <c r="M67" s="983" t="s">
        <v>329</v>
      </c>
      <c r="N67" s="986">
        <v>7.5</v>
      </c>
      <c r="O67" s="986">
        <v>7.5</v>
      </c>
      <c r="P67" s="987">
        <v>0</v>
      </c>
      <c r="Q67" s="986">
        <v>0</v>
      </c>
      <c r="R67" s="986">
        <v>0</v>
      </c>
      <c r="S67" s="987">
        <v>0</v>
      </c>
      <c r="T67" s="986">
        <v>0</v>
      </c>
      <c r="U67" s="986">
        <v>0</v>
      </c>
      <c r="V67" s="987">
        <v>0</v>
      </c>
      <c r="W67" s="986">
        <v>0</v>
      </c>
      <c r="X67" s="986">
        <v>0</v>
      </c>
      <c r="Y67" s="987">
        <v>0</v>
      </c>
      <c r="Z67" s="986">
        <v>0</v>
      </c>
      <c r="AA67" s="986">
        <v>0</v>
      </c>
      <c r="AB67" s="987">
        <v>0</v>
      </c>
      <c r="AC67" s="986">
        <v>0</v>
      </c>
      <c r="AD67" s="986">
        <v>0</v>
      </c>
      <c r="AE67" s="987">
        <v>0</v>
      </c>
      <c r="AF67" s="986">
        <v>0</v>
      </c>
      <c r="AG67" s="986">
        <v>0</v>
      </c>
      <c r="AH67" s="987">
        <v>0</v>
      </c>
      <c r="AI67" s="986">
        <v>0</v>
      </c>
      <c r="AJ67" s="986">
        <v>0</v>
      </c>
      <c r="AK67" s="987">
        <v>0</v>
      </c>
      <c r="AL67" s="986">
        <v>0</v>
      </c>
      <c r="AM67" s="986">
        <v>0</v>
      </c>
      <c r="AN67" s="987">
        <v>0</v>
      </c>
      <c r="AO67" s="986">
        <v>0</v>
      </c>
      <c r="AP67" s="986">
        <v>0</v>
      </c>
      <c r="AQ67" s="987">
        <v>0</v>
      </c>
      <c r="AR67" s="918"/>
      <c r="AS67" s="918"/>
      <c r="AT67" s="918"/>
      <c r="AU67" s="918"/>
      <c r="AV67" s="918"/>
      <c r="AW67" s="918"/>
      <c r="AX67" s="918"/>
      <c r="AY67" s="918"/>
      <c r="AZ67" s="918"/>
      <c r="BA67" s="918"/>
      <c r="BB67" s="918"/>
      <c r="BC67" s="918"/>
      <c r="BD67" s="918"/>
      <c r="BE67" s="918"/>
      <c r="BF67" s="918"/>
    </row>
    <row r="68" spans="1:58" s="597" customFormat="1" ht="0.15" customHeight="1">
      <c r="A68" s="918">
        <v>2</v>
      </c>
      <c r="B68" s="918"/>
      <c r="C68" s="918"/>
      <c r="D68" s="918"/>
      <c r="E68" s="918"/>
      <c r="F68" s="918"/>
      <c r="G68" s="918" t="b">
        <v>0</v>
      </c>
      <c r="H68" s="918"/>
      <c r="I68" s="918"/>
      <c r="J68" s="918"/>
      <c r="K68" s="918"/>
      <c r="L68" s="973" t="s">
        <v>693</v>
      </c>
      <c r="M68" s="974"/>
      <c r="N68" s="975"/>
      <c r="O68" s="975"/>
      <c r="P68" s="975"/>
      <c r="Q68" s="975"/>
      <c r="R68" s="975"/>
      <c r="S68" s="975"/>
      <c r="T68" s="975"/>
      <c r="U68" s="975"/>
      <c r="V68" s="975"/>
      <c r="W68" s="975"/>
      <c r="X68" s="975"/>
      <c r="Y68" s="975"/>
      <c r="Z68" s="975"/>
      <c r="AA68" s="975"/>
      <c r="AB68" s="975"/>
      <c r="AC68" s="975"/>
      <c r="AD68" s="975"/>
      <c r="AE68" s="975"/>
      <c r="AF68" s="975"/>
      <c r="AG68" s="975"/>
      <c r="AH68" s="975"/>
      <c r="AI68" s="975"/>
      <c r="AJ68" s="975"/>
      <c r="AK68" s="975"/>
      <c r="AL68" s="975"/>
      <c r="AM68" s="975"/>
      <c r="AN68" s="975"/>
      <c r="AO68" s="975"/>
      <c r="AP68" s="975"/>
      <c r="AQ68" s="976"/>
      <c r="AR68" s="918"/>
      <c r="AS68" s="918"/>
      <c r="AT68" s="918"/>
      <c r="AU68" s="918"/>
      <c r="AV68" s="918"/>
      <c r="AW68" s="918"/>
      <c r="AX68" s="918"/>
      <c r="AY68" s="918"/>
      <c r="AZ68" s="918"/>
      <c r="BA68" s="918"/>
      <c r="BB68" s="918"/>
      <c r="BC68" s="918"/>
      <c r="BD68" s="918"/>
      <c r="BE68" s="918"/>
      <c r="BF68" s="918"/>
    </row>
    <row r="69" spans="1:58" s="597" customFormat="1" ht="0.15" customHeight="1">
      <c r="A69" s="918">
        <v>2</v>
      </c>
      <c r="B69" s="918"/>
      <c r="C69" s="918"/>
      <c r="D69" s="918"/>
      <c r="E69" s="918"/>
      <c r="F69" s="918"/>
      <c r="G69" s="918" t="b">
        <v>0</v>
      </c>
      <c r="H69" s="918"/>
      <c r="I69" s="918"/>
      <c r="J69" s="918"/>
      <c r="K69" s="918"/>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918"/>
      <c r="AS69" s="918"/>
      <c r="AT69" s="918"/>
      <c r="AU69" s="918"/>
      <c r="AV69" s="918"/>
      <c r="AW69" s="918"/>
      <c r="AX69" s="918"/>
      <c r="AY69" s="918"/>
      <c r="AZ69" s="918"/>
      <c r="BA69" s="918"/>
      <c r="BB69" s="918"/>
      <c r="BC69" s="918"/>
      <c r="BD69" s="918"/>
      <c r="BE69" s="918"/>
      <c r="BF69" s="918"/>
    </row>
    <row r="70" spans="1:58" s="597" customFormat="1" ht="0.15" customHeight="1">
      <c r="A70" s="918">
        <v>2</v>
      </c>
      <c r="B70" s="918"/>
      <c r="C70" s="918"/>
      <c r="D70" s="918"/>
      <c r="E70" s="918"/>
      <c r="F70" s="918"/>
      <c r="G70" s="918" t="b">
        <v>0</v>
      </c>
      <c r="H70" s="918"/>
      <c r="I70" s="918"/>
      <c r="J70" s="918"/>
      <c r="K70" s="918"/>
      <c r="L70" s="988" t="s">
        <v>694</v>
      </c>
      <c r="M70" s="983" t="s">
        <v>679</v>
      </c>
      <c r="N70" s="989">
        <v>0</v>
      </c>
      <c r="O70" s="989">
        <v>0</v>
      </c>
      <c r="P70" s="985">
        <v>0</v>
      </c>
      <c r="Q70" s="989">
        <v>0</v>
      </c>
      <c r="R70" s="989">
        <v>0</v>
      </c>
      <c r="S70" s="985">
        <v>0</v>
      </c>
      <c r="T70" s="989">
        <v>0</v>
      </c>
      <c r="U70" s="989">
        <v>0</v>
      </c>
      <c r="V70" s="985">
        <v>0</v>
      </c>
      <c r="W70" s="989">
        <v>0</v>
      </c>
      <c r="X70" s="989">
        <v>0</v>
      </c>
      <c r="Y70" s="985">
        <v>0</v>
      </c>
      <c r="Z70" s="989">
        <v>0</v>
      </c>
      <c r="AA70" s="989">
        <v>0</v>
      </c>
      <c r="AB70" s="985">
        <v>0</v>
      </c>
      <c r="AC70" s="989">
        <v>0</v>
      </c>
      <c r="AD70" s="989">
        <v>0</v>
      </c>
      <c r="AE70" s="985">
        <v>0</v>
      </c>
      <c r="AF70" s="989">
        <v>0</v>
      </c>
      <c r="AG70" s="989">
        <v>0</v>
      </c>
      <c r="AH70" s="985">
        <v>0</v>
      </c>
      <c r="AI70" s="989">
        <v>0</v>
      </c>
      <c r="AJ70" s="989">
        <v>0</v>
      </c>
      <c r="AK70" s="985">
        <v>0</v>
      </c>
      <c r="AL70" s="989">
        <v>0</v>
      </c>
      <c r="AM70" s="989">
        <v>0</v>
      </c>
      <c r="AN70" s="985">
        <v>0</v>
      </c>
      <c r="AO70" s="989">
        <v>0</v>
      </c>
      <c r="AP70" s="989">
        <v>0</v>
      </c>
      <c r="AQ70" s="985">
        <v>0</v>
      </c>
      <c r="AR70" s="918"/>
      <c r="AS70" s="918"/>
      <c r="AT70" s="918"/>
      <c r="AU70" s="918"/>
      <c r="AV70" s="918"/>
      <c r="AW70" s="918"/>
      <c r="AX70" s="918"/>
      <c r="AY70" s="918"/>
      <c r="AZ70" s="918"/>
      <c r="BA70" s="918"/>
      <c r="BB70" s="918"/>
      <c r="BC70" s="918"/>
      <c r="BD70" s="918"/>
      <c r="BE70" s="918"/>
      <c r="BF70" s="918"/>
    </row>
    <row r="71" spans="1:58" s="597" customFormat="1" ht="0.15" customHeight="1">
      <c r="A71" s="918">
        <v>2</v>
      </c>
      <c r="B71" s="918"/>
      <c r="C71" s="918"/>
      <c r="D71" s="918"/>
      <c r="E71" s="918"/>
      <c r="F71" s="918"/>
      <c r="G71" s="918" t="b">
        <v>0</v>
      </c>
      <c r="H71" s="918"/>
      <c r="I71" s="918"/>
      <c r="J71" s="918"/>
      <c r="K71" s="918"/>
      <c r="L71" s="988" t="s">
        <v>695</v>
      </c>
      <c r="M71" s="983" t="s">
        <v>679</v>
      </c>
      <c r="N71" s="989"/>
      <c r="O71" s="989"/>
      <c r="P71" s="985">
        <v>0</v>
      </c>
      <c r="Q71" s="989"/>
      <c r="R71" s="989"/>
      <c r="S71" s="985">
        <v>0</v>
      </c>
      <c r="T71" s="989"/>
      <c r="U71" s="989"/>
      <c r="V71" s="985">
        <v>0</v>
      </c>
      <c r="W71" s="989"/>
      <c r="X71" s="989"/>
      <c r="Y71" s="985">
        <v>0</v>
      </c>
      <c r="Z71" s="989"/>
      <c r="AA71" s="989"/>
      <c r="AB71" s="985">
        <v>0</v>
      </c>
      <c r="AC71" s="989"/>
      <c r="AD71" s="989"/>
      <c r="AE71" s="985">
        <v>0</v>
      </c>
      <c r="AF71" s="989"/>
      <c r="AG71" s="989"/>
      <c r="AH71" s="985">
        <v>0</v>
      </c>
      <c r="AI71" s="989"/>
      <c r="AJ71" s="989"/>
      <c r="AK71" s="985">
        <v>0</v>
      </c>
      <c r="AL71" s="989"/>
      <c r="AM71" s="989"/>
      <c r="AN71" s="985">
        <v>0</v>
      </c>
      <c r="AO71" s="989"/>
      <c r="AP71" s="989"/>
      <c r="AQ71" s="985">
        <v>0</v>
      </c>
      <c r="AR71" s="918"/>
      <c r="AS71" s="918"/>
      <c r="AT71" s="918"/>
      <c r="AU71" s="918"/>
      <c r="AV71" s="918"/>
      <c r="AW71" s="918"/>
      <c r="AX71" s="918"/>
      <c r="AY71" s="918"/>
      <c r="AZ71" s="918"/>
      <c r="BA71" s="918"/>
      <c r="BB71" s="918"/>
      <c r="BC71" s="918"/>
      <c r="BD71" s="918"/>
      <c r="BE71" s="918"/>
      <c r="BF71" s="918"/>
    </row>
    <row r="72" spans="1:58" s="597" customFormat="1" ht="0.15" customHeight="1">
      <c r="A72" s="918">
        <v>2</v>
      </c>
      <c r="B72" s="902" t="s">
        <v>1213</v>
      </c>
      <c r="C72" s="918"/>
      <c r="D72" s="918"/>
      <c r="E72" s="918"/>
      <c r="F72" s="918"/>
      <c r="G72" s="918" t="b">
        <v>0</v>
      </c>
      <c r="H72" s="918"/>
      <c r="I72" s="918"/>
      <c r="J72" s="918"/>
      <c r="K72" s="918"/>
      <c r="L72" s="988" t="s">
        <v>696</v>
      </c>
      <c r="M72" s="983" t="s">
        <v>329</v>
      </c>
      <c r="N72" s="986">
        <v>4</v>
      </c>
      <c r="O72" s="986">
        <v>4</v>
      </c>
      <c r="P72" s="987">
        <v>0</v>
      </c>
      <c r="Q72" s="986">
        <v>0</v>
      </c>
      <c r="R72" s="986">
        <v>0</v>
      </c>
      <c r="S72" s="987">
        <v>0</v>
      </c>
      <c r="T72" s="986">
        <v>0</v>
      </c>
      <c r="U72" s="986">
        <v>0</v>
      </c>
      <c r="V72" s="987">
        <v>0</v>
      </c>
      <c r="W72" s="986">
        <v>0</v>
      </c>
      <c r="X72" s="986">
        <v>0</v>
      </c>
      <c r="Y72" s="987">
        <v>0</v>
      </c>
      <c r="Z72" s="986">
        <v>0</v>
      </c>
      <c r="AA72" s="986">
        <v>0</v>
      </c>
      <c r="AB72" s="987">
        <v>0</v>
      </c>
      <c r="AC72" s="986">
        <v>0</v>
      </c>
      <c r="AD72" s="986">
        <v>0</v>
      </c>
      <c r="AE72" s="987">
        <v>0</v>
      </c>
      <c r="AF72" s="986">
        <v>0</v>
      </c>
      <c r="AG72" s="986">
        <v>0</v>
      </c>
      <c r="AH72" s="987">
        <v>0</v>
      </c>
      <c r="AI72" s="986">
        <v>0</v>
      </c>
      <c r="AJ72" s="986">
        <v>0</v>
      </c>
      <c r="AK72" s="987">
        <v>0</v>
      </c>
      <c r="AL72" s="986">
        <v>0</v>
      </c>
      <c r="AM72" s="986">
        <v>0</v>
      </c>
      <c r="AN72" s="987">
        <v>0</v>
      </c>
      <c r="AO72" s="986">
        <v>0</v>
      </c>
      <c r="AP72" s="986">
        <v>0</v>
      </c>
      <c r="AQ72" s="987">
        <v>0</v>
      </c>
      <c r="AR72" s="918"/>
      <c r="AS72" s="918"/>
      <c r="AT72" s="918"/>
      <c r="AU72" s="918"/>
      <c r="AV72" s="918"/>
      <c r="AW72" s="918"/>
      <c r="AX72" s="918"/>
      <c r="AY72" s="918"/>
      <c r="AZ72" s="918"/>
      <c r="BA72" s="918"/>
      <c r="BB72" s="918"/>
      <c r="BC72" s="918"/>
      <c r="BD72" s="918"/>
      <c r="BE72" s="918"/>
      <c r="BF72" s="918"/>
    </row>
    <row r="73" spans="1:58" s="597" customFormat="1" ht="0.15" customHeight="1">
      <c r="A73" s="918">
        <v>2</v>
      </c>
      <c r="B73" s="918"/>
      <c r="C73" s="918"/>
      <c r="D73" s="918"/>
      <c r="E73" s="918"/>
      <c r="F73" s="918"/>
      <c r="G73" s="918" t="b">
        <v>0</v>
      </c>
      <c r="H73" s="918"/>
      <c r="I73" s="918"/>
      <c r="J73" s="918"/>
      <c r="K73" s="918"/>
      <c r="L73" s="988" t="s">
        <v>697</v>
      </c>
      <c r="M73" s="983" t="s">
        <v>698</v>
      </c>
      <c r="N73" s="989"/>
      <c r="O73" s="989"/>
      <c r="P73" s="985">
        <v>0</v>
      </c>
      <c r="Q73" s="989"/>
      <c r="R73" s="989"/>
      <c r="S73" s="985">
        <v>0</v>
      </c>
      <c r="T73" s="989"/>
      <c r="U73" s="989"/>
      <c r="V73" s="985">
        <v>0</v>
      </c>
      <c r="W73" s="989"/>
      <c r="X73" s="989"/>
      <c r="Y73" s="985">
        <v>0</v>
      </c>
      <c r="Z73" s="989"/>
      <c r="AA73" s="989"/>
      <c r="AB73" s="985">
        <v>0</v>
      </c>
      <c r="AC73" s="989"/>
      <c r="AD73" s="989"/>
      <c r="AE73" s="985">
        <v>0</v>
      </c>
      <c r="AF73" s="989"/>
      <c r="AG73" s="989"/>
      <c r="AH73" s="985">
        <v>0</v>
      </c>
      <c r="AI73" s="989"/>
      <c r="AJ73" s="989"/>
      <c r="AK73" s="985">
        <v>0</v>
      </c>
      <c r="AL73" s="989"/>
      <c r="AM73" s="989"/>
      <c r="AN73" s="985">
        <v>0</v>
      </c>
      <c r="AO73" s="989"/>
      <c r="AP73" s="989"/>
      <c r="AQ73" s="985">
        <v>0</v>
      </c>
      <c r="AR73" s="918"/>
      <c r="AS73" s="918"/>
      <c r="AT73" s="918"/>
      <c r="AU73" s="918"/>
      <c r="AV73" s="918"/>
      <c r="AW73" s="918"/>
      <c r="AX73" s="918"/>
      <c r="AY73" s="918"/>
      <c r="AZ73" s="918"/>
      <c r="BA73" s="918"/>
      <c r="BB73" s="918"/>
      <c r="BC73" s="918"/>
      <c r="BD73" s="918"/>
      <c r="BE73" s="918"/>
      <c r="BF73" s="918"/>
    </row>
    <row r="74" spans="1:58" s="597" customFormat="1" ht="0.15" customHeight="1">
      <c r="A74" s="918">
        <v>2</v>
      </c>
      <c r="B74" s="918"/>
      <c r="C74" s="918"/>
      <c r="D74" s="918"/>
      <c r="E74" s="918"/>
      <c r="F74" s="918"/>
      <c r="G74" s="918" t="b">
        <v>0</v>
      </c>
      <c r="H74" s="918"/>
      <c r="I74" s="918"/>
      <c r="J74" s="918"/>
      <c r="K74" s="918"/>
      <c r="L74" s="988" t="s">
        <v>699</v>
      </c>
      <c r="M74" s="983" t="s">
        <v>700</v>
      </c>
      <c r="N74" s="989"/>
      <c r="O74" s="989"/>
      <c r="P74" s="985">
        <v>0</v>
      </c>
      <c r="Q74" s="989"/>
      <c r="R74" s="989"/>
      <c r="S74" s="985">
        <v>0</v>
      </c>
      <c r="T74" s="989"/>
      <c r="U74" s="989"/>
      <c r="V74" s="985">
        <v>0</v>
      </c>
      <c r="W74" s="989"/>
      <c r="X74" s="989"/>
      <c r="Y74" s="985">
        <v>0</v>
      </c>
      <c r="Z74" s="989"/>
      <c r="AA74" s="989"/>
      <c r="AB74" s="985">
        <v>0</v>
      </c>
      <c r="AC74" s="989"/>
      <c r="AD74" s="989"/>
      <c r="AE74" s="985">
        <v>0</v>
      </c>
      <c r="AF74" s="989"/>
      <c r="AG74" s="989"/>
      <c r="AH74" s="985">
        <v>0</v>
      </c>
      <c r="AI74" s="989"/>
      <c r="AJ74" s="989"/>
      <c r="AK74" s="985">
        <v>0</v>
      </c>
      <c r="AL74" s="989"/>
      <c r="AM74" s="989"/>
      <c r="AN74" s="985">
        <v>0</v>
      </c>
      <c r="AO74" s="989"/>
      <c r="AP74" s="989"/>
      <c r="AQ74" s="985">
        <v>0</v>
      </c>
      <c r="AR74" s="918"/>
      <c r="AS74" s="918"/>
      <c r="AT74" s="918"/>
      <c r="AU74" s="918"/>
      <c r="AV74" s="918"/>
      <c r="AW74" s="918"/>
      <c r="AX74" s="918"/>
      <c r="AY74" s="918"/>
      <c r="AZ74" s="918"/>
      <c r="BA74" s="918"/>
      <c r="BB74" s="918"/>
      <c r="BC74" s="918"/>
      <c r="BD74" s="918"/>
      <c r="BE74" s="918"/>
      <c r="BF74" s="918"/>
    </row>
    <row r="75" spans="1:58" s="597" customFormat="1" ht="0.15" customHeight="1">
      <c r="A75" s="918">
        <v>2</v>
      </c>
      <c r="B75" s="918"/>
      <c r="C75" s="918"/>
      <c r="D75" s="918"/>
      <c r="E75" s="918"/>
      <c r="F75" s="918"/>
      <c r="G75" s="918" t="b">
        <v>0</v>
      </c>
      <c r="H75" s="918"/>
      <c r="I75" s="918"/>
      <c r="J75" s="918"/>
      <c r="K75" s="918"/>
      <c r="L75" s="978"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918"/>
      <c r="AS75" s="918"/>
      <c r="AT75" s="918"/>
      <c r="AU75" s="918"/>
      <c r="AV75" s="918"/>
      <c r="AW75" s="918"/>
      <c r="AX75" s="918"/>
      <c r="AY75" s="918"/>
      <c r="AZ75" s="918"/>
      <c r="BA75" s="918"/>
      <c r="BB75" s="918"/>
      <c r="BC75" s="918"/>
      <c r="BD75" s="918"/>
      <c r="BE75" s="918"/>
      <c r="BF75" s="918"/>
    </row>
    <row r="76" spans="1:58" s="597" customFormat="1" ht="0.15" customHeight="1">
      <c r="A76" s="918">
        <v>2</v>
      </c>
      <c r="B76" s="918"/>
      <c r="C76" s="918"/>
      <c r="D76" s="918"/>
      <c r="E76" s="918"/>
      <c r="F76" s="918"/>
      <c r="G76" s="918" t="b">
        <v>0</v>
      </c>
      <c r="H76" s="918"/>
      <c r="I76" s="918"/>
      <c r="J76" s="918"/>
      <c r="K76" s="918"/>
      <c r="L76" s="988" t="s">
        <v>694</v>
      </c>
      <c r="M76" s="983" t="s">
        <v>679</v>
      </c>
      <c r="N76" s="989">
        <v>0</v>
      </c>
      <c r="O76" s="989">
        <v>0</v>
      </c>
      <c r="P76" s="985">
        <v>0</v>
      </c>
      <c r="Q76" s="989">
        <v>0</v>
      </c>
      <c r="R76" s="989">
        <v>0</v>
      </c>
      <c r="S76" s="985">
        <v>0</v>
      </c>
      <c r="T76" s="989">
        <v>0</v>
      </c>
      <c r="U76" s="989">
        <v>0</v>
      </c>
      <c r="V76" s="985">
        <v>0</v>
      </c>
      <c r="W76" s="989">
        <v>0</v>
      </c>
      <c r="X76" s="989">
        <v>0</v>
      </c>
      <c r="Y76" s="985">
        <v>0</v>
      </c>
      <c r="Z76" s="989">
        <v>0</v>
      </c>
      <c r="AA76" s="989">
        <v>0</v>
      </c>
      <c r="AB76" s="985">
        <v>0</v>
      </c>
      <c r="AC76" s="989">
        <v>0</v>
      </c>
      <c r="AD76" s="989">
        <v>0</v>
      </c>
      <c r="AE76" s="985">
        <v>0</v>
      </c>
      <c r="AF76" s="989">
        <v>0</v>
      </c>
      <c r="AG76" s="989">
        <v>0</v>
      </c>
      <c r="AH76" s="985">
        <v>0</v>
      </c>
      <c r="AI76" s="989">
        <v>0</v>
      </c>
      <c r="AJ76" s="989">
        <v>0</v>
      </c>
      <c r="AK76" s="985">
        <v>0</v>
      </c>
      <c r="AL76" s="989">
        <v>0</v>
      </c>
      <c r="AM76" s="989">
        <v>0</v>
      </c>
      <c r="AN76" s="985">
        <v>0</v>
      </c>
      <c r="AO76" s="989">
        <v>0</v>
      </c>
      <c r="AP76" s="989">
        <v>0</v>
      </c>
      <c r="AQ76" s="985">
        <v>0</v>
      </c>
      <c r="AR76" s="918"/>
      <c r="AS76" s="918"/>
      <c r="AT76" s="918"/>
      <c r="AU76" s="918"/>
      <c r="AV76" s="918"/>
      <c r="AW76" s="918"/>
      <c r="AX76" s="918"/>
      <c r="AY76" s="918"/>
      <c r="AZ76" s="918"/>
      <c r="BA76" s="918"/>
      <c r="BB76" s="918"/>
      <c r="BC76" s="918"/>
      <c r="BD76" s="918"/>
      <c r="BE76" s="918"/>
      <c r="BF76" s="918"/>
    </row>
    <row r="77" spans="1:58" s="597" customFormat="1" ht="0.15" customHeight="1">
      <c r="A77" s="918">
        <v>2</v>
      </c>
      <c r="B77" s="918"/>
      <c r="C77" s="918"/>
      <c r="D77" s="918"/>
      <c r="E77" s="918"/>
      <c r="F77" s="918"/>
      <c r="G77" s="918" t="b">
        <v>0</v>
      </c>
      <c r="H77" s="918"/>
      <c r="I77" s="918"/>
      <c r="J77" s="918"/>
      <c r="K77" s="918"/>
      <c r="L77" s="988" t="s">
        <v>695</v>
      </c>
      <c r="M77" s="983" t="s">
        <v>679</v>
      </c>
      <c r="N77" s="989"/>
      <c r="O77" s="989"/>
      <c r="P77" s="985">
        <v>0</v>
      </c>
      <c r="Q77" s="989"/>
      <c r="R77" s="989"/>
      <c r="S77" s="985">
        <v>0</v>
      </c>
      <c r="T77" s="989"/>
      <c r="U77" s="989"/>
      <c r="V77" s="985">
        <v>0</v>
      </c>
      <c r="W77" s="989"/>
      <c r="X77" s="989"/>
      <c r="Y77" s="985">
        <v>0</v>
      </c>
      <c r="Z77" s="989"/>
      <c r="AA77" s="989"/>
      <c r="AB77" s="985">
        <v>0</v>
      </c>
      <c r="AC77" s="989"/>
      <c r="AD77" s="989"/>
      <c r="AE77" s="985">
        <v>0</v>
      </c>
      <c r="AF77" s="989"/>
      <c r="AG77" s="989"/>
      <c r="AH77" s="985">
        <v>0</v>
      </c>
      <c r="AI77" s="989"/>
      <c r="AJ77" s="989"/>
      <c r="AK77" s="985">
        <v>0</v>
      </c>
      <c r="AL77" s="989"/>
      <c r="AM77" s="989"/>
      <c r="AN77" s="985">
        <v>0</v>
      </c>
      <c r="AO77" s="989"/>
      <c r="AP77" s="989"/>
      <c r="AQ77" s="985">
        <v>0</v>
      </c>
      <c r="AR77" s="918"/>
      <c r="AS77" s="918"/>
      <c r="AT77" s="918"/>
      <c r="AU77" s="918"/>
      <c r="AV77" s="918"/>
      <c r="AW77" s="918"/>
      <c r="AX77" s="918"/>
      <c r="AY77" s="918"/>
      <c r="AZ77" s="918"/>
      <c r="BA77" s="918"/>
      <c r="BB77" s="918"/>
      <c r="BC77" s="918"/>
      <c r="BD77" s="918"/>
      <c r="BE77" s="918"/>
      <c r="BF77" s="918"/>
    </row>
    <row r="78" spans="1:58" s="597" customFormat="1" ht="0.15" customHeight="1">
      <c r="A78" s="918">
        <v>2</v>
      </c>
      <c r="B78" s="902" t="s">
        <v>1214</v>
      </c>
      <c r="C78" s="918"/>
      <c r="D78" s="918"/>
      <c r="E78" s="918"/>
      <c r="F78" s="918"/>
      <c r="G78" s="918" t="b">
        <v>0</v>
      </c>
      <c r="H78" s="918"/>
      <c r="I78" s="918"/>
      <c r="J78" s="918"/>
      <c r="K78" s="918"/>
      <c r="L78" s="988" t="s">
        <v>696</v>
      </c>
      <c r="M78" s="983" t="s">
        <v>329</v>
      </c>
      <c r="N78" s="986">
        <v>3.5</v>
      </c>
      <c r="O78" s="986">
        <v>3.5</v>
      </c>
      <c r="P78" s="987">
        <v>0</v>
      </c>
      <c r="Q78" s="986">
        <v>0</v>
      </c>
      <c r="R78" s="986">
        <v>0</v>
      </c>
      <c r="S78" s="987">
        <v>0</v>
      </c>
      <c r="T78" s="986">
        <v>0</v>
      </c>
      <c r="U78" s="986">
        <v>0</v>
      </c>
      <c r="V78" s="987">
        <v>0</v>
      </c>
      <c r="W78" s="986">
        <v>0</v>
      </c>
      <c r="X78" s="986">
        <v>0</v>
      </c>
      <c r="Y78" s="987">
        <v>0</v>
      </c>
      <c r="Z78" s="986">
        <v>0</v>
      </c>
      <c r="AA78" s="986">
        <v>0</v>
      </c>
      <c r="AB78" s="987">
        <v>0</v>
      </c>
      <c r="AC78" s="986">
        <v>0</v>
      </c>
      <c r="AD78" s="986">
        <v>0</v>
      </c>
      <c r="AE78" s="987">
        <v>0</v>
      </c>
      <c r="AF78" s="986">
        <v>0</v>
      </c>
      <c r="AG78" s="986">
        <v>0</v>
      </c>
      <c r="AH78" s="987">
        <v>0</v>
      </c>
      <c r="AI78" s="986">
        <v>0</v>
      </c>
      <c r="AJ78" s="986">
        <v>0</v>
      </c>
      <c r="AK78" s="987">
        <v>0</v>
      </c>
      <c r="AL78" s="986">
        <v>0</v>
      </c>
      <c r="AM78" s="986">
        <v>0</v>
      </c>
      <c r="AN78" s="987">
        <v>0</v>
      </c>
      <c r="AO78" s="986">
        <v>0</v>
      </c>
      <c r="AP78" s="986">
        <v>0</v>
      </c>
      <c r="AQ78" s="987">
        <v>0</v>
      </c>
      <c r="AR78" s="918"/>
      <c r="AS78" s="918"/>
      <c r="AT78" s="918"/>
      <c r="AU78" s="918"/>
      <c r="AV78" s="918"/>
      <c r="AW78" s="918"/>
      <c r="AX78" s="918"/>
      <c r="AY78" s="918"/>
      <c r="AZ78" s="918"/>
      <c r="BA78" s="918"/>
      <c r="BB78" s="918"/>
      <c r="BC78" s="918"/>
      <c r="BD78" s="918"/>
      <c r="BE78" s="918"/>
      <c r="BF78" s="918"/>
    </row>
    <row r="79" spans="1:58" s="597" customFormat="1" ht="0.15" customHeight="1">
      <c r="A79" s="918">
        <v>2</v>
      </c>
      <c r="B79" s="918"/>
      <c r="C79" s="918"/>
      <c r="D79" s="918"/>
      <c r="E79" s="918"/>
      <c r="F79" s="918"/>
      <c r="G79" s="918" t="b">
        <v>0</v>
      </c>
      <c r="H79" s="918"/>
      <c r="I79" s="918"/>
      <c r="J79" s="918"/>
      <c r="K79" s="918"/>
      <c r="L79" s="988" t="s">
        <v>697</v>
      </c>
      <c r="M79" s="983" t="s">
        <v>698</v>
      </c>
      <c r="N79" s="989"/>
      <c r="O79" s="989"/>
      <c r="P79" s="985">
        <v>0</v>
      </c>
      <c r="Q79" s="989"/>
      <c r="R79" s="989"/>
      <c r="S79" s="985">
        <v>0</v>
      </c>
      <c r="T79" s="989"/>
      <c r="U79" s="989"/>
      <c r="V79" s="985">
        <v>0</v>
      </c>
      <c r="W79" s="989"/>
      <c r="X79" s="989"/>
      <c r="Y79" s="985">
        <v>0</v>
      </c>
      <c r="Z79" s="989"/>
      <c r="AA79" s="989"/>
      <c r="AB79" s="985">
        <v>0</v>
      </c>
      <c r="AC79" s="989"/>
      <c r="AD79" s="989"/>
      <c r="AE79" s="985">
        <v>0</v>
      </c>
      <c r="AF79" s="989"/>
      <c r="AG79" s="989"/>
      <c r="AH79" s="985">
        <v>0</v>
      </c>
      <c r="AI79" s="989"/>
      <c r="AJ79" s="989"/>
      <c r="AK79" s="985">
        <v>0</v>
      </c>
      <c r="AL79" s="989"/>
      <c r="AM79" s="989"/>
      <c r="AN79" s="985">
        <v>0</v>
      </c>
      <c r="AO79" s="989"/>
      <c r="AP79" s="989"/>
      <c r="AQ79" s="985">
        <v>0</v>
      </c>
      <c r="AR79" s="918"/>
      <c r="AS79" s="918"/>
      <c r="AT79" s="918"/>
      <c r="AU79" s="918"/>
      <c r="AV79" s="918"/>
      <c r="AW79" s="918"/>
      <c r="AX79" s="918"/>
      <c r="AY79" s="918"/>
      <c r="AZ79" s="918"/>
      <c r="BA79" s="918"/>
      <c r="BB79" s="918"/>
      <c r="BC79" s="918"/>
      <c r="BD79" s="918"/>
      <c r="BE79" s="918"/>
      <c r="BF79" s="918"/>
    </row>
    <row r="80" spans="1:58" s="597" customFormat="1" ht="0.15" customHeight="1">
      <c r="A80" s="918">
        <v>2</v>
      </c>
      <c r="B80" s="918"/>
      <c r="C80" s="918"/>
      <c r="D80" s="918"/>
      <c r="E80" s="918"/>
      <c r="F80" s="918"/>
      <c r="G80" s="918" t="b">
        <v>0</v>
      </c>
      <c r="H80" s="918"/>
      <c r="I80" s="918"/>
      <c r="J80" s="918"/>
      <c r="K80" s="918"/>
      <c r="L80" s="988" t="s">
        <v>699</v>
      </c>
      <c r="M80" s="983" t="s">
        <v>700</v>
      </c>
      <c r="N80" s="989"/>
      <c r="O80" s="989"/>
      <c r="P80" s="985">
        <v>0</v>
      </c>
      <c r="Q80" s="989"/>
      <c r="R80" s="989"/>
      <c r="S80" s="985">
        <v>0</v>
      </c>
      <c r="T80" s="989"/>
      <c r="U80" s="989"/>
      <c r="V80" s="985">
        <v>0</v>
      </c>
      <c r="W80" s="989"/>
      <c r="X80" s="989"/>
      <c r="Y80" s="985">
        <v>0</v>
      </c>
      <c r="Z80" s="989"/>
      <c r="AA80" s="989"/>
      <c r="AB80" s="985">
        <v>0</v>
      </c>
      <c r="AC80" s="989"/>
      <c r="AD80" s="989"/>
      <c r="AE80" s="985">
        <v>0</v>
      </c>
      <c r="AF80" s="989"/>
      <c r="AG80" s="989"/>
      <c r="AH80" s="985">
        <v>0</v>
      </c>
      <c r="AI80" s="989"/>
      <c r="AJ80" s="989"/>
      <c r="AK80" s="985">
        <v>0</v>
      </c>
      <c r="AL80" s="989"/>
      <c r="AM80" s="989"/>
      <c r="AN80" s="985">
        <v>0</v>
      </c>
      <c r="AO80" s="989"/>
      <c r="AP80" s="989"/>
      <c r="AQ80" s="985">
        <v>0</v>
      </c>
      <c r="AR80" s="918"/>
      <c r="AS80" s="918"/>
      <c r="AT80" s="918"/>
      <c r="AU80" s="918"/>
      <c r="AV80" s="918"/>
      <c r="AW80" s="918"/>
      <c r="AX80" s="918"/>
      <c r="AY80" s="918"/>
      <c r="AZ80" s="918"/>
      <c r="BA80" s="918"/>
      <c r="BB80" s="918"/>
      <c r="BC80" s="918"/>
      <c r="BD80" s="918"/>
      <c r="BE80" s="918"/>
      <c r="BF80" s="918"/>
    </row>
    <row r="81" spans="1:58" s="597" customFormat="1" ht="0.15" customHeight="1">
      <c r="A81" s="918">
        <v>2</v>
      </c>
      <c r="B81" s="918"/>
      <c r="C81" s="918"/>
      <c r="D81" s="918"/>
      <c r="E81" s="918"/>
      <c r="F81" s="918"/>
      <c r="G81" s="918" t="b">
        <v>0</v>
      </c>
      <c r="H81" s="918"/>
      <c r="I81" s="918"/>
      <c r="J81" s="918"/>
      <c r="K81" s="918"/>
      <c r="L81" s="978"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918"/>
      <c r="AS81" s="918"/>
      <c r="AT81" s="918"/>
      <c r="AU81" s="918"/>
      <c r="AV81" s="918"/>
      <c r="AW81" s="918"/>
      <c r="AX81" s="918"/>
      <c r="AY81" s="918"/>
      <c r="AZ81" s="918"/>
      <c r="BA81" s="918"/>
      <c r="BB81" s="918"/>
      <c r="BC81" s="918"/>
      <c r="BD81" s="918"/>
      <c r="BE81" s="918"/>
      <c r="BF81" s="918"/>
    </row>
    <row r="82" spans="1:58" s="597" customFormat="1" ht="0.15" customHeight="1">
      <c r="A82" s="918">
        <v>2</v>
      </c>
      <c r="B82" s="918"/>
      <c r="C82" s="918"/>
      <c r="D82" s="918"/>
      <c r="E82" s="918"/>
      <c r="F82" s="918"/>
      <c r="G82" s="918" t="b">
        <v>0</v>
      </c>
      <c r="H82" s="918"/>
      <c r="I82" s="918"/>
      <c r="J82" s="918"/>
      <c r="K82" s="918"/>
      <c r="L82" s="988" t="s">
        <v>694</v>
      </c>
      <c r="M82" s="983" t="s">
        <v>679</v>
      </c>
      <c r="N82" s="989">
        <v>0</v>
      </c>
      <c r="O82" s="989">
        <v>0</v>
      </c>
      <c r="P82" s="985">
        <v>0</v>
      </c>
      <c r="Q82" s="989">
        <v>0</v>
      </c>
      <c r="R82" s="989">
        <v>0</v>
      </c>
      <c r="S82" s="985">
        <v>0</v>
      </c>
      <c r="T82" s="989">
        <v>0</v>
      </c>
      <c r="U82" s="989">
        <v>0</v>
      </c>
      <c r="V82" s="985">
        <v>0</v>
      </c>
      <c r="W82" s="989">
        <v>0</v>
      </c>
      <c r="X82" s="989">
        <v>0</v>
      </c>
      <c r="Y82" s="985">
        <v>0</v>
      </c>
      <c r="Z82" s="989">
        <v>0</v>
      </c>
      <c r="AA82" s="989">
        <v>0</v>
      </c>
      <c r="AB82" s="985">
        <v>0</v>
      </c>
      <c r="AC82" s="989">
        <v>0</v>
      </c>
      <c r="AD82" s="989">
        <v>0</v>
      </c>
      <c r="AE82" s="985">
        <v>0</v>
      </c>
      <c r="AF82" s="989">
        <v>0</v>
      </c>
      <c r="AG82" s="989">
        <v>0</v>
      </c>
      <c r="AH82" s="985">
        <v>0</v>
      </c>
      <c r="AI82" s="989">
        <v>0</v>
      </c>
      <c r="AJ82" s="989">
        <v>0</v>
      </c>
      <c r="AK82" s="985">
        <v>0</v>
      </c>
      <c r="AL82" s="989">
        <v>0</v>
      </c>
      <c r="AM82" s="989">
        <v>0</v>
      </c>
      <c r="AN82" s="985">
        <v>0</v>
      </c>
      <c r="AO82" s="989">
        <v>0</v>
      </c>
      <c r="AP82" s="989">
        <v>0</v>
      </c>
      <c r="AQ82" s="985">
        <v>0</v>
      </c>
      <c r="AR82" s="918"/>
      <c r="AS82" s="918"/>
      <c r="AT82" s="918"/>
      <c r="AU82" s="918"/>
      <c r="AV82" s="918"/>
      <c r="AW82" s="918"/>
      <c r="AX82" s="918"/>
      <c r="AY82" s="918"/>
      <c r="AZ82" s="918"/>
      <c r="BA82" s="918"/>
      <c r="BB82" s="918"/>
      <c r="BC82" s="918"/>
      <c r="BD82" s="918"/>
      <c r="BE82" s="918"/>
      <c r="BF82" s="918"/>
    </row>
    <row r="83" spans="1:58" s="597" customFormat="1" ht="0.15" customHeight="1">
      <c r="A83" s="918">
        <v>2</v>
      </c>
      <c r="B83" s="918"/>
      <c r="C83" s="918"/>
      <c r="D83" s="918"/>
      <c r="E83" s="918"/>
      <c r="F83" s="918"/>
      <c r="G83" s="918" t="b">
        <v>0</v>
      </c>
      <c r="H83" s="918"/>
      <c r="I83" s="918"/>
      <c r="J83" s="918"/>
      <c r="K83" s="918"/>
      <c r="L83" s="988" t="s">
        <v>695</v>
      </c>
      <c r="M83" s="983" t="s">
        <v>679</v>
      </c>
      <c r="N83" s="989"/>
      <c r="O83" s="989"/>
      <c r="P83" s="985">
        <v>0</v>
      </c>
      <c r="Q83" s="989"/>
      <c r="R83" s="989"/>
      <c r="S83" s="985">
        <v>0</v>
      </c>
      <c r="T83" s="989"/>
      <c r="U83" s="989"/>
      <c r="V83" s="985">
        <v>0</v>
      </c>
      <c r="W83" s="989"/>
      <c r="X83" s="989"/>
      <c r="Y83" s="985">
        <v>0</v>
      </c>
      <c r="Z83" s="989"/>
      <c r="AA83" s="989"/>
      <c r="AB83" s="985">
        <v>0</v>
      </c>
      <c r="AC83" s="989"/>
      <c r="AD83" s="989"/>
      <c r="AE83" s="985">
        <v>0</v>
      </c>
      <c r="AF83" s="989"/>
      <c r="AG83" s="989"/>
      <c r="AH83" s="985">
        <v>0</v>
      </c>
      <c r="AI83" s="989"/>
      <c r="AJ83" s="989"/>
      <c r="AK83" s="985">
        <v>0</v>
      </c>
      <c r="AL83" s="989"/>
      <c r="AM83" s="989"/>
      <c r="AN83" s="985">
        <v>0</v>
      </c>
      <c r="AO83" s="989"/>
      <c r="AP83" s="989"/>
      <c r="AQ83" s="985">
        <v>0</v>
      </c>
      <c r="AR83" s="918"/>
      <c r="AS83" s="918"/>
      <c r="AT83" s="918"/>
      <c r="AU83" s="918"/>
      <c r="AV83" s="918"/>
      <c r="AW83" s="918"/>
      <c r="AX83" s="918"/>
      <c r="AY83" s="918"/>
      <c r="AZ83" s="918"/>
      <c r="BA83" s="918"/>
      <c r="BB83" s="918"/>
      <c r="BC83" s="918"/>
      <c r="BD83" s="918"/>
      <c r="BE83" s="918"/>
      <c r="BF83" s="918"/>
    </row>
    <row r="84" spans="1:58" s="597" customFormat="1" ht="0.15" customHeight="1">
      <c r="A84" s="918">
        <v>2</v>
      </c>
      <c r="B84" s="902" t="s">
        <v>1215</v>
      </c>
      <c r="C84" s="918"/>
      <c r="D84" s="918"/>
      <c r="E84" s="918"/>
      <c r="F84" s="918"/>
      <c r="G84" s="918" t="b">
        <v>0</v>
      </c>
      <c r="H84" s="918"/>
      <c r="I84" s="918"/>
      <c r="J84" s="918"/>
      <c r="K84" s="918"/>
      <c r="L84" s="988" t="s">
        <v>696</v>
      </c>
      <c r="M84" s="983" t="s">
        <v>329</v>
      </c>
      <c r="N84" s="986">
        <v>3.75</v>
      </c>
      <c r="O84" s="986">
        <v>3.75</v>
      </c>
      <c r="P84" s="987">
        <v>0</v>
      </c>
      <c r="Q84" s="986">
        <v>0</v>
      </c>
      <c r="R84" s="986">
        <v>0</v>
      </c>
      <c r="S84" s="987">
        <v>0</v>
      </c>
      <c r="T84" s="986">
        <v>0</v>
      </c>
      <c r="U84" s="986">
        <v>0</v>
      </c>
      <c r="V84" s="987">
        <v>0</v>
      </c>
      <c r="W84" s="986">
        <v>0</v>
      </c>
      <c r="X84" s="986">
        <v>0</v>
      </c>
      <c r="Y84" s="987">
        <v>0</v>
      </c>
      <c r="Z84" s="986">
        <v>0</v>
      </c>
      <c r="AA84" s="986">
        <v>0</v>
      </c>
      <c r="AB84" s="987">
        <v>0</v>
      </c>
      <c r="AC84" s="986">
        <v>0</v>
      </c>
      <c r="AD84" s="986">
        <v>0</v>
      </c>
      <c r="AE84" s="987">
        <v>0</v>
      </c>
      <c r="AF84" s="986">
        <v>0</v>
      </c>
      <c r="AG84" s="986">
        <v>0</v>
      </c>
      <c r="AH84" s="987">
        <v>0</v>
      </c>
      <c r="AI84" s="986">
        <v>0</v>
      </c>
      <c r="AJ84" s="986">
        <v>0</v>
      </c>
      <c r="AK84" s="987">
        <v>0</v>
      </c>
      <c r="AL84" s="986">
        <v>0</v>
      </c>
      <c r="AM84" s="986">
        <v>0</v>
      </c>
      <c r="AN84" s="987">
        <v>0</v>
      </c>
      <c r="AO84" s="986">
        <v>0</v>
      </c>
      <c r="AP84" s="986">
        <v>0</v>
      </c>
      <c r="AQ84" s="987">
        <v>0</v>
      </c>
      <c r="AR84" s="918"/>
      <c r="AS84" s="918"/>
      <c r="AT84" s="918"/>
      <c r="AU84" s="918"/>
      <c r="AV84" s="918"/>
      <c r="AW84" s="918"/>
      <c r="AX84" s="918"/>
      <c r="AY84" s="918"/>
      <c r="AZ84" s="918"/>
      <c r="BA84" s="918"/>
      <c r="BB84" s="918"/>
      <c r="BC84" s="918"/>
      <c r="BD84" s="918"/>
      <c r="BE84" s="918"/>
      <c r="BF84" s="918"/>
    </row>
    <row r="85" spans="1:58" s="597" customFormat="1" ht="0.15" customHeight="1">
      <c r="A85" s="918">
        <v>2</v>
      </c>
      <c r="B85" s="918"/>
      <c r="C85" s="918"/>
      <c r="D85" s="918"/>
      <c r="E85" s="918"/>
      <c r="F85" s="918"/>
      <c r="G85" s="918" t="b">
        <v>0</v>
      </c>
      <c r="H85" s="918"/>
      <c r="I85" s="918"/>
      <c r="J85" s="918"/>
      <c r="K85" s="918"/>
      <c r="L85" s="988" t="s">
        <v>697</v>
      </c>
      <c r="M85" s="983" t="s">
        <v>698</v>
      </c>
      <c r="N85" s="989"/>
      <c r="O85" s="989"/>
      <c r="P85" s="985">
        <v>0</v>
      </c>
      <c r="Q85" s="989"/>
      <c r="R85" s="989"/>
      <c r="S85" s="985">
        <v>0</v>
      </c>
      <c r="T85" s="989"/>
      <c r="U85" s="989"/>
      <c r="V85" s="985">
        <v>0</v>
      </c>
      <c r="W85" s="989"/>
      <c r="X85" s="989"/>
      <c r="Y85" s="985">
        <v>0</v>
      </c>
      <c r="Z85" s="989"/>
      <c r="AA85" s="989"/>
      <c r="AB85" s="985">
        <v>0</v>
      </c>
      <c r="AC85" s="989"/>
      <c r="AD85" s="989"/>
      <c r="AE85" s="985">
        <v>0</v>
      </c>
      <c r="AF85" s="989"/>
      <c r="AG85" s="989"/>
      <c r="AH85" s="985">
        <v>0</v>
      </c>
      <c r="AI85" s="989"/>
      <c r="AJ85" s="989"/>
      <c r="AK85" s="985">
        <v>0</v>
      </c>
      <c r="AL85" s="989"/>
      <c r="AM85" s="989"/>
      <c r="AN85" s="985">
        <v>0</v>
      </c>
      <c r="AO85" s="989"/>
      <c r="AP85" s="989"/>
      <c r="AQ85" s="985">
        <v>0</v>
      </c>
      <c r="AR85" s="918"/>
      <c r="AS85" s="918"/>
      <c r="AT85" s="918"/>
      <c r="AU85" s="918"/>
      <c r="AV85" s="918"/>
      <c r="AW85" s="918"/>
      <c r="AX85" s="918"/>
      <c r="AY85" s="918"/>
      <c r="AZ85" s="918"/>
      <c r="BA85" s="918"/>
      <c r="BB85" s="918"/>
      <c r="BC85" s="918"/>
      <c r="BD85" s="918"/>
      <c r="BE85" s="918"/>
      <c r="BF85" s="918"/>
    </row>
    <row r="86" spans="1:58" s="597" customFormat="1" ht="0.15" customHeight="1">
      <c r="A86" s="918">
        <v>2</v>
      </c>
      <c r="B86" s="918"/>
      <c r="C86" s="918"/>
      <c r="D86" s="918"/>
      <c r="E86" s="918"/>
      <c r="F86" s="918"/>
      <c r="G86" s="918" t="b">
        <v>0</v>
      </c>
      <c r="H86" s="918"/>
      <c r="I86" s="918"/>
      <c r="J86" s="918"/>
      <c r="K86" s="918"/>
      <c r="L86" s="988" t="s">
        <v>699</v>
      </c>
      <c r="M86" s="983" t="s">
        <v>700</v>
      </c>
      <c r="N86" s="989"/>
      <c r="O86" s="989"/>
      <c r="P86" s="985">
        <v>0</v>
      </c>
      <c r="Q86" s="989"/>
      <c r="R86" s="989"/>
      <c r="S86" s="985">
        <v>0</v>
      </c>
      <c r="T86" s="989"/>
      <c r="U86" s="989"/>
      <c r="V86" s="985">
        <v>0</v>
      </c>
      <c r="W86" s="989"/>
      <c r="X86" s="989"/>
      <c r="Y86" s="985">
        <v>0</v>
      </c>
      <c r="Z86" s="989"/>
      <c r="AA86" s="989"/>
      <c r="AB86" s="985">
        <v>0</v>
      </c>
      <c r="AC86" s="989"/>
      <c r="AD86" s="989"/>
      <c r="AE86" s="985">
        <v>0</v>
      </c>
      <c r="AF86" s="989"/>
      <c r="AG86" s="989"/>
      <c r="AH86" s="985">
        <v>0</v>
      </c>
      <c r="AI86" s="989"/>
      <c r="AJ86" s="989"/>
      <c r="AK86" s="985">
        <v>0</v>
      </c>
      <c r="AL86" s="989"/>
      <c r="AM86" s="989"/>
      <c r="AN86" s="985">
        <v>0</v>
      </c>
      <c r="AO86" s="989"/>
      <c r="AP86" s="989"/>
      <c r="AQ86" s="985">
        <v>0</v>
      </c>
      <c r="AR86" s="918"/>
      <c r="AS86" s="918"/>
      <c r="AT86" s="918"/>
      <c r="AU86" s="918"/>
      <c r="AV86" s="918"/>
      <c r="AW86" s="918"/>
      <c r="AX86" s="918"/>
      <c r="AY86" s="918"/>
      <c r="AZ86" s="918"/>
      <c r="BA86" s="918"/>
      <c r="BB86" s="918"/>
      <c r="BC86" s="918"/>
      <c r="BD86" s="918"/>
      <c r="BE86" s="918"/>
      <c r="BF86" s="918"/>
    </row>
    <row r="87" spans="1:58" s="597" customFormat="1" ht="0.15" customHeight="1">
      <c r="A87" s="918">
        <v>2</v>
      </c>
      <c r="B87" s="918"/>
      <c r="C87" s="918"/>
      <c r="D87" s="918"/>
      <c r="E87" s="918"/>
      <c r="F87" s="918"/>
      <c r="G87" s="918" t="b">
        <v>0</v>
      </c>
      <c r="H87" s="918"/>
      <c r="I87" s="918"/>
      <c r="J87" s="918"/>
      <c r="K87" s="918"/>
      <c r="L87" s="978"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918"/>
      <c r="AS87" s="918"/>
      <c r="AT87" s="918"/>
      <c r="AU87" s="918"/>
      <c r="AV87" s="918"/>
      <c r="AW87" s="918"/>
      <c r="AX87" s="918"/>
      <c r="AY87" s="918"/>
      <c r="AZ87" s="918"/>
      <c r="BA87" s="918"/>
      <c r="BB87" s="918"/>
      <c r="BC87" s="918"/>
      <c r="BD87" s="918"/>
      <c r="BE87" s="918"/>
      <c r="BF87" s="918"/>
    </row>
    <row r="88" spans="1:58" s="597" customFormat="1" ht="0.15" customHeight="1">
      <c r="A88" s="918">
        <v>2</v>
      </c>
      <c r="B88" s="918"/>
      <c r="C88" s="918"/>
      <c r="D88" s="918"/>
      <c r="E88" s="918"/>
      <c r="F88" s="918"/>
      <c r="G88" s="918" t="b">
        <v>0</v>
      </c>
      <c r="H88" s="918"/>
      <c r="I88" s="918"/>
      <c r="J88" s="918"/>
      <c r="K88" s="918"/>
      <c r="L88" s="988" t="s">
        <v>694</v>
      </c>
      <c r="M88" s="983" t="s">
        <v>679</v>
      </c>
      <c r="N88" s="989">
        <v>0</v>
      </c>
      <c r="O88" s="989">
        <v>0</v>
      </c>
      <c r="P88" s="985">
        <v>0</v>
      </c>
      <c r="Q88" s="989">
        <v>0</v>
      </c>
      <c r="R88" s="989">
        <v>0</v>
      </c>
      <c r="S88" s="985">
        <v>0</v>
      </c>
      <c r="T88" s="989">
        <v>0</v>
      </c>
      <c r="U88" s="989">
        <v>0</v>
      </c>
      <c r="V88" s="985">
        <v>0</v>
      </c>
      <c r="W88" s="989">
        <v>0</v>
      </c>
      <c r="X88" s="989">
        <v>0</v>
      </c>
      <c r="Y88" s="985">
        <v>0</v>
      </c>
      <c r="Z88" s="989">
        <v>0</v>
      </c>
      <c r="AA88" s="989">
        <v>0</v>
      </c>
      <c r="AB88" s="985">
        <v>0</v>
      </c>
      <c r="AC88" s="989">
        <v>0</v>
      </c>
      <c r="AD88" s="989">
        <v>0</v>
      </c>
      <c r="AE88" s="985">
        <v>0</v>
      </c>
      <c r="AF88" s="989">
        <v>0</v>
      </c>
      <c r="AG88" s="989">
        <v>0</v>
      </c>
      <c r="AH88" s="985">
        <v>0</v>
      </c>
      <c r="AI88" s="989">
        <v>0</v>
      </c>
      <c r="AJ88" s="989">
        <v>0</v>
      </c>
      <c r="AK88" s="985">
        <v>0</v>
      </c>
      <c r="AL88" s="989">
        <v>0</v>
      </c>
      <c r="AM88" s="989">
        <v>0</v>
      </c>
      <c r="AN88" s="985">
        <v>0</v>
      </c>
      <c r="AO88" s="989">
        <v>0</v>
      </c>
      <c r="AP88" s="989">
        <v>0</v>
      </c>
      <c r="AQ88" s="985">
        <v>0</v>
      </c>
      <c r="AR88" s="918"/>
      <c r="AS88" s="918"/>
      <c r="AT88" s="918"/>
      <c r="AU88" s="918"/>
      <c r="AV88" s="918"/>
      <c r="AW88" s="918"/>
      <c r="AX88" s="918"/>
      <c r="AY88" s="918"/>
      <c r="AZ88" s="918"/>
      <c r="BA88" s="918"/>
      <c r="BB88" s="918"/>
      <c r="BC88" s="918"/>
      <c r="BD88" s="918"/>
      <c r="BE88" s="918"/>
      <c r="BF88" s="918"/>
    </row>
    <row r="89" spans="1:58" s="597" customFormat="1" ht="0.15" customHeight="1">
      <c r="A89" s="918">
        <v>2</v>
      </c>
      <c r="B89" s="918"/>
      <c r="C89" s="918"/>
      <c r="D89" s="918"/>
      <c r="E89" s="918"/>
      <c r="F89" s="918"/>
      <c r="G89" s="918" t="b">
        <v>0</v>
      </c>
      <c r="H89" s="918"/>
      <c r="I89" s="918"/>
      <c r="J89" s="918"/>
      <c r="K89" s="918"/>
      <c r="L89" s="988" t="s">
        <v>695</v>
      </c>
      <c r="M89" s="983" t="s">
        <v>679</v>
      </c>
      <c r="N89" s="989"/>
      <c r="O89" s="989"/>
      <c r="P89" s="985">
        <v>0</v>
      </c>
      <c r="Q89" s="989"/>
      <c r="R89" s="989"/>
      <c r="S89" s="985">
        <v>0</v>
      </c>
      <c r="T89" s="989"/>
      <c r="U89" s="989"/>
      <c r="V89" s="985">
        <v>0</v>
      </c>
      <c r="W89" s="989"/>
      <c r="X89" s="989"/>
      <c r="Y89" s="985">
        <v>0</v>
      </c>
      <c r="Z89" s="989"/>
      <c r="AA89" s="989"/>
      <c r="AB89" s="985">
        <v>0</v>
      </c>
      <c r="AC89" s="989"/>
      <c r="AD89" s="989"/>
      <c r="AE89" s="985">
        <v>0</v>
      </c>
      <c r="AF89" s="989"/>
      <c r="AG89" s="989"/>
      <c r="AH89" s="985">
        <v>0</v>
      </c>
      <c r="AI89" s="989"/>
      <c r="AJ89" s="989"/>
      <c r="AK89" s="985">
        <v>0</v>
      </c>
      <c r="AL89" s="989"/>
      <c r="AM89" s="989"/>
      <c r="AN89" s="985">
        <v>0</v>
      </c>
      <c r="AO89" s="989"/>
      <c r="AP89" s="989"/>
      <c r="AQ89" s="985">
        <v>0</v>
      </c>
      <c r="AR89" s="918"/>
      <c r="AS89" s="918"/>
      <c r="AT89" s="918"/>
      <c r="AU89" s="918"/>
      <c r="AV89" s="918"/>
      <c r="AW89" s="918"/>
      <c r="AX89" s="918"/>
      <c r="AY89" s="918"/>
      <c r="AZ89" s="918"/>
      <c r="BA89" s="918"/>
      <c r="BB89" s="918"/>
      <c r="BC89" s="918"/>
      <c r="BD89" s="918"/>
      <c r="BE89" s="918"/>
      <c r="BF89" s="918"/>
    </row>
    <row r="90" spans="1:58" s="597" customFormat="1" ht="0.15" customHeight="1">
      <c r="A90" s="918">
        <v>2</v>
      </c>
      <c r="B90" s="902" t="s">
        <v>1216</v>
      </c>
      <c r="C90" s="918"/>
      <c r="D90" s="918"/>
      <c r="E90" s="918"/>
      <c r="F90" s="918"/>
      <c r="G90" s="918" t="b">
        <v>0</v>
      </c>
      <c r="H90" s="918"/>
      <c r="I90" s="918"/>
      <c r="J90" s="918"/>
      <c r="K90" s="918"/>
      <c r="L90" s="988" t="s">
        <v>696</v>
      </c>
      <c r="M90" s="983" t="s">
        <v>329</v>
      </c>
      <c r="N90" s="986">
        <v>3.75</v>
      </c>
      <c r="O90" s="986">
        <v>3.75</v>
      </c>
      <c r="P90" s="987">
        <v>0</v>
      </c>
      <c r="Q90" s="986">
        <v>0</v>
      </c>
      <c r="R90" s="986">
        <v>0</v>
      </c>
      <c r="S90" s="987">
        <v>0</v>
      </c>
      <c r="T90" s="986">
        <v>0</v>
      </c>
      <c r="U90" s="986">
        <v>0</v>
      </c>
      <c r="V90" s="987">
        <v>0</v>
      </c>
      <c r="W90" s="986">
        <v>0</v>
      </c>
      <c r="X90" s="986">
        <v>0</v>
      </c>
      <c r="Y90" s="987">
        <v>0</v>
      </c>
      <c r="Z90" s="986">
        <v>0</v>
      </c>
      <c r="AA90" s="986">
        <v>0</v>
      </c>
      <c r="AB90" s="987">
        <v>0</v>
      </c>
      <c r="AC90" s="986">
        <v>0</v>
      </c>
      <c r="AD90" s="986">
        <v>0</v>
      </c>
      <c r="AE90" s="987">
        <v>0</v>
      </c>
      <c r="AF90" s="986">
        <v>0</v>
      </c>
      <c r="AG90" s="986">
        <v>0</v>
      </c>
      <c r="AH90" s="987">
        <v>0</v>
      </c>
      <c r="AI90" s="986">
        <v>0</v>
      </c>
      <c r="AJ90" s="986">
        <v>0</v>
      </c>
      <c r="AK90" s="987">
        <v>0</v>
      </c>
      <c r="AL90" s="986">
        <v>0</v>
      </c>
      <c r="AM90" s="986">
        <v>0</v>
      </c>
      <c r="AN90" s="987">
        <v>0</v>
      </c>
      <c r="AO90" s="986">
        <v>0</v>
      </c>
      <c r="AP90" s="986">
        <v>0</v>
      </c>
      <c r="AQ90" s="987">
        <v>0</v>
      </c>
      <c r="AR90" s="918"/>
      <c r="AS90" s="918"/>
      <c r="AT90" s="918"/>
      <c r="AU90" s="918"/>
      <c r="AV90" s="918"/>
      <c r="AW90" s="918"/>
      <c r="AX90" s="918"/>
      <c r="AY90" s="918"/>
      <c r="AZ90" s="918"/>
      <c r="BA90" s="918"/>
      <c r="BB90" s="918"/>
      <c r="BC90" s="918"/>
      <c r="BD90" s="918"/>
      <c r="BE90" s="918"/>
      <c r="BF90" s="918"/>
    </row>
    <row r="91" spans="1:58" s="597" customFormat="1" ht="0.15" customHeight="1">
      <c r="A91" s="918">
        <v>2</v>
      </c>
      <c r="B91" s="918"/>
      <c r="C91" s="918"/>
      <c r="D91" s="918"/>
      <c r="E91" s="918"/>
      <c r="F91" s="918"/>
      <c r="G91" s="918" t="b">
        <v>0</v>
      </c>
      <c r="H91" s="918"/>
      <c r="I91" s="918"/>
      <c r="J91" s="918"/>
      <c r="K91" s="918"/>
      <c r="L91" s="988" t="s">
        <v>697</v>
      </c>
      <c r="M91" s="983" t="s">
        <v>698</v>
      </c>
      <c r="N91" s="989"/>
      <c r="O91" s="989"/>
      <c r="P91" s="985">
        <v>0</v>
      </c>
      <c r="Q91" s="989"/>
      <c r="R91" s="989"/>
      <c r="S91" s="985">
        <v>0</v>
      </c>
      <c r="T91" s="989"/>
      <c r="U91" s="989"/>
      <c r="V91" s="985">
        <v>0</v>
      </c>
      <c r="W91" s="989"/>
      <c r="X91" s="989"/>
      <c r="Y91" s="985">
        <v>0</v>
      </c>
      <c r="Z91" s="989"/>
      <c r="AA91" s="989"/>
      <c r="AB91" s="985">
        <v>0</v>
      </c>
      <c r="AC91" s="989"/>
      <c r="AD91" s="989"/>
      <c r="AE91" s="985">
        <v>0</v>
      </c>
      <c r="AF91" s="989"/>
      <c r="AG91" s="989"/>
      <c r="AH91" s="985">
        <v>0</v>
      </c>
      <c r="AI91" s="989"/>
      <c r="AJ91" s="989"/>
      <c r="AK91" s="985">
        <v>0</v>
      </c>
      <c r="AL91" s="989"/>
      <c r="AM91" s="989"/>
      <c r="AN91" s="985">
        <v>0</v>
      </c>
      <c r="AO91" s="989"/>
      <c r="AP91" s="989"/>
      <c r="AQ91" s="985">
        <v>0</v>
      </c>
      <c r="AR91" s="918"/>
      <c r="AS91" s="918"/>
      <c r="AT91" s="918"/>
      <c r="AU91" s="918"/>
      <c r="AV91" s="918"/>
      <c r="AW91" s="918"/>
      <c r="AX91" s="918"/>
      <c r="AY91" s="918"/>
      <c r="AZ91" s="918"/>
      <c r="BA91" s="918"/>
      <c r="BB91" s="918"/>
      <c r="BC91" s="918"/>
      <c r="BD91" s="918"/>
      <c r="BE91" s="918"/>
      <c r="BF91" s="918"/>
    </row>
    <row r="92" spans="1:58" s="597" customFormat="1" ht="0.15" customHeight="1">
      <c r="A92" s="918">
        <v>2</v>
      </c>
      <c r="B92" s="918"/>
      <c r="C92" s="918"/>
      <c r="D92" s="918"/>
      <c r="E92" s="918"/>
      <c r="F92" s="918"/>
      <c r="G92" s="918" t="b">
        <v>0</v>
      </c>
      <c r="H92" s="918"/>
      <c r="I92" s="918"/>
      <c r="J92" s="918"/>
      <c r="K92" s="918"/>
      <c r="L92" s="988" t="s">
        <v>699</v>
      </c>
      <c r="M92" s="983" t="s">
        <v>700</v>
      </c>
      <c r="N92" s="989"/>
      <c r="O92" s="989"/>
      <c r="P92" s="985">
        <v>0</v>
      </c>
      <c r="Q92" s="989"/>
      <c r="R92" s="989"/>
      <c r="S92" s="985">
        <v>0</v>
      </c>
      <c r="T92" s="989"/>
      <c r="U92" s="989"/>
      <c r="V92" s="985">
        <v>0</v>
      </c>
      <c r="W92" s="989"/>
      <c r="X92" s="989"/>
      <c r="Y92" s="985">
        <v>0</v>
      </c>
      <c r="Z92" s="989"/>
      <c r="AA92" s="989"/>
      <c r="AB92" s="985">
        <v>0</v>
      </c>
      <c r="AC92" s="989"/>
      <c r="AD92" s="989"/>
      <c r="AE92" s="985">
        <v>0</v>
      </c>
      <c r="AF92" s="989"/>
      <c r="AG92" s="989"/>
      <c r="AH92" s="985">
        <v>0</v>
      </c>
      <c r="AI92" s="989"/>
      <c r="AJ92" s="989"/>
      <c r="AK92" s="985">
        <v>0</v>
      </c>
      <c r="AL92" s="989"/>
      <c r="AM92" s="989"/>
      <c r="AN92" s="985">
        <v>0</v>
      </c>
      <c r="AO92" s="989"/>
      <c r="AP92" s="989"/>
      <c r="AQ92" s="985">
        <v>0</v>
      </c>
      <c r="AR92" s="918"/>
      <c r="AS92" s="918"/>
      <c r="AT92" s="918"/>
      <c r="AU92" s="918"/>
      <c r="AV92" s="918"/>
      <c r="AW92" s="918"/>
      <c r="AX92" s="918"/>
      <c r="AY92" s="918"/>
      <c r="AZ92" s="918"/>
      <c r="BA92" s="918"/>
      <c r="BB92" s="918"/>
      <c r="BC92" s="918"/>
      <c r="BD92" s="918"/>
      <c r="BE92" s="918"/>
      <c r="BF92" s="918"/>
    </row>
    <row r="93" spans="1:58">
      <c r="A93" s="918"/>
      <c r="B93" s="918"/>
      <c r="C93" s="918"/>
      <c r="D93" s="918"/>
      <c r="E93" s="918"/>
      <c r="F93" s="918"/>
      <c r="G93" s="966" t="b">
        <v>1</v>
      </c>
      <c r="H93" s="918"/>
      <c r="I93" s="918"/>
      <c r="J93" s="918"/>
      <c r="K93" s="918"/>
      <c r="L93" s="990"/>
      <c r="M93" s="991"/>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2"/>
      <c r="AK93" s="992"/>
      <c r="AL93" s="992"/>
      <c r="AM93" s="992"/>
      <c r="AN93" s="992"/>
      <c r="AO93" s="992"/>
      <c r="AP93" s="992"/>
      <c r="AQ93" s="992"/>
      <c r="AR93" s="992"/>
      <c r="AS93" s="918"/>
      <c r="AT93" s="918"/>
      <c r="AU93" s="918"/>
      <c r="AV93" s="918"/>
      <c r="AW93" s="918"/>
      <c r="AX93" s="918"/>
      <c r="AY93" s="918"/>
      <c r="AZ93" s="918"/>
      <c r="BA93" s="918"/>
      <c r="BB93" s="918"/>
      <c r="BC93" s="918"/>
      <c r="BD93" s="918"/>
      <c r="BE93" s="918"/>
      <c r="BF93" s="918"/>
    </row>
    <row r="94" spans="1:58" s="323" customFormat="1" ht="0.15" customHeight="1">
      <c r="A94" s="966"/>
      <c r="B94" s="966"/>
      <c r="C94" s="966"/>
      <c r="D94" s="966"/>
      <c r="E94" s="966"/>
      <c r="F94" s="966"/>
      <c r="G94" s="966" t="b">
        <v>0</v>
      </c>
      <c r="H94" s="966"/>
      <c r="I94" s="966"/>
      <c r="J94" s="966"/>
      <c r="K94" s="966"/>
      <c r="L94" s="1151" t="s">
        <v>701</v>
      </c>
      <c r="M94" s="1152"/>
      <c r="N94" s="1152"/>
      <c r="O94" s="1152"/>
      <c r="P94" s="1152"/>
      <c r="Q94" s="1152"/>
      <c r="R94" s="1152"/>
      <c r="S94" s="1152"/>
      <c r="T94" s="1152"/>
      <c r="U94" s="1152"/>
      <c r="V94" s="1152"/>
      <c r="W94" s="1152"/>
      <c r="X94" s="1152"/>
      <c r="Y94" s="1152"/>
      <c r="Z94" s="1152"/>
      <c r="AA94" s="1152"/>
      <c r="AB94" s="1152"/>
      <c r="AC94" s="1152"/>
      <c r="AD94" s="1152"/>
      <c r="AE94" s="1152"/>
      <c r="AF94" s="1152"/>
      <c r="AG94" s="1152"/>
      <c r="AH94" s="1152"/>
      <c r="AI94" s="1152"/>
      <c r="AJ94" s="1152"/>
      <c r="AK94" s="1152"/>
      <c r="AL94" s="1152"/>
      <c r="AM94" s="1152"/>
      <c r="AN94" s="1152"/>
      <c r="AO94" s="1152"/>
      <c r="AP94" s="1152"/>
      <c r="AQ94" s="1153"/>
      <c r="AR94" s="966"/>
      <c r="AS94" s="966"/>
      <c r="AT94" s="966"/>
      <c r="AU94" s="966"/>
      <c r="AV94" s="966"/>
      <c r="AW94" s="966"/>
      <c r="AX94" s="966"/>
      <c r="AY94" s="966"/>
      <c r="AZ94" s="966"/>
      <c r="BA94" s="966"/>
      <c r="BB94" s="966"/>
      <c r="BC94" s="966"/>
      <c r="BD94" s="966"/>
      <c r="BE94" s="966"/>
      <c r="BF94" s="966"/>
    </row>
    <row r="95" spans="1:58" ht="0.15" customHeight="1">
      <c r="A95" s="918"/>
      <c r="B95" s="918"/>
      <c r="C95" s="918"/>
      <c r="D95" s="918"/>
      <c r="E95" s="918"/>
      <c r="F95" s="918"/>
      <c r="G95" s="966" t="b">
        <v>0</v>
      </c>
      <c r="H95" s="918"/>
      <c r="I95" s="918"/>
      <c r="J95" s="918"/>
      <c r="K95" s="918"/>
      <c r="L95" s="1130" t="s">
        <v>121</v>
      </c>
      <c r="M95" s="1130" t="s">
        <v>143</v>
      </c>
      <c r="N95" s="1155" t="s">
        <v>2569</v>
      </c>
      <c r="O95" s="1156"/>
      <c r="P95" s="1157"/>
      <c r="Q95" s="1155" t="s">
        <v>2598</v>
      </c>
      <c r="R95" s="1156"/>
      <c r="S95" s="1157"/>
      <c r="T95" s="1155" t="s">
        <v>2599</v>
      </c>
      <c r="U95" s="1156"/>
      <c r="V95" s="1157"/>
      <c r="W95" s="1155" t="s">
        <v>2600</v>
      </c>
      <c r="X95" s="1156"/>
      <c r="Y95" s="1157"/>
      <c r="Z95" s="1155" t="s">
        <v>2601</v>
      </c>
      <c r="AA95" s="1156"/>
      <c r="AB95" s="1157"/>
      <c r="AC95" s="1155" t="s">
        <v>2602</v>
      </c>
      <c r="AD95" s="1156"/>
      <c r="AE95" s="1157"/>
      <c r="AF95" s="1155" t="s">
        <v>2603</v>
      </c>
      <c r="AG95" s="1156"/>
      <c r="AH95" s="1157"/>
      <c r="AI95" s="1155" t="s">
        <v>2604</v>
      </c>
      <c r="AJ95" s="1156"/>
      <c r="AK95" s="1157"/>
      <c r="AL95" s="1155" t="s">
        <v>2605</v>
      </c>
      <c r="AM95" s="1156"/>
      <c r="AN95" s="1157"/>
      <c r="AO95" s="1155" t="s">
        <v>2606</v>
      </c>
      <c r="AP95" s="1156"/>
      <c r="AQ95" s="1157"/>
      <c r="AR95" s="918"/>
      <c r="AS95" s="918"/>
      <c r="AT95" s="918"/>
      <c r="AU95" s="918"/>
      <c r="AV95" s="918"/>
      <c r="AW95" s="918"/>
      <c r="AX95" s="918"/>
      <c r="AY95" s="918"/>
      <c r="AZ95" s="918"/>
      <c r="BA95" s="918"/>
      <c r="BB95" s="918"/>
      <c r="BC95" s="918"/>
      <c r="BD95" s="918"/>
      <c r="BE95" s="918"/>
      <c r="BF95" s="918"/>
    </row>
    <row r="96" spans="1:58" ht="0.15" customHeight="1">
      <c r="A96" s="918"/>
      <c r="B96" s="918"/>
      <c r="C96" s="918"/>
      <c r="D96" s="918"/>
      <c r="E96" s="918"/>
      <c r="F96" s="918"/>
      <c r="G96" s="966" t="b">
        <v>0</v>
      </c>
      <c r="H96" s="918"/>
      <c r="I96" s="918"/>
      <c r="J96" s="918"/>
      <c r="K96" s="918"/>
      <c r="L96" s="1130"/>
      <c r="M96" s="1130"/>
      <c r="N96" s="878" t="s">
        <v>287</v>
      </c>
      <c r="O96" s="878" t="s">
        <v>286</v>
      </c>
      <c r="P96" s="878" t="s">
        <v>1335</v>
      </c>
      <c r="Q96" s="878" t="s">
        <v>287</v>
      </c>
      <c r="R96" s="878" t="s">
        <v>286</v>
      </c>
      <c r="S96" s="878" t="s">
        <v>1335</v>
      </c>
      <c r="T96" s="878" t="s">
        <v>287</v>
      </c>
      <c r="U96" s="878" t="s">
        <v>286</v>
      </c>
      <c r="V96" s="878" t="s">
        <v>1335</v>
      </c>
      <c r="W96" s="878" t="s">
        <v>287</v>
      </c>
      <c r="X96" s="878" t="s">
        <v>286</v>
      </c>
      <c r="Y96" s="878" t="s">
        <v>1335</v>
      </c>
      <c r="Z96" s="878" t="s">
        <v>287</v>
      </c>
      <c r="AA96" s="878" t="s">
        <v>286</v>
      </c>
      <c r="AB96" s="878" t="s">
        <v>1335</v>
      </c>
      <c r="AC96" s="878" t="s">
        <v>287</v>
      </c>
      <c r="AD96" s="878" t="s">
        <v>286</v>
      </c>
      <c r="AE96" s="878" t="s">
        <v>1335</v>
      </c>
      <c r="AF96" s="878" t="s">
        <v>287</v>
      </c>
      <c r="AG96" s="878" t="s">
        <v>286</v>
      </c>
      <c r="AH96" s="878" t="s">
        <v>1335</v>
      </c>
      <c r="AI96" s="878" t="s">
        <v>287</v>
      </c>
      <c r="AJ96" s="878" t="s">
        <v>286</v>
      </c>
      <c r="AK96" s="878" t="s">
        <v>1335</v>
      </c>
      <c r="AL96" s="878" t="s">
        <v>287</v>
      </c>
      <c r="AM96" s="878" t="s">
        <v>286</v>
      </c>
      <c r="AN96" s="878" t="s">
        <v>1335</v>
      </c>
      <c r="AO96" s="878" t="s">
        <v>287</v>
      </c>
      <c r="AP96" s="878" t="s">
        <v>286</v>
      </c>
      <c r="AQ96" s="878" t="s">
        <v>1335</v>
      </c>
      <c r="AR96" s="918"/>
      <c r="AS96" s="918"/>
      <c r="AT96" s="918"/>
      <c r="AU96" s="918"/>
      <c r="AV96" s="918"/>
      <c r="AW96" s="918"/>
      <c r="AX96" s="918"/>
      <c r="AY96" s="918"/>
      <c r="AZ96" s="918"/>
      <c r="BA96" s="918"/>
      <c r="BB96" s="918"/>
      <c r="BC96" s="918"/>
      <c r="BD96" s="918"/>
      <c r="BE96" s="918"/>
      <c r="BF96" s="918"/>
    </row>
    <row r="97" spans="1:58" ht="0.15" customHeight="1">
      <c r="A97" s="918"/>
      <c r="B97" s="918"/>
      <c r="C97" s="918"/>
      <c r="D97" s="918"/>
      <c r="E97" s="918"/>
      <c r="F97" s="918"/>
      <c r="G97" s="966" t="b">
        <v>0</v>
      </c>
      <c r="H97" s="918"/>
      <c r="I97" s="918"/>
      <c r="J97" s="918"/>
      <c r="K97" s="918"/>
      <c r="L97" s="963"/>
      <c r="M97" s="964"/>
      <c r="N97" s="918"/>
      <c r="O97" s="918"/>
      <c r="P97" s="918"/>
      <c r="Q97" s="918"/>
      <c r="R97" s="918"/>
      <c r="S97" s="918"/>
      <c r="T97" s="918"/>
      <c r="U97" s="918"/>
      <c r="V97" s="918"/>
      <c r="W97" s="918"/>
      <c r="X97" s="918"/>
      <c r="Y97" s="918"/>
      <c r="Z97" s="918"/>
      <c r="AA97" s="918"/>
      <c r="AB97" s="918"/>
      <c r="AC97" s="918"/>
      <c r="AD97" s="918"/>
      <c r="AE97" s="918"/>
      <c r="AF97" s="918"/>
      <c r="AG97" s="918"/>
      <c r="AH97" s="918"/>
      <c r="AI97" s="918"/>
      <c r="AJ97" s="918"/>
      <c r="AK97" s="918"/>
      <c r="AL97" s="918"/>
      <c r="AM97" s="918"/>
      <c r="AN97" s="918"/>
      <c r="AO97" s="918"/>
      <c r="AP97" s="918"/>
      <c r="AQ97" s="918"/>
      <c r="AR97" s="918"/>
      <c r="AS97" s="918"/>
      <c r="AT97" s="918"/>
      <c r="AU97" s="918"/>
      <c r="AV97" s="918"/>
      <c r="AW97" s="918"/>
      <c r="AX97" s="918"/>
      <c r="AY97" s="918"/>
      <c r="AZ97" s="918"/>
      <c r="BA97" s="918"/>
      <c r="BB97" s="918"/>
      <c r="BC97" s="918"/>
      <c r="BD97" s="918"/>
      <c r="BE97" s="918"/>
      <c r="BF97" s="918"/>
    </row>
    <row r="98" spans="1:58">
      <c r="A98" s="918"/>
      <c r="B98" s="918"/>
      <c r="C98" s="918"/>
      <c r="D98" s="918"/>
      <c r="E98" s="918"/>
      <c r="F98" s="918"/>
      <c r="G98" s="918"/>
      <c r="H98" s="918"/>
      <c r="I98" s="918"/>
      <c r="J98" s="918"/>
      <c r="K98" s="918"/>
      <c r="L98" s="1130" t="s">
        <v>1402</v>
      </c>
      <c r="M98" s="1130"/>
      <c r="N98" s="1130"/>
      <c r="O98" s="1130"/>
      <c r="P98" s="1130"/>
      <c r="Q98" s="1130"/>
      <c r="R98" s="1130"/>
      <c r="S98" s="1130"/>
      <c r="T98" s="1130"/>
      <c r="U98" s="1130"/>
      <c r="V98" s="1130"/>
      <c r="W98" s="1130"/>
      <c r="X98" s="1130"/>
      <c r="Y98" s="1130"/>
      <c r="Z98" s="1130"/>
      <c r="AA98" s="1130"/>
      <c r="AB98" s="1130"/>
      <c r="AC98" s="1130"/>
      <c r="AD98" s="1130"/>
      <c r="AE98" s="1130"/>
      <c r="AF98" s="1130"/>
      <c r="AG98" s="1130"/>
      <c r="AH98" s="1130"/>
      <c r="AI98" s="1130"/>
      <c r="AJ98" s="1130"/>
      <c r="AK98" s="1130"/>
      <c r="AL98" s="1130"/>
      <c r="AM98" s="1130"/>
      <c r="AN98" s="1130"/>
      <c r="AO98" s="1130"/>
      <c r="AP98" s="1130"/>
      <c r="AQ98" s="1130"/>
      <c r="AR98" s="918"/>
      <c r="AS98" s="918"/>
      <c r="AT98" s="918"/>
      <c r="AU98" s="918"/>
      <c r="AV98" s="918"/>
      <c r="AW98" s="918"/>
      <c r="AX98" s="918"/>
      <c r="AY98" s="918"/>
      <c r="AZ98" s="918"/>
      <c r="BA98" s="918"/>
      <c r="BB98" s="918"/>
      <c r="BC98" s="918"/>
      <c r="BD98" s="918"/>
      <c r="BE98" s="918"/>
      <c r="BF98" s="918"/>
    </row>
    <row r="99" spans="1:58" ht="144" customHeight="1">
      <c r="A99" s="918"/>
      <c r="B99" s="918"/>
      <c r="C99" s="918"/>
      <c r="D99" s="918"/>
      <c r="E99" s="918"/>
      <c r="F99" s="918"/>
      <c r="G99" s="918"/>
      <c r="H99" s="918"/>
      <c r="I99" s="918"/>
      <c r="J99" s="918"/>
      <c r="K99" s="648"/>
      <c r="L99" s="1149" t="s">
        <v>2533</v>
      </c>
      <c r="M99" s="1150"/>
      <c r="N99" s="1150"/>
      <c r="O99" s="1150"/>
      <c r="P99" s="1150"/>
      <c r="Q99" s="1150"/>
      <c r="R99" s="1150"/>
      <c r="S99" s="1150"/>
      <c r="T99" s="1150"/>
      <c r="U99" s="1150"/>
      <c r="V99" s="1150"/>
      <c r="W99" s="1150"/>
      <c r="X99" s="1150"/>
      <c r="Y99" s="1150"/>
      <c r="Z99" s="1150"/>
      <c r="AA99" s="1150"/>
      <c r="AB99" s="1150"/>
      <c r="AC99" s="1150"/>
      <c r="AD99" s="1150"/>
      <c r="AE99" s="1150"/>
      <c r="AF99" s="1150"/>
      <c r="AG99" s="1150"/>
      <c r="AH99" s="1150"/>
      <c r="AI99" s="1150"/>
      <c r="AJ99" s="1150"/>
      <c r="AK99" s="1150"/>
      <c r="AL99" s="1150"/>
      <c r="AM99" s="1150"/>
      <c r="AN99" s="1150"/>
      <c r="AO99" s="1150"/>
      <c r="AP99" s="1150"/>
      <c r="AQ99" s="1150"/>
      <c r="AR99" s="918"/>
      <c r="AS99" s="918"/>
      <c r="AT99" s="918"/>
      <c r="AU99" s="918"/>
      <c r="AV99" s="918"/>
      <c r="AW99" s="918"/>
      <c r="AX99" s="918"/>
      <c r="AY99" s="918"/>
      <c r="AZ99" s="918"/>
      <c r="BA99" s="918"/>
      <c r="BB99" s="918"/>
      <c r="BC99" s="918"/>
      <c r="BD99" s="918"/>
      <c r="BE99" s="918"/>
      <c r="BF99" s="918"/>
    </row>
    <row r="100" spans="1:58" s="600" customFormat="1" ht="109.8" customHeight="1">
      <c r="A100" s="918"/>
      <c r="B100" s="918"/>
      <c r="C100" s="918"/>
      <c r="D100" s="918"/>
      <c r="E100" s="918"/>
      <c r="F100" s="918"/>
      <c r="G100" s="918"/>
      <c r="H100" s="918"/>
      <c r="I100" s="918"/>
      <c r="J100" s="918"/>
      <c r="K100" s="648" t="s">
        <v>2607</v>
      </c>
      <c r="L100" s="1149" t="s">
        <v>2534</v>
      </c>
      <c r="M100" s="1150"/>
      <c r="N100" s="1150"/>
      <c r="O100" s="1150"/>
      <c r="P100" s="1150"/>
      <c r="Q100" s="1150"/>
      <c r="R100" s="1150"/>
      <c r="S100" s="1150"/>
      <c r="T100" s="1150"/>
      <c r="U100" s="1150"/>
      <c r="V100" s="1150"/>
      <c r="W100" s="1150"/>
      <c r="X100" s="1150"/>
      <c r="Y100" s="1150"/>
      <c r="Z100" s="1150"/>
      <c r="AA100" s="1150"/>
      <c r="AB100" s="1150"/>
      <c r="AC100" s="1150"/>
      <c r="AD100" s="1150"/>
      <c r="AE100" s="1150"/>
      <c r="AF100" s="1150"/>
      <c r="AG100" s="1150"/>
      <c r="AH100" s="1150"/>
      <c r="AI100" s="1150"/>
      <c r="AJ100" s="1150"/>
      <c r="AK100" s="1150"/>
      <c r="AL100" s="1150"/>
      <c r="AM100" s="1150"/>
      <c r="AN100" s="1150"/>
      <c r="AO100" s="1150"/>
      <c r="AP100" s="1150"/>
      <c r="AQ100" s="1150"/>
      <c r="AR100" s="918"/>
      <c r="AS100" s="918"/>
      <c r="AT100" s="918"/>
      <c r="AU100" s="918"/>
      <c r="AV100" s="918"/>
      <c r="AW100" s="918"/>
      <c r="AX100" s="918"/>
      <c r="AY100" s="918"/>
      <c r="AZ100" s="918"/>
      <c r="BA100" s="918"/>
      <c r="BB100" s="918"/>
      <c r="BC100" s="918"/>
      <c r="BD100" s="918"/>
      <c r="BE100" s="918"/>
      <c r="BF100" s="918"/>
    </row>
    <row r="101" spans="1:58" s="600" customFormat="1" ht="153" customHeight="1">
      <c r="A101" s="918"/>
      <c r="B101" s="918"/>
      <c r="C101" s="918"/>
      <c r="D101" s="918"/>
      <c r="E101" s="918"/>
      <c r="F101" s="918"/>
      <c r="G101" s="918"/>
      <c r="H101" s="918"/>
      <c r="I101" s="918"/>
      <c r="J101" s="918"/>
      <c r="K101" s="648" t="s">
        <v>2607</v>
      </c>
      <c r="L101" s="1149" t="s">
        <v>2525</v>
      </c>
      <c r="M101" s="1150"/>
      <c r="N101" s="1150"/>
      <c r="O101" s="1150"/>
      <c r="P101" s="1150"/>
      <c r="Q101" s="1150"/>
      <c r="R101" s="1150"/>
      <c r="S101" s="1150"/>
      <c r="T101" s="1150"/>
      <c r="U101" s="1150"/>
      <c r="V101" s="1150"/>
      <c r="W101" s="1150"/>
      <c r="X101" s="1150"/>
      <c r="Y101" s="1150"/>
      <c r="Z101" s="1150"/>
      <c r="AA101" s="1150"/>
      <c r="AB101" s="1150"/>
      <c r="AC101" s="1150"/>
      <c r="AD101" s="1150"/>
      <c r="AE101" s="1150"/>
      <c r="AF101" s="1150"/>
      <c r="AG101" s="1150"/>
      <c r="AH101" s="1150"/>
      <c r="AI101" s="1150"/>
      <c r="AJ101" s="1150"/>
      <c r="AK101" s="1150"/>
      <c r="AL101" s="1150"/>
      <c r="AM101" s="1150"/>
      <c r="AN101" s="1150"/>
      <c r="AO101" s="1150"/>
      <c r="AP101" s="1150"/>
      <c r="AQ101" s="1150"/>
      <c r="AR101" s="918"/>
      <c r="AS101" s="918"/>
      <c r="AT101" s="918"/>
      <c r="AU101" s="918"/>
      <c r="AV101" s="918"/>
      <c r="AW101" s="918"/>
      <c r="AX101" s="918"/>
      <c r="AY101" s="918"/>
      <c r="AZ101" s="918"/>
      <c r="BA101" s="918"/>
      <c r="BB101" s="918"/>
      <c r="BC101" s="918"/>
      <c r="BD101" s="918"/>
      <c r="BE101" s="918"/>
      <c r="BF101" s="918"/>
    </row>
  </sheetData>
  <sheetProtection formatColumns="0" formatRows="0" autoFilter="0"/>
  <mergeCells count="38">
    <mergeCell ref="L56:M56"/>
    <mergeCell ref="L57:M57"/>
    <mergeCell ref="L58:M58"/>
    <mergeCell ref="L17:M17"/>
    <mergeCell ref="L18:M18"/>
    <mergeCell ref="L19:M19"/>
    <mergeCell ref="L20:M20"/>
    <mergeCell ref="L55:M55"/>
    <mergeCell ref="L98:AQ98"/>
    <mergeCell ref="T95:V95"/>
    <mergeCell ref="W95:Y95"/>
    <mergeCell ref="AC95:AE95"/>
    <mergeCell ref="AF95:AH95"/>
    <mergeCell ref="AI95:AK95"/>
    <mergeCell ref="Z95:AB95"/>
    <mergeCell ref="L94:AQ94"/>
    <mergeCell ref="L95:L96"/>
    <mergeCell ref="M95:M96"/>
    <mergeCell ref="AL95:AN95"/>
    <mergeCell ref="N95:P95"/>
    <mergeCell ref="Q95:S95"/>
    <mergeCell ref="AO95:AQ95"/>
    <mergeCell ref="L100:AQ100"/>
    <mergeCell ref="L101:AQ101"/>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99:AQ99"/>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44094488188981" header="7.874015748031496E-2" footer="7.874015748031496E-2"/>
  <pageSetup paperSize="9" scale="80" firstPageNumber="16" fitToHeight="0" orientation="portrait"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R31" sqref="R31"/>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8"/>
      <c r="B1" s="918"/>
      <c r="C1" s="918"/>
      <c r="D1" s="918"/>
      <c r="E1" s="918"/>
      <c r="F1" s="918"/>
      <c r="G1" s="918"/>
      <c r="H1" s="918"/>
      <c r="I1" s="918"/>
      <c r="J1" s="918"/>
      <c r="K1" s="918"/>
      <c r="L1" s="963"/>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5" hidden="1">
      <c r="A2" s="918"/>
      <c r="B2" s="918"/>
      <c r="C2" s="918"/>
      <c r="D2" s="918"/>
      <c r="E2" s="918"/>
      <c r="F2" s="918"/>
      <c r="G2" s="918"/>
      <c r="H2" s="918"/>
      <c r="I2" s="918"/>
      <c r="J2" s="918"/>
      <c r="K2" s="918"/>
      <c r="L2" s="963"/>
      <c r="M2" s="918"/>
      <c r="N2" s="918"/>
      <c r="O2" s="918"/>
      <c r="P2" s="918"/>
      <c r="Q2" s="918"/>
      <c r="R2" s="918"/>
      <c r="S2" s="918"/>
      <c r="T2" s="918"/>
      <c r="U2" s="918"/>
      <c r="V2" s="918"/>
      <c r="W2" s="918"/>
      <c r="X2" s="918"/>
      <c r="Y2" s="918"/>
      <c r="Z2" s="918"/>
      <c r="AA2" s="918"/>
      <c r="AB2" s="918"/>
      <c r="AC2" s="918"/>
      <c r="AD2" s="918"/>
      <c r="AE2" s="918"/>
      <c r="AF2" s="918"/>
      <c r="AG2" s="918"/>
      <c r="AH2" s="918"/>
      <c r="AI2" s="918"/>
    </row>
    <row r="3" spans="1:35" hidden="1">
      <c r="A3" s="918"/>
      <c r="B3" s="918"/>
      <c r="C3" s="918"/>
      <c r="D3" s="918"/>
      <c r="E3" s="918"/>
      <c r="F3" s="918"/>
      <c r="G3" s="918"/>
      <c r="H3" s="918"/>
      <c r="I3" s="918"/>
      <c r="J3" s="918"/>
      <c r="K3" s="918"/>
      <c r="L3" s="963"/>
      <c r="M3" s="918"/>
      <c r="N3" s="918"/>
      <c r="O3" s="918"/>
      <c r="P3" s="918"/>
      <c r="Q3" s="918"/>
      <c r="R3" s="918"/>
      <c r="S3" s="918"/>
      <c r="T3" s="918"/>
      <c r="U3" s="918"/>
      <c r="V3" s="918"/>
      <c r="W3" s="918"/>
      <c r="X3" s="918"/>
      <c r="Y3" s="918"/>
      <c r="Z3" s="918"/>
      <c r="AA3" s="918"/>
      <c r="AB3" s="918"/>
      <c r="AC3" s="918"/>
      <c r="AD3" s="918"/>
      <c r="AE3" s="918"/>
      <c r="AF3" s="918"/>
      <c r="AG3" s="918"/>
      <c r="AH3" s="918"/>
      <c r="AI3" s="918"/>
    </row>
    <row r="4" spans="1:35" hidden="1">
      <c r="A4" s="918"/>
      <c r="B4" s="918"/>
      <c r="C4" s="918"/>
      <c r="D4" s="918"/>
      <c r="E4" s="918"/>
      <c r="F4" s="918"/>
      <c r="G4" s="918"/>
      <c r="H4" s="918"/>
      <c r="I4" s="918"/>
      <c r="J4" s="918"/>
      <c r="K4" s="918"/>
      <c r="L4" s="963"/>
      <c r="M4" s="918"/>
      <c r="N4" s="918"/>
      <c r="O4" s="918"/>
      <c r="P4" s="918"/>
      <c r="Q4" s="918"/>
      <c r="R4" s="918"/>
      <c r="S4" s="918"/>
      <c r="T4" s="918"/>
      <c r="U4" s="918"/>
      <c r="V4" s="918"/>
      <c r="W4" s="918"/>
      <c r="X4" s="918"/>
      <c r="Y4" s="918"/>
      <c r="Z4" s="918"/>
      <c r="AA4" s="918"/>
      <c r="AB4" s="918"/>
      <c r="AC4" s="918"/>
      <c r="AD4" s="918"/>
      <c r="AE4" s="918"/>
      <c r="AF4" s="918"/>
      <c r="AG4" s="918"/>
      <c r="AH4" s="918"/>
      <c r="AI4" s="918"/>
    </row>
    <row r="5" spans="1:35" hidden="1">
      <c r="A5" s="918"/>
      <c r="B5" s="918"/>
      <c r="C5" s="918"/>
      <c r="D5" s="918"/>
      <c r="E5" s="918"/>
      <c r="F5" s="918"/>
      <c r="G5" s="918"/>
      <c r="H5" s="918"/>
      <c r="I5" s="918"/>
      <c r="J5" s="918"/>
      <c r="K5" s="918"/>
      <c r="L5" s="963"/>
      <c r="M5" s="918"/>
      <c r="N5" s="918"/>
      <c r="O5" s="918"/>
      <c r="P5" s="918"/>
      <c r="Q5" s="918"/>
      <c r="R5" s="918"/>
      <c r="S5" s="918"/>
      <c r="T5" s="918"/>
      <c r="U5" s="918"/>
      <c r="V5" s="918"/>
      <c r="W5" s="918"/>
      <c r="X5" s="918"/>
      <c r="Y5" s="918"/>
      <c r="Z5" s="918"/>
      <c r="AA5" s="918"/>
      <c r="AB5" s="918"/>
      <c r="AC5" s="918"/>
      <c r="AD5" s="918"/>
      <c r="AE5" s="918"/>
      <c r="AF5" s="918"/>
      <c r="AG5" s="918"/>
      <c r="AH5" s="918"/>
      <c r="AI5" s="918"/>
    </row>
    <row r="6" spans="1:35" hidden="1">
      <c r="A6" s="918"/>
      <c r="B6" s="918"/>
      <c r="C6" s="918"/>
      <c r="D6" s="918"/>
      <c r="E6" s="918"/>
      <c r="F6" s="918"/>
      <c r="G6" s="918"/>
      <c r="H6" s="918"/>
      <c r="I6" s="918"/>
      <c r="J6" s="918"/>
      <c r="K6" s="918"/>
      <c r="L6" s="963"/>
      <c r="M6" s="918"/>
      <c r="N6" s="918"/>
      <c r="O6" s="918"/>
      <c r="P6" s="918"/>
      <c r="Q6" s="918"/>
      <c r="R6" s="918"/>
      <c r="S6" s="918"/>
      <c r="T6" s="918"/>
      <c r="U6" s="918"/>
      <c r="V6" s="918"/>
      <c r="W6" s="918"/>
      <c r="X6" s="918"/>
      <c r="Y6" s="918"/>
      <c r="Z6" s="918"/>
      <c r="AA6" s="918"/>
      <c r="AB6" s="918"/>
      <c r="AC6" s="918"/>
      <c r="AD6" s="918"/>
      <c r="AE6" s="918"/>
      <c r="AF6" s="918"/>
      <c r="AG6" s="918"/>
      <c r="AH6" s="918"/>
      <c r="AI6" s="918"/>
    </row>
    <row r="7" spans="1:35" hidden="1">
      <c r="A7" s="918"/>
      <c r="B7" s="918"/>
      <c r="C7" s="918"/>
      <c r="D7" s="918"/>
      <c r="E7" s="918"/>
      <c r="F7" s="918"/>
      <c r="G7" s="918"/>
      <c r="H7" s="918"/>
      <c r="I7" s="918"/>
      <c r="J7" s="918"/>
      <c r="K7" s="918"/>
      <c r="L7" s="963"/>
      <c r="M7" s="918"/>
      <c r="N7" s="918"/>
      <c r="O7" s="918"/>
      <c r="P7" s="918"/>
      <c r="Q7" s="918"/>
      <c r="R7" s="918"/>
      <c r="S7" s="918"/>
      <c r="T7" s="918"/>
      <c r="U7" s="918"/>
      <c r="V7" s="918"/>
      <c r="W7" s="918"/>
      <c r="X7" s="918"/>
      <c r="Y7" s="918"/>
      <c r="Z7" s="918"/>
      <c r="AA7" s="918"/>
      <c r="AB7" s="918"/>
      <c r="AC7" s="918"/>
      <c r="AD7" s="918"/>
      <c r="AE7" s="918"/>
      <c r="AF7" s="918"/>
      <c r="AG7" s="918"/>
      <c r="AH7" s="918"/>
      <c r="AI7" s="918"/>
    </row>
    <row r="8" spans="1:35" hidden="1">
      <c r="A8" s="918"/>
      <c r="B8" s="918"/>
      <c r="C8" s="918"/>
      <c r="D8" s="918"/>
      <c r="E8" s="918"/>
      <c r="F8" s="918"/>
      <c r="G8" s="918"/>
      <c r="H8" s="918"/>
      <c r="I8" s="918"/>
      <c r="J8" s="918"/>
      <c r="K8" s="918"/>
      <c r="L8" s="963"/>
      <c r="M8" s="918"/>
      <c r="N8" s="918"/>
      <c r="O8" s="918"/>
      <c r="P8" s="918"/>
      <c r="Q8" s="918"/>
      <c r="R8" s="918"/>
      <c r="S8" s="918"/>
      <c r="T8" s="918"/>
      <c r="U8" s="918"/>
      <c r="V8" s="918"/>
      <c r="W8" s="918"/>
      <c r="X8" s="918"/>
      <c r="Y8" s="918"/>
      <c r="Z8" s="918"/>
      <c r="AA8" s="918"/>
      <c r="AB8" s="918"/>
      <c r="AC8" s="918"/>
      <c r="AD8" s="918"/>
      <c r="AE8" s="918"/>
      <c r="AF8" s="918"/>
      <c r="AG8" s="918"/>
      <c r="AH8" s="918"/>
      <c r="AI8" s="918"/>
    </row>
    <row r="9" spans="1:35" hidden="1">
      <c r="A9" s="918"/>
      <c r="B9" s="918"/>
      <c r="C9" s="918"/>
      <c r="D9" s="918"/>
      <c r="E9" s="918"/>
      <c r="F9" s="918"/>
      <c r="G9" s="918"/>
      <c r="H9" s="918"/>
      <c r="I9" s="918"/>
      <c r="J9" s="918"/>
      <c r="K9" s="918"/>
      <c r="L9" s="963"/>
      <c r="M9" s="918"/>
      <c r="N9" s="918"/>
      <c r="O9" s="918"/>
      <c r="P9" s="918"/>
      <c r="Q9" s="918"/>
      <c r="R9" s="918"/>
      <c r="S9" s="918"/>
      <c r="T9" s="918"/>
      <c r="U9" s="918"/>
      <c r="V9" s="918"/>
      <c r="W9" s="918"/>
      <c r="X9" s="918"/>
      <c r="Y9" s="918"/>
      <c r="Z9" s="918"/>
      <c r="AA9" s="918"/>
      <c r="AB9" s="918"/>
      <c r="AC9" s="918"/>
      <c r="AD9" s="918"/>
      <c r="AE9" s="918"/>
      <c r="AF9" s="918"/>
      <c r="AG9" s="918"/>
      <c r="AH9" s="918"/>
      <c r="AI9" s="918"/>
    </row>
    <row r="10" spans="1:35" hidden="1">
      <c r="A10" s="918"/>
      <c r="B10" s="918"/>
      <c r="C10" s="918"/>
      <c r="D10" s="918"/>
      <c r="E10" s="918"/>
      <c r="F10" s="918"/>
      <c r="G10" s="918"/>
      <c r="H10" s="918"/>
      <c r="I10" s="918"/>
      <c r="J10" s="918"/>
      <c r="K10" s="918"/>
      <c r="L10" s="963"/>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row>
    <row r="11" spans="1:35" ht="15" hidden="1" customHeight="1">
      <c r="A11" s="918"/>
      <c r="B11" s="918"/>
      <c r="C11" s="918"/>
      <c r="D11" s="918"/>
      <c r="E11" s="918"/>
      <c r="F11" s="918"/>
      <c r="G11" s="918"/>
      <c r="H11" s="918"/>
      <c r="I11" s="918"/>
      <c r="J11" s="918"/>
      <c r="K11" s="918"/>
      <c r="L11" s="965"/>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row>
    <row r="12" spans="1:35" s="323" customFormat="1" ht="24" customHeight="1">
      <c r="A12" s="966"/>
      <c r="B12" s="966"/>
      <c r="C12" s="966"/>
      <c r="D12" s="966"/>
      <c r="E12" s="966"/>
      <c r="F12" s="966"/>
      <c r="G12" s="966"/>
      <c r="H12" s="966"/>
      <c r="I12" s="966"/>
      <c r="J12" s="966"/>
      <c r="K12" s="966"/>
      <c r="L12" s="484" t="s">
        <v>1291</v>
      </c>
      <c r="M12" s="284"/>
      <c r="N12" s="284"/>
      <c r="O12" s="284"/>
      <c r="P12" s="284"/>
      <c r="Q12" s="284"/>
      <c r="R12" s="966"/>
      <c r="S12" s="966"/>
      <c r="T12" s="966"/>
      <c r="U12" s="966"/>
      <c r="V12" s="966"/>
      <c r="W12" s="966"/>
      <c r="X12" s="966"/>
      <c r="Y12" s="966"/>
      <c r="Z12" s="966"/>
      <c r="AA12" s="966"/>
      <c r="AB12" s="966"/>
      <c r="AC12" s="966"/>
      <c r="AD12" s="966"/>
      <c r="AE12" s="966"/>
      <c r="AF12" s="966"/>
      <c r="AG12" s="966"/>
      <c r="AH12" s="966"/>
      <c r="AI12" s="966"/>
    </row>
    <row r="13" spans="1:35">
      <c r="A13" s="918"/>
      <c r="B13" s="918"/>
      <c r="C13" s="918"/>
      <c r="D13" s="918"/>
      <c r="E13" s="918"/>
      <c r="F13" s="918"/>
      <c r="G13" s="918"/>
      <c r="H13" s="918"/>
      <c r="I13" s="918"/>
      <c r="J13" s="918"/>
      <c r="K13" s="918"/>
      <c r="L13" s="964"/>
      <c r="M13" s="964"/>
      <c r="N13" s="918"/>
      <c r="O13" s="918"/>
      <c r="P13" s="918"/>
      <c r="Q13" s="918"/>
      <c r="R13" s="918"/>
      <c r="S13" s="918"/>
      <c r="T13" s="918"/>
      <c r="U13" s="918"/>
      <c r="V13" s="918"/>
      <c r="W13" s="918"/>
      <c r="X13" s="918"/>
      <c r="Y13" s="918"/>
      <c r="Z13" s="918"/>
      <c r="AA13" s="918"/>
      <c r="AB13" s="918"/>
      <c r="AC13" s="918"/>
      <c r="AD13" s="918"/>
      <c r="AE13" s="918"/>
      <c r="AF13" s="918"/>
      <c r="AG13" s="918"/>
      <c r="AH13" s="918"/>
      <c r="AI13" s="964"/>
    </row>
    <row r="14" spans="1:35" s="324" customFormat="1" ht="39" customHeight="1">
      <c r="A14" s="964"/>
      <c r="B14" s="964"/>
      <c r="C14" s="964"/>
      <c r="D14" s="964"/>
      <c r="E14" s="964"/>
      <c r="F14" s="964"/>
      <c r="G14" s="964"/>
      <c r="H14" s="964"/>
      <c r="I14" s="964"/>
      <c r="J14" s="964"/>
      <c r="K14" s="964"/>
      <c r="L14" s="1166" t="s">
        <v>14</v>
      </c>
      <c r="M14" s="1169" t="s">
        <v>704</v>
      </c>
      <c r="N14" s="1169" t="s">
        <v>307</v>
      </c>
      <c r="O14" s="1169" t="s">
        <v>705</v>
      </c>
      <c r="P14" s="1169" t="s">
        <v>706</v>
      </c>
      <c r="Q14" s="1169"/>
      <c r="R14" s="964"/>
      <c r="S14" s="964"/>
      <c r="T14" s="964"/>
      <c r="U14" s="964"/>
      <c r="V14" s="964"/>
      <c r="W14" s="964"/>
      <c r="X14" s="964"/>
      <c r="Y14" s="964"/>
      <c r="Z14" s="964"/>
      <c r="AA14" s="964"/>
      <c r="AB14" s="964"/>
      <c r="AC14" s="964"/>
      <c r="AD14" s="964"/>
      <c r="AE14" s="964"/>
      <c r="AF14" s="964"/>
      <c r="AG14" s="964"/>
      <c r="AH14" s="964"/>
      <c r="AI14" s="964"/>
    </row>
    <row r="15" spans="1:35" s="324" customFormat="1" ht="36" customHeight="1">
      <c r="A15" s="964"/>
      <c r="B15" s="964"/>
      <c r="C15" s="964"/>
      <c r="D15" s="964"/>
      <c r="E15" s="964"/>
      <c r="F15" s="964"/>
      <c r="G15" s="964"/>
      <c r="H15" s="964"/>
      <c r="I15" s="964"/>
      <c r="J15" s="964"/>
      <c r="K15" s="964"/>
      <c r="L15" s="1167"/>
      <c r="M15" s="1169"/>
      <c r="N15" s="1169"/>
      <c r="O15" s="1169"/>
      <c r="P15" s="993" t="s">
        <v>340</v>
      </c>
      <c r="Q15" s="993" t="s">
        <v>707</v>
      </c>
      <c r="R15" s="964"/>
      <c r="S15" s="964"/>
      <c r="T15" s="964"/>
      <c r="U15" s="964"/>
      <c r="V15" s="964"/>
      <c r="W15" s="964"/>
      <c r="X15" s="964"/>
      <c r="Y15" s="964"/>
      <c r="Z15" s="964"/>
      <c r="AA15" s="964"/>
      <c r="AB15" s="964"/>
      <c r="AC15" s="964"/>
      <c r="AD15" s="964"/>
      <c r="AE15" s="964"/>
      <c r="AF15" s="964"/>
      <c r="AG15" s="964"/>
      <c r="AH15" s="964"/>
      <c r="AI15" s="964"/>
    </row>
    <row r="16" spans="1:35" s="325" customFormat="1">
      <c r="A16" s="994"/>
      <c r="B16" s="994"/>
      <c r="C16" s="994"/>
      <c r="D16" s="994"/>
      <c r="E16" s="994"/>
      <c r="F16" s="994"/>
      <c r="G16" s="994"/>
      <c r="H16" s="994"/>
      <c r="I16" s="994"/>
      <c r="J16" s="994"/>
      <c r="K16" s="994"/>
      <c r="L16" s="1168"/>
      <c r="M16" s="993" t="s">
        <v>370</v>
      </c>
      <c r="N16" s="993" t="s">
        <v>145</v>
      </c>
      <c r="O16" s="853" t="s">
        <v>145</v>
      </c>
      <c r="P16" s="993" t="s">
        <v>145</v>
      </c>
      <c r="Q16" s="993" t="s">
        <v>708</v>
      </c>
      <c r="R16" s="994"/>
      <c r="S16" s="994"/>
      <c r="T16" s="994"/>
      <c r="U16" s="994"/>
      <c r="V16" s="994"/>
      <c r="W16" s="994"/>
      <c r="X16" s="994"/>
      <c r="Y16" s="994"/>
      <c r="Z16" s="994"/>
      <c r="AA16" s="994"/>
      <c r="AB16" s="994"/>
      <c r="AC16" s="994"/>
      <c r="AD16" s="994"/>
      <c r="AE16" s="994"/>
      <c r="AF16" s="994"/>
      <c r="AG16" s="994"/>
      <c r="AH16" s="994"/>
      <c r="AI16" s="994"/>
    </row>
    <row r="17" spans="1:35" s="102" customFormat="1">
      <c r="A17" s="761" t="s">
        <v>18</v>
      </c>
      <c r="B17" s="846"/>
      <c r="C17" s="846"/>
      <c r="D17" s="846"/>
      <c r="E17" s="846"/>
      <c r="F17" s="846"/>
      <c r="G17" s="846"/>
      <c r="H17" s="846"/>
      <c r="I17" s="846"/>
      <c r="J17" s="846"/>
      <c r="K17" s="846"/>
      <c r="L17" s="860" t="s">
        <v>2543</v>
      </c>
      <c r="M17" s="861"/>
      <c r="N17" s="861"/>
      <c r="O17" s="861"/>
      <c r="P17" s="861"/>
      <c r="Q17" s="861"/>
      <c r="R17" s="846"/>
      <c r="S17" s="846"/>
      <c r="T17" s="846"/>
      <c r="U17" s="846"/>
      <c r="V17" s="846"/>
      <c r="W17" s="846"/>
      <c r="X17" s="846"/>
      <c r="Y17" s="846"/>
      <c r="Z17" s="846"/>
      <c r="AA17" s="846"/>
      <c r="AB17" s="846"/>
      <c r="AC17" s="846"/>
      <c r="AD17" s="846"/>
      <c r="AE17" s="846"/>
      <c r="AF17" s="846"/>
      <c r="AG17" s="846"/>
      <c r="AH17" s="846"/>
      <c r="AI17" s="846"/>
    </row>
    <row r="18" spans="1:35" s="111" customFormat="1">
      <c r="A18" s="902">
        <v>1</v>
      </c>
      <c r="B18" s="902"/>
      <c r="C18" s="902"/>
      <c r="D18" s="902"/>
      <c r="E18" s="902"/>
      <c r="F18" s="902">
        <v>2021</v>
      </c>
      <c r="G18" s="902" t="b">
        <v>1</v>
      </c>
      <c r="H18" s="902"/>
      <c r="I18" s="902"/>
      <c r="J18" s="902"/>
      <c r="K18" s="902"/>
      <c r="L18" s="995" t="s">
        <v>2635</v>
      </c>
      <c r="M18" s="996">
        <v>0</v>
      </c>
      <c r="N18" s="997">
        <v>0</v>
      </c>
      <c r="O18" s="996"/>
      <c r="P18" s="997">
        <v>0</v>
      </c>
      <c r="Q18" s="997">
        <v>0</v>
      </c>
      <c r="R18" s="902"/>
      <c r="S18" s="902"/>
      <c r="T18" s="902"/>
      <c r="U18" s="902"/>
      <c r="V18" s="902"/>
      <c r="W18" s="902"/>
      <c r="X18" s="902"/>
      <c r="Y18" s="902"/>
      <c r="Z18" s="902"/>
      <c r="AA18" s="902"/>
      <c r="AB18" s="902"/>
      <c r="AC18" s="902"/>
      <c r="AD18" s="902"/>
      <c r="AE18" s="902"/>
      <c r="AF18" s="902"/>
      <c r="AG18" s="902"/>
      <c r="AH18" s="902"/>
      <c r="AI18" s="902"/>
    </row>
    <row r="19" spans="1:35" s="111" customFormat="1">
      <c r="A19" s="902">
        <v>1</v>
      </c>
      <c r="B19" s="902"/>
      <c r="C19" s="902"/>
      <c r="D19" s="902"/>
      <c r="E19" s="902"/>
      <c r="F19" s="902">
        <v>2022</v>
      </c>
      <c r="G19" s="902" t="b">
        <v>1</v>
      </c>
      <c r="H19" s="902"/>
      <c r="I19" s="902"/>
      <c r="J19" s="902"/>
      <c r="K19" s="902"/>
      <c r="L19" s="995" t="s">
        <v>2567</v>
      </c>
      <c r="M19" s="996">
        <v>0</v>
      </c>
      <c r="N19" s="997">
        <v>0</v>
      </c>
      <c r="O19" s="996"/>
      <c r="P19" s="997">
        <v>0</v>
      </c>
      <c r="Q19" s="997">
        <v>1.43</v>
      </c>
      <c r="R19" s="902"/>
      <c r="S19" s="902"/>
      <c r="T19" s="902"/>
      <c r="U19" s="902"/>
      <c r="V19" s="902"/>
      <c r="W19" s="902"/>
      <c r="X19" s="902"/>
      <c r="Y19" s="902"/>
      <c r="Z19" s="902"/>
      <c r="AA19" s="902"/>
      <c r="AB19" s="902"/>
      <c r="AC19" s="902"/>
      <c r="AD19" s="902"/>
      <c r="AE19" s="902"/>
      <c r="AF19" s="902"/>
      <c r="AG19" s="902"/>
      <c r="AH19" s="902"/>
      <c r="AI19" s="902"/>
    </row>
    <row r="20" spans="1:35" s="111" customFormat="1">
      <c r="A20" s="902">
        <v>1</v>
      </c>
      <c r="B20" s="902"/>
      <c r="C20" s="902"/>
      <c r="D20" s="902"/>
      <c r="E20" s="902"/>
      <c r="F20" s="902">
        <v>2023</v>
      </c>
      <c r="G20" s="902" t="b">
        <v>1</v>
      </c>
      <c r="H20" s="902"/>
      <c r="I20" s="902"/>
      <c r="J20" s="902"/>
      <c r="K20" s="902"/>
      <c r="L20" s="995" t="s">
        <v>2568</v>
      </c>
      <c r="M20" s="996">
        <v>0</v>
      </c>
      <c r="N20" s="997">
        <v>0</v>
      </c>
      <c r="O20" s="996"/>
      <c r="P20" s="997">
        <v>0</v>
      </c>
      <c r="Q20" s="997">
        <v>1.43</v>
      </c>
      <c r="R20" s="902"/>
      <c r="S20" s="902"/>
      <c r="T20" s="902"/>
      <c r="U20" s="902"/>
      <c r="V20" s="902"/>
      <c r="W20" s="902"/>
      <c r="X20" s="902"/>
      <c r="Y20" s="902"/>
      <c r="Z20" s="902"/>
      <c r="AA20" s="902"/>
      <c r="AB20" s="902"/>
      <c r="AC20" s="902"/>
      <c r="AD20" s="902"/>
      <c r="AE20" s="902"/>
      <c r="AF20" s="902"/>
      <c r="AG20" s="902"/>
      <c r="AH20" s="902"/>
      <c r="AI20" s="902"/>
    </row>
    <row r="21" spans="1:35" s="111" customFormat="1">
      <c r="A21" s="902">
        <v>1</v>
      </c>
      <c r="B21" s="902"/>
      <c r="C21" s="902"/>
      <c r="D21" s="902"/>
      <c r="E21" s="902"/>
      <c r="F21" s="902">
        <v>2024</v>
      </c>
      <c r="G21" s="902" t="b">
        <v>1</v>
      </c>
      <c r="H21" s="902"/>
      <c r="I21" s="902"/>
      <c r="J21" s="902"/>
      <c r="K21" s="902"/>
      <c r="L21" s="995" t="s">
        <v>2569</v>
      </c>
      <c r="M21" s="996">
        <v>1528.7850000000001</v>
      </c>
      <c r="N21" s="997">
        <v>1</v>
      </c>
      <c r="O21" s="996"/>
      <c r="P21" s="997">
        <v>12.79028877667281</v>
      </c>
      <c r="Q21" s="997">
        <v>1.4302251979801106</v>
      </c>
      <c r="R21" s="902"/>
      <c r="S21" s="902"/>
      <c r="T21" s="902"/>
      <c r="U21" s="902"/>
      <c r="V21" s="902"/>
      <c r="W21" s="902"/>
      <c r="X21" s="902"/>
      <c r="Y21" s="902"/>
      <c r="Z21" s="902"/>
      <c r="AA21" s="902"/>
      <c r="AB21" s="902"/>
      <c r="AC21" s="902"/>
      <c r="AD21" s="902"/>
      <c r="AE21" s="902"/>
      <c r="AF21" s="902"/>
      <c r="AG21" s="902"/>
      <c r="AH21" s="902"/>
      <c r="AI21" s="902"/>
    </row>
    <row r="22" spans="1:35" s="111" customFormat="1">
      <c r="A22" s="902">
        <v>1</v>
      </c>
      <c r="B22" s="902"/>
      <c r="C22" s="902"/>
      <c r="D22" s="902"/>
      <c r="E22" s="902"/>
      <c r="F22" s="902">
        <v>2025</v>
      </c>
      <c r="G22" s="902" t="b">
        <v>1</v>
      </c>
      <c r="H22" s="902"/>
      <c r="I22" s="902"/>
      <c r="J22" s="902"/>
      <c r="K22" s="902"/>
      <c r="L22" s="995" t="s">
        <v>2598</v>
      </c>
      <c r="M22" s="996">
        <v>1528.7850000000001</v>
      </c>
      <c r="N22" s="997">
        <v>0</v>
      </c>
      <c r="O22" s="996"/>
      <c r="P22" s="997">
        <v>0</v>
      </c>
      <c r="Q22" s="997">
        <v>0</v>
      </c>
      <c r="R22" s="902"/>
      <c r="S22" s="902"/>
      <c r="T22" s="902"/>
      <c r="U22" s="902"/>
      <c r="V22" s="902"/>
      <c r="W22" s="902"/>
      <c r="X22" s="902"/>
      <c r="Y22" s="902"/>
      <c r="Z22" s="902"/>
      <c r="AA22" s="902"/>
      <c r="AB22" s="902"/>
      <c r="AC22" s="902"/>
      <c r="AD22" s="902"/>
      <c r="AE22" s="902"/>
      <c r="AF22" s="902"/>
      <c r="AG22" s="902"/>
      <c r="AH22" s="902"/>
      <c r="AI22" s="902"/>
    </row>
    <row r="23" spans="1:35" s="111" customFormat="1" ht="0.15" customHeight="1">
      <c r="A23" s="902">
        <v>1</v>
      </c>
      <c r="B23" s="902"/>
      <c r="C23" s="902"/>
      <c r="D23" s="902"/>
      <c r="E23" s="902"/>
      <c r="F23" s="902">
        <v>2026</v>
      </c>
      <c r="G23" s="902" t="b">
        <v>0</v>
      </c>
      <c r="H23" s="902"/>
      <c r="I23" s="902"/>
      <c r="J23" s="902"/>
      <c r="K23" s="902"/>
      <c r="L23" s="995" t="s">
        <v>2599</v>
      </c>
      <c r="M23" s="996">
        <v>1528.7850000000001</v>
      </c>
      <c r="N23" s="997">
        <v>0</v>
      </c>
      <c r="O23" s="996"/>
      <c r="P23" s="997">
        <v>0</v>
      </c>
      <c r="Q23" s="997">
        <v>0</v>
      </c>
      <c r="R23" s="902"/>
      <c r="S23" s="902"/>
      <c r="T23" s="902"/>
      <c r="U23" s="902"/>
      <c r="V23" s="902"/>
      <c r="W23" s="902"/>
      <c r="X23" s="902"/>
      <c r="Y23" s="902"/>
      <c r="Z23" s="902"/>
      <c r="AA23" s="902"/>
      <c r="AB23" s="902"/>
      <c r="AC23" s="902"/>
      <c r="AD23" s="902"/>
      <c r="AE23" s="902"/>
      <c r="AF23" s="902"/>
      <c r="AG23" s="902"/>
      <c r="AH23" s="902"/>
      <c r="AI23" s="902"/>
    </row>
    <row r="24" spans="1:35" s="111" customFormat="1" ht="0.15" customHeight="1">
      <c r="A24" s="902">
        <v>1</v>
      </c>
      <c r="B24" s="902"/>
      <c r="C24" s="902"/>
      <c r="D24" s="902"/>
      <c r="E24" s="902"/>
      <c r="F24" s="902">
        <v>2027</v>
      </c>
      <c r="G24" s="902" t="b">
        <v>0</v>
      </c>
      <c r="H24" s="902"/>
      <c r="I24" s="902"/>
      <c r="J24" s="902"/>
      <c r="K24" s="902"/>
      <c r="L24" s="995" t="s">
        <v>2600</v>
      </c>
      <c r="M24" s="996">
        <v>1528.7850000000001</v>
      </c>
      <c r="N24" s="997">
        <v>0</v>
      </c>
      <c r="O24" s="996"/>
      <c r="P24" s="997">
        <v>0</v>
      </c>
      <c r="Q24" s="997">
        <v>0</v>
      </c>
      <c r="R24" s="902"/>
      <c r="S24" s="902"/>
      <c r="T24" s="902"/>
      <c r="U24" s="902"/>
      <c r="V24" s="902"/>
      <c r="W24" s="902"/>
      <c r="X24" s="902"/>
      <c r="Y24" s="902"/>
      <c r="Z24" s="902"/>
      <c r="AA24" s="902"/>
      <c r="AB24" s="902"/>
      <c r="AC24" s="902"/>
      <c r="AD24" s="902"/>
      <c r="AE24" s="902"/>
      <c r="AF24" s="902"/>
      <c r="AG24" s="902"/>
      <c r="AH24" s="902"/>
      <c r="AI24" s="902"/>
    </row>
    <row r="25" spans="1:35" s="111" customFormat="1" ht="0.15" customHeight="1">
      <c r="A25" s="902">
        <v>1</v>
      </c>
      <c r="B25" s="902"/>
      <c r="C25" s="902"/>
      <c r="D25" s="902"/>
      <c r="E25" s="902"/>
      <c r="F25" s="902">
        <v>2028</v>
      </c>
      <c r="G25" s="902" t="b">
        <v>0</v>
      </c>
      <c r="H25" s="902"/>
      <c r="I25" s="902"/>
      <c r="J25" s="902"/>
      <c r="K25" s="902"/>
      <c r="L25" s="995" t="s">
        <v>2601</v>
      </c>
      <c r="M25" s="996">
        <v>1528.7850000000001</v>
      </c>
      <c r="N25" s="997">
        <v>0</v>
      </c>
      <c r="O25" s="996"/>
      <c r="P25" s="997">
        <v>0</v>
      </c>
      <c r="Q25" s="997">
        <v>0</v>
      </c>
      <c r="R25" s="902"/>
      <c r="S25" s="902"/>
      <c r="T25" s="902"/>
      <c r="U25" s="902"/>
      <c r="V25" s="902"/>
      <c r="W25" s="902"/>
      <c r="X25" s="902"/>
      <c r="Y25" s="902"/>
      <c r="Z25" s="902"/>
      <c r="AA25" s="902"/>
      <c r="AB25" s="902"/>
      <c r="AC25" s="902"/>
      <c r="AD25" s="902"/>
      <c r="AE25" s="902"/>
      <c r="AF25" s="902"/>
      <c r="AG25" s="902"/>
      <c r="AH25" s="902"/>
      <c r="AI25" s="902"/>
    </row>
    <row r="26" spans="1:35" s="111" customFormat="1" ht="0.15" customHeight="1">
      <c r="A26" s="902">
        <v>1</v>
      </c>
      <c r="B26" s="902"/>
      <c r="C26" s="902"/>
      <c r="D26" s="902"/>
      <c r="E26" s="902"/>
      <c r="F26" s="902">
        <v>2029</v>
      </c>
      <c r="G26" s="902" t="b">
        <v>0</v>
      </c>
      <c r="H26" s="902"/>
      <c r="I26" s="902"/>
      <c r="J26" s="902"/>
      <c r="K26" s="902"/>
      <c r="L26" s="995" t="s">
        <v>2602</v>
      </c>
      <c r="M26" s="996">
        <v>1528.7850000000001</v>
      </c>
      <c r="N26" s="997">
        <v>0</v>
      </c>
      <c r="O26" s="996"/>
      <c r="P26" s="997">
        <v>0</v>
      </c>
      <c r="Q26" s="997">
        <v>0</v>
      </c>
      <c r="R26" s="902"/>
      <c r="S26" s="902"/>
      <c r="T26" s="902"/>
      <c r="U26" s="902"/>
      <c r="V26" s="902"/>
      <c r="W26" s="902"/>
      <c r="X26" s="902"/>
      <c r="Y26" s="902"/>
      <c r="Z26" s="902"/>
      <c r="AA26" s="902"/>
      <c r="AB26" s="902"/>
      <c r="AC26" s="902"/>
      <c r="AD26" s="902"/>
      <c r="AE26" s="902"/>
      <c r="AF26" s="902"/>
      <c r="AG26" s="902"/>
      <c r="AH26" s="902"/>
      <c r="AI26" s="902"/>
    </row>
    <row r="27" spans="1:35" s="111" customFormat="1" ht="0.15" customHeight="1">
      <c r="A27" s="902">
        <v>1</v>
      </c>
      <c r="B27" s="902"/>
      <c r="C27" s="902"/>
      <c r="D27" s="902"/>
      <c r="E27" s="902"/>
      <c r="F27" s="902">
        <v>2030</v>
      </c>
      <c r="G27" s="902" t="b">
        <v>0</v>
      </c>
      <c r="H27" s="902"/>
      <c r="I27" s="902"/>
      <c r="J27" s="902"/>
      <c r="K27" s="902"/>
      <c r="L27" s="995" t="s">
        <v>2603</v>
      </c>
      <c r="M27" s="996">
        <v>1528.7850000000001</v>
      </c>
      <c r="N27" s="997">
        <v>0</v>
      </c>
      <c r="O27" s="996"/>
      <c r="P27" s="997">
        <v>0</v>
      </c>
      <c r="Q27" s="997">
        <v>0</v>
      </c>
      <c r="R27" s="902"/>
      <c r="S27" s="902"/>
      <c r="T27" s="902"/>
      <c r="U27" s="902"/>
      <c r="V27" s="902"/>
      <c r="W27" s="902"/>
      <c r="X27" s="902"/>
      <c r="Y27" s="902"/>
      <c r="Z27" s="902"/>
      <c r="AA27" s="902"/>
      <c r="AB27" s="902"/>
      <c r="AC27" s="902"/>
      <c r="AD27" s="902"/>
      <c r="AE27" s="902"/>
      <c r="AF27" s="902"/>
      <c r="AG27" s="902"/>
      <c r="AH27" s="902"/>
      <c r="AI27" s="902"/>
    </row>
    <row r="28" spans="1:35" s="102" customFormat="1">
      <c r="A28" s="761" t="s">
        <v>102</v>
      </c>
      <c r="B28" s="846"/>
      <c r="C28" s="846"/>
      <c r="D28" s="846"/>
      <c r="E28" s="846"/>
      <c r="F28" s="846"/>
      <c r="G28" s="846"/>
      <c r="H28" s="846"/>
      <c r="I28" s="846"/>
      <c r="J28" s="846"/>
      <c r="K28" s="846"/>
      <c r="L28" s="860" t="s">
        <v>2566</v>
      </c>
      <c r="M28" s="861"/>
      <c r="N28" s="861"/>
      <c r="O28" s="861"/>
      <c r="P28" s="861"/>
      <c r="Q28" s="861"/>
      <c r="R28" s="846"/>
      <c r="S28" s="846"/>
      <c r="T28" s="846"/>
      <c r="U28" s="846"/>
      <c r="V28" s="846"/>
      <c r="W28" s="846"/>
      <c r="X28" s="846"/>
      <c r="Y28" s="846"/>
      <c r="Z28" s="846"/>
      <c r="AA28" s="846"/>
      <c r="AB28" s="846"/>
      <c r="AC28" s="846"/>
      <c r="AD28" s="846"/>
      <c r="AE28" s="846"/>
      <c r="AF28" s="846"/>
      <c r="AG28" s="846"/>
      <c r="AH28" s="846"/>
      <c r="AI28" s="846"/>
    </row>
    <row r="29" spans="1:35" s="111" customFormat="1">
      <c r="A29" s="902">
        <v>2</v>
      </c>
      <c r="B29" s="902"/>
      <c r="C29" s="902"/>
      <c r="D29" s="902"/>
      <c r="E29" s="902"/>
      <c r="F29" s="902">
        <v>2021</v>
      </c>
      <c r="G29" s="902" t="b">
        <v>1</v>
      </c>
      <c r="H29" s="902"/>
      <c r="I29" s="902"/>
      <c r="J29" s="902"/>
      <c r="K29" s="902"/>
      <c r="L29" s="995" t="s">
        <v>2635</v>
      </c>
      <c r="M29" s="996">
        <v>0</v>
      </c>
      <c r="N29" s="997">
        <v>0</v>
      </c>
      <c r="O29" s="996"/>
      <c r="P29" s="997">
        <v>0</v>
      </c>
      <c r="Q29" s="997">
        <v>0</v>
      </c>
      <c r="R29" s="902"/>
      <c r="S29" s="902"/>
      <c r="T29" s="902"/>
      <c r="U29" s="902"/>
      <c r="V29" s="902"/>
      <c r="W29" s="902"/>
      <c r="X29" s="902"/>
      <c r="Y29" s="902"/>
      <c r="Z29" s="902"/>
      <c r="AA29" s="902"/>
      <c r="AB29" s="902"/>
      <c r="AC29" s="902"/>
      <c r="AD29" s="902"/>
      <c r="AE29" s="902"/>
      <c r="AF29" s="902"/>
      <c r="AG29" s="902"/>
      <c r="AH29" s="902"/>
      <c r="AI29" s="902"/>
    </row>
    <row r="30" spans="1:35" s="111" customFormat="1">
      <c r="A30" s="902">
        <v>2</v>
      </c>
      <c r="B30" s="902"/>
      <c r="C30" s="902"/>
      <c r="D30" s="902"/>
      <c r="E30" s="902"/>
      <c r="F30" s="902">
        <v>2022</v>
      </c>
      <c r="G30" s="902" t="b">
        <v>1</v>
      </c>
      <c r="H30" s="902"/>
      <c r="I30" s="902"/>
      <c r="J30" s="902"/>
      <c r="K30" s="902"/>
      <c r="L30" s="995" t="s">
        <v>2567</v>
      </c>
      <c r="M30" s="996">
        <v>0</v>
      </c>
      <c r="N30" s="997">
        <v>0</v>
      </c>
      <c r="O30" s="996"/>
      <c r="P30" s="997">
        <v>0</v>
      </c>
      <c r="Q30" s="997">
        <v>1.84</v>
      </c>
      <c r="R30" s="902"/>
      <c r="S30" s="902"/>
      <c r="T30" s="902"/>
      <c r="U30" s="902"/>
      <c r="V30" s="902"/>
      <c r="W30" s="902"/>
      <c r="X30" s="902"/>
      <c r="Y30" s="902"/>
      <c r="Z30" s="902"/>
      <c r="AA30" s="902"/>
      <c r="AB30" s="902"/>
      <c r="AC30" s="902"/>
      <c r="AD30" s="902"/>
      <c r="AE30" s="902"/>
      <c r="AF30" s="902"/>
      <c r="AG30" s="902"/>
      <c r="AH30" s="902"/>
      <c r="AI30" s="902"/>
    </row>
    <row r="31" spans="1:35" s="111" customFormat="1">
      <c r="A31" s="902">
        <v>2</v>
      </c>
      <c r="B31" s="902"/>
      <c r="C31" s="902"/>
      <c r="D31" s="902"/>
      <c r="E31" s="902"/>
      <c r="F31" s="902">
        <v>2023</v>
      </c>
      <c r="G31" s="902" t="b">
        <v>1</v>
      </c>
      <c r="H31" s="902"/>
      <c r="I31" s="902"/>
      <c r="J31" s="902"/>
      <c r="K31" s="902"/>
      <c r="L31" s="995" t="s">
        <v>2568</v>
      </c>
      <c r="M31" s="996">
        <v>0</v>
      </c>
      <c r="N31" s="997">
        <v>0</v>
      </c>
      <c r="O31" s="996"/>
      <c r="P31" s="997">
        <v>0</v>
      </c>
      <c r="Q31" s="997">
        <v>1.84</v>
      </c>
      <c r="R31" s="902"/>
      <c r="S31" s="902"/>
      <c r="T31" s="902"/>
      <c r="U31" s="902"/>
      <c r="V31" s="902"/>
      <c r="W31" s="902"/>
      <c r="X31" s="902"/>
      <c r="Y31" s="902"/>
      <c r="Z31" s="902"/>
      <c r="AA31" s="902"/>
      <c r="AB31" s="902"/>
      <c r="AC31" s="902"/>
      <c r="AD31" s="902"/>
      <c r="AE31" s="902"/>
      <c r="AF31" s="902"/>
      <c r="AG31" s="902"/>
      <c r="AH31" s="902"/>
      <c r="AI31" s="902"/>
    </row>
    <row r="32" spans="1:35" s="111" customFormat="1">
      <c r="A32" s="902">
        <v>2</v>
      </c>
      <c r="B32" s="902"/>
      <c r="C32" s="902"/>
      <c r="D32" s="902"/>
      <c r="E32" s="902"/>
      <c r="F32" s="902">
        <v>2024</v>
      </c>
      <c r="G32" s="902" t="b">
        <v>1</v>
      </c>
      <c r="H32" s="902"/>
      <c r="I32" s="902"/>
      <c r="J32" s="902"/>
      <c r="K32" s="902"/>
      <c r="L32" s="995" t="s">
        <v>2569</v>
      </c>
      <c r="M32" s="996">
        <v>91.47</v>
      </c>
      <c r="N32" s="997">
        <v>1</v>
      </c>
      <c r="O32" s="996"/>
      <c r="P32" s="997">
        <v>13.043478260869565</v>
      </c>
      <c r="Q32" s="997">
        <v>1.8399999999999999</v>
      </c>
      <c r="R32" s="902"/>
      <c r="S32" s="902"/>
      <c r="T32" s="902"/>
      <c r="U32" s="902"/>
      <c r="V32" s="902"/>
      <c r="W32" s="902"/>
      <c r="X32" s="902"/>
      <c r="Y32" s="902"/>
      <c r="Z32" s="902"/>
      <c r="AA32" s="902"/>
      <c r="AB32" s="902"/>
      <c r="AC32" s="902"/>
      <c r="AD32" s="902"/>
      <c r="AE32" s="902"/>
      <c r="AF32" s="902"/>
      <c r="AG32" s="902"/>
      <c r="AH32" s="902"/>
      <c r="AI32" s="902"/>
    </row>
    <row r="33" spans="1:35" s="111" customFormat="1">
      <c r="A33" s="902">
        <v>2</v>
      </c>
      <c r="B33" s="902"/>
      <c r="C33" s="902"/>
      <c r="D33" s="902"/>
      <c r="E33" s="902"/>
      <c r="F33" s="902">
        <v>2025</v>
      </c>
      <c r="G33" s="902" t="b">
        <v>1</v>
      </c>
      <c r="H33" s="902"/>
      <c r="I33" s="902"/>
      <c r="J33" s="902"/>
      <c r="K33" s="902"/>
      <c r="L33" s="995" t="s">
        <v>2598</v>
      </c>
      <c r="M33" s="996">
        <v>91.47</v>
      </c>
      <c r="N33" s="997">
        <v>0</v>
      </c>
      <c r="O33" s="996"/>
      <c r="P33" s="997">
        <v>0</v>
      </c>
      <c r="Q33" s="997">
        <v>0</v>
      </c>
      <c r="R33" s="902"/>
      <c r="S33" s="902"/>
      <c r="T33" s="902"/>
      <c r="U33" s="902"/>
      <c r="V33" s="902"/>
      <c r="W33" s="902"/>
      <c r="X33" s="902"/>
      <c r="Y33" s="902"/>
      <c r="Z33" s="902"/>
      <c r="AA33" s="902"/>
      <c r="AB33" s="902"/>
      <c r="AC33" s="902"/>
      <c r="AD33" s="902"/>
      <c r="AE33" s="902"/>
      <c r="AF33" s="902"/>
      <c r="AG33" s="902"/>
      <c r="AH33" s="902"/>
      <c r="AI33" s="902"/>
    </row>
    <row r="34" spans="1:35" s="111" customFormat="1" ht="0.15" customHeight="1">
      <c r="A34" s="902">
        <v>2</v>
      </c>
      <c r="B34" s="902"/>
      <c r="C34" s="902"/>
      <c r="D34" s="902"/>
      <c r="E34" s="902"/>
      <c r="F34" s="902">
        <v>2026</v>
      </c>
      <c r="G34" s="902" t="b">
        <v>0</v>
      </c>
      <c r="H34" s="902"/>
      <c r="I34" s="902"/>
      <c r="J34" s="902"/>
      <c r="K34" s="902"/>
      <c r="L34" s="995" t="s">
        <v>2599</v>
      </c>
      <c r="M34" s="996">
        <v>91.47</v>
      </c>
      <c r="N34" s="997">
        <v>0</v>
      </c>
      <c r="O34" s="996"/>
      <c r="P34" s="997">
        <v>0</v>
      </c>
      <c r="Q34" s="997">
        <v>0</v>
      </c>
      <c r="R34" s="902"/>
      <c r="S34" s="902"/>
      <c r="T34" s="902"/>
      <c r="U34" s="902"/>
      <c r="V34" s="902"/>
      <c r="W34" s="902"/>
      <c r="X34" s="902"/>
      <c r="Y34" s="902"/>
      <c r="Z34" s="902"/>
      <c r="AA34" s="902"/>
      <c r="AB34" s="902"/>
      <c r="AC34" s="902"/>
      <c r="AD34" s="902"/>
      <c r="AE34" s="902"/>
      <c r="AF34" s="902"/>
      <c r="AG34" s="902"/>
      <c r="AH34" s="902"/>
      <c r="AI34" s="902"/>
    </row>
    <row r="35" spans="1:35" s="111" customFormat="1" ht="0.15" customHeight="1">
      <c r="A35" s="902">
        <v>2</v>
      </c>
      <c r="B35" s="902"/>
      <c r="C35" s="902"/>
      <c r="D35" s="902"/>
      <c r="E35" s="902"/>
      <c r="F35" s="902">
        <v>2027</v>
      </c>
      <c r="G35" s="902" t="b">
        <v>0</v>
      </c>
      <c r="H35" s="902"/>
      <c r="I35" s="902"/>
      <c r="J35" s="902"/>
      <c r="K35" s="902"/>
      <c r="L35" s="995" t="s">
        <v>2600</v>
      </c>
      <c r="M35" s="996">
        <v>91.47</v>
      </c>
      <c r="N35" s="997">
        <v>0</v>
      </c>
      <c r="O35" s="996"/>
      <c r="P35" s="997">
        <v>0</v>
      </c>
      <c r="Q35" s="997">
        <v>0</v>
      </c>
      <c r="R35" s="902"/>
      <c r="S35" s="902"/>
      <c r="T35" s="902"/>
      <c r="U35" s="902"/>
      <c r="V35" s="902"/>
      <c r="W35" s="902"/>
      <c r="X35" s="902"/>
      <c r="Y35" s="902"/>
      <c r="Z35" s="902"/>
      <c r="AA35" s="902"/>
      <c r="AB35" s="902"/>
      <c r="AC35" s="902"/>
      <c r="AD35" s="902"/>
      <c r="AE35" s="902"/>
      <c r="AF35" s="902"/>
      <c r="AG35" s="902"/>
      <c r="AH35" s="902"/>
      <c r="AI35" s="902"/>
    </row>
    <row r="36" spans="1:35" s="111" customFormat="1" ht="0.15" customHeight="1">
      <c r="A36" s="902">
        <v>2</v>
      </c>
      <c r="B36" s="902"/>
      <c r="C36" s="902"/>
      <c r="D36" s="902"/>
      <c r="E36" s="902"/>
      <c r="F36" s="902">
        <v>2028</v>
      </c>
      <c r="G36" s="902" t="b">
        <v>0</v>
      </c>
      <c r="H36" s="902"/>
      <c r="I36" s="902"/>
      <c r="J36" s="902"/>
      <c r="K36" s="902"/>
      <c r="L36" s="995" t="s">
        <v>2601</v>
      </c>
      <c r="M36" s="996">
        <v>91.47</v>
      </c>
      <c r="N36" s="997">
        <v>0</v>
      </c>
      <c r="O36" s="996"/>
      <c r="P36" s="997">
        <v>0</v>
      </c>
      <c r="Q36" s="997">
        <v>0</v>
      </c>
      <c r="R36" s="902"/>
      <c r="S36" s="902"/>
      <c r="T36" s="902"/>
      <c r="U36" s="902"/>
      <c r="V36" s="902"/>
      <c r="W36" s="902"/>
      <c r="X36" s="902"/>
      <c r="Y36" s="902"/>
      <c r="Z36" s="902"/>
      <c r="AA36" s="902"/>
      <c r="AB36" s="902"/>
      <c r="AC36" s="902"/>
      <c r="AD36" s="902"/>
      <c r="AE36" s="902"/>
      <c r="AF36" s="902"/>
      <c r="AG36" s="902"/>
      <c r="AH36" s="902"/>
      <c r="AI36" s="902"/>
    </row>
    <row r="37" spans="1:35" s="111" customFormat="1" ht="0.15" customHeight="1">
      <c r="A37" s="902">
        <v>2</v>
      </c>
      <c r="B37" s="902"/>
      <c r="C37" s="902"/>
      <c r="D37" s="902"/>
      <c r="E37" s="902"/>
      <c r="F37" s="902">
        <v>2029</v>
      </c>
      <c r="G37" s="902" t="b">
        <v>0</v>
      </c>
      <c r="H37" s="902"/>
      <c r="I37" s="902"/>
      <c r="J37" s="902"/>
      <c r="K37" s="902"/>
      <c r="L37" s="995" t="s">
        <v>2602</v>
      </c>
      <c r="M37" s="996">
        <v>91.47</v>
      </c>
      <c r="N37" s="997">
        <v>0</v>
      </c>
      <c r="O37" s="996"/>
      <c r="P37" s="997">
        <v>0</v>
      </c>
      <c r="Q37" s="997">
        <v>0</v>
      </c>
      <c r="R37" s="902"/>
      <c r="S37" s="902"/>
      <c r="T37" s="902"/>
      <c r="U37" s="902"/>
      <c r="V37" s="902"/>
      <c r="W37" s="902"/>
      <c r="X37" s="902"/>
      <c r="Y37" s="902"/>
      <c r="Z37" s="902"/>
      <c r="AA37" s="902"/>
      <c r="AB37" s="902"/>
      <c r="AC37" s="902"/>
      <c r="AD37" s="902"/>
      <c r="AE37" s="902"/>
      <c r="AF37" s="902"/>
      <c r="AG37" s="902"/>
      <c r="AH37" s="902"/>
      <c r="AI37" s="902"/>
    </row>
    <row r="38" spans="1:35" s="111" customFormat="1" ht="0.15" customHeight="1">
      <c r="A38" s="902">
        <v>2</v>
      </c>
      <c r="B38" s="902"/>
      <c r="C38" s="902"/>
      <c r="D38" s="902"/>
      <c r="E38" s="902"/>
      <c r="F38" s="902">
        <v>2030</v>
      </c>
      <c r="G38" s="902" t="b">
        <v>0</v>
      </c>
      <c r="H38" s="902"/>
      <c r="I38" s="902"/>
      <c r="J38" s="902"/>
      <c r="K38" s="902"/>
      <c r="L38" s="995" t="s">
        <v>2603</v>
      </c>
      <c r="M38" s="996">
        <v>91.47</v>
      </c>
      <c r="N38" s="997">
        <v>0</v>
      </c>
      <c r="O38" s="996"/>
      <c r="P38" s="997">
        <v>0</v>
      </c>
      <c r="Q38" s="997">
        <v>0</v>
      </c>
      <c r="R38" s="902"/>
      <c r="S38" s="902"/>
      <c r="T38" s="902"/>
      <c r="U38" s="902"/>
      <c r="V38" s="902"/>
      <c r="W38" s="902"/>
      <c r="X38" s="902"/>
      <c r="Y38" s="902"/>
      <c r="Z38" s="902"/>
      <c r="AA38" s="902"/>
      <c r="AB38" s="902"/>
      <c r="AC38" s="902"/>
      <c r="AD38" s="902"/>
      <c r="AE38" s="902"/>
      <c r="AF38" s="902"/>
      <c r="AG38" s="902"/>
      <c r="AH38" s="902"/>
      <c r="AI38" s="902"/>
    </row>
    <row r="39" spans="1:35">
      <c r="A39" s="918"/>
      <c r="B39" s="918"/>
      <c r="C39" s="918"/>
      <c r="D39" s="918"/>
      <c r="E39" s="918"/>
      <c r="F39" s="918"/>
      <c r="G39" s="918"/>
      <c r="H39" s="918"/>
      <c r="I39" s="918"/>
      <c r="J39" s="918"/>
      <c r="K39" s="918"/>
      <c r="L39" s="963"/>
      <c r="M39" s="918"/>
      <c r="N39" s="918"/>
      <c r="O39" s="918"/>
      <c r="P39" s="918"/>
      <c r="Q39" s="918"/>
      <c r="R39" s="918"/>
      <c r="S39" s="918"/>
      <c r="T39" s="918"/>
      <c r="U39" s="918"/>
      <c r="V39" s="918"/>
      <c r="W39" s="918"/>
      <c r="X39" s="918"/>
      <c r="Y39" s="918"/>
      <c r="Z39" s="918"/>
      <c r="AA39" s="918"/>
      <c r="AB39" s="918"/>
      <c r="AC39" s="918"/>
      <c r="AD39" s="918"/>
      <c r="AE39" s="918"/>
      <c r="AF39" s="918"/>
      <c r="AG39" s="918"/>
      <c r="AH39" s="918"/>
      <c r="AI39" s="918"/>
    </row>
    <row r="40" spans="1:35" ht="15" customHeight="1">
      <c r="A40" s="918"/>
      <c r="B40" s="918"/>
      <c r="C40" s="918"/>
      <c r="D40" s="918"/>
      <c r="E40" s="918"/>
      <c r="F40" s="918"/>
      <c r="G40" s="918"/>
      <c r="H40" s="918"/>
      <c r="I40" s="918"/>
      <c r="J40" s="918"/>
      <c r="K40" s="918"/>
      <c r="L40" s="1164" t="s">
        <v>1402</v>
      </c>
      <c r="M40" s="1164"/>
      <c r="N40" s="1164"/>
      <c r="O40" s="1164"/>
      <c r="P40" s="1164"/>
      <c r="Q40" s="1164"/>
      <c r="R40" s="918"/>
      <c r="S40" s="918"/>
      <c r="T40" s="918"/>
      <c r="U40" s="918"/>
      <c r="V40" s="918"/>
      <c r="W40" s="918"/>
      <c r="X40" s="918"/>
      <c r="Y40" s="918"/>
      <c r="Z40" s="918"/>
      <c r="AA40" s="918"/>
      <c r="AB40" s="918"/>
      <c r="AC40" s="918"/>
      <c r="AD40" s="918"/>
      <c r="AE40" s="918"/>
      <c r="AF40" s="918"/>
      <c r="AG40" s="918"/>
      <c r="AH40" s="918"/>
      <c r="AI40" s="918"/>
    </row>
    <row r="41" spans="1:35" ht="15" customHeight="1">
      <c r="A41" s="918"/>
      <c r="B41" s="918"/>
      <c r="C41" s="918"/>
      <c r="D41" s="918"/>
      <c r="E41" s="918"/>
      <c r="F41" s="918"/>
      <c r="G41" s="918"/>
      <c r="H41" s="918"/>
      <c r="I41" s="918"/>
      <c r="J41" s="918"/>
      <c r="K41" s="648"/>
      <c r="L41" s="1165"/>
      <c r="M41" s="1165"/>
      <c r="N41" s="1165"/>
      <c r="O41" s="1165"/>
      <c r="P41" s="1165"/>
      <c r="Q41" s="1165"/>
      <c r="R41" s="918"/>
      <c r="S41" s="918"/>
      <c r="T41" s="918"/>
      <c r="U41" s="918"/>
      <c r="V41" s="918"/>
      <c r="W41" s="918"/>
      <c r="X41" s="918"/>
      <c r="Y41" s="918"/>
      <c r="Z41" s="918"/>
      <c r="AA41" s="918"/>
      <c r="AB41" s="918"/>
      <c r="AC41" s="918"/>
      <c r="AD41" s="918"/>
      <c r="AE41" s="918"/>
      <c r="AF41" s="918"/>
      <c r="AG41" s="918"/>
      <c r="AH41" s="918"/>
      <c r="AI41" s="918"/>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25" defaultRowHeight="11.4"/>
  <cols>
    <col min="1" max="5" width="2.75" style="322" hidden="1" customWidth="1"/>
    <col min="6" max="6" width="5.25" style="322" hidden="1" customWidth="1"/>
    <col min="7" max="7" width="12" style="322" hidden="1" customWidth="1"/>
    <col min="8" max="10" width="2.75" style="322" hidden="1" customWidth="1"/>
    <col min="11" max="11" width="3.75" style="322" hidden="1" customWidth="1"/>
    <col min="12" max="12" width="15.375" style="321" customWidth="1"/>
    <col min="13" max="20" width="14.875" style="322" customWidth="1"/>
    <col min="21" max="16384" width="9.125" style="322"/>
  </cols>
  <sheetData>
    <row r="1" spans="1:35" hidden="1">
      <c r="A1" s="918"/>
      <c r="B1" s="918"/>
      <c r="C1" s="918"/>
      <c r="D1" s="918"/>
      <c r="E1" s="918"/>
      <c r="F1" s="918"/>
      <c r="G1" s="918"/>
      <c r="H1" s="918"/>
      <c r="I1" s="918"/>
      <c r="J1" s="918"/>
      <c r="K1" s="918"/>
      <c r="L1" s="963"/>
      <c r="M1" s="918"/>
      <c r="N1" s="918"/>
      <c r="O1" s="918"/>
      <c r="P1" s="918"/>
      <c r="Q1" s="918"/>
      <c r="R1" s="918"/>
      <c r="S1" s="918"/>
      <c r="T1" s="918"/>
      <c r="U1" s="918"/>
      <c r="V1" s="918"/>
      <c r="W1" s="918"/>
      <c r="X1" s="918"/>
      <c r="Y1" s="918"/>
      <c r="Z1" s="918"/>
      <c r="AA1" s="918"/>
      <c r="AB1" s="918"/>
      <c r="AC1" s="918"/>
      <c r="AD1" s="918"/>
      <c r="AE1" s="918"/>
      <c r="AF1" s="918"/>
      <c r="AG1" s="918"/>
      <c r="AH1" s="918"/>
      <c r="AI1" s="918"/>
    </row>
    <row r="2" spans="1:35" hidden="1">
      <c r="A2" s="918"/>
      <c r="B2" s="918"/>
      <c r="C2" s="918"/>
      <c r="D2" s="918"/>
      <c r="E2" s="918"/>
      <c r="F2" s="918"/>
      <c r="G2" s="918"/>
      <c r="H2" s="918"/>
      <c r="I2" s="918"/>
      <c r="J2" s="918"/>
      <c r="K2" s="918"/>
      <c r="L2" s="963"/>
      <c r="M2" s="918"/>
      <c r="N2" s="918"/>
      <c r="O2" s="918"/>
      <c r="P2" s="918"/>
      <c r="Q2" s="918"/>
      <c r="R2" s="918"/>
      <c r="S2" s="918"/>
      <c r="T2" s="918"/>
      <c r="U2" s="918"/>
      <c r="V2" s="918"/>
      <c r="W2" s="918"/>
      <c r="X2" s="918"/>
      <c r="Y2" s="918"/>
      <c r="Z2" s="918"/>
      <c r="AA2" s="918"/>
      <c r="AB2" s="918"/>
      <c r="AC2" s="918"/>
      <c r="AD2" s="918"/>
      <c r="AE2" s="918"/>
      <c r="AF2" s="918"/>
      <c r="AG2" s="918"/>
      <c r="AH2" s="918"/>
      <c r="AI2" s="918"/>
    </row>
    <row r="3" spans="1:35" hidden="1">
      <c r="A3" s="918"/>
      <c r="B3" s="918"/>
      <c r="C3" s="918"/>
      <c r="D3" s="918"/>
      <c r="E3" s="918"/>
      <c r="F3" s="918"/>
      <c r="G3" s="918"/>
      <c r="H3" s="918"/>
      <c r="I3" s="918"/>
      <c r="J3" s="918"/>
      <c r="K3" s="918"/>
      <c r="L3" s="963"/>
      <c r="M3" s="918"/>
      <c r="N3" s="918"/>
      <c r="O3" s="918"/>
      <c r="P3" s="918"/>
      <c r="Q3" s="918"/>
      <c r="R3" s="918"/>
      <c r="S3" s="918"/>
      <c r="T3" s="918"/>
      <c r="U3" s="918"/>
      <c r="V3" s="918"/>
      <c r="W3" s="918"/>
      <c r="X3" s="918"/>
      <c r="Y3" s="918"/>
      <c r="Z3" s="918"/>
      <c r="AA3" s="918"/>
      <c r="AB3" s="918"/>
      <c r="AC3" s="918"/>
      <c r="AD3" s="918"/>
      <c r="AE3" s="918"/>
      <c r="AF3" s="918"/>
      <c r="AG3" s="918"/>
      <c r="AH3" s="918"/>
      <c r="AI3" s="918"/>
    </row>
    <row r="4" spans="1:35" hidden="1">
      <c r="A4" s="918"/>
      <c r="B4" s="918"/>
      <c r="C4" s="918"/>
      <c r="D4" s="918"/>
      <c r="E4" s="918"/>
      <c r="F4" s="918"/>
      <c r="G4" s="918"/>
      <c r="H4" s="918"/>
      <c r="I4" s="918"/>
      <c r="J4" s="918"/>
      <c r="K4" s="918"/>
      <c r="L4" s="963"/>
      <c r="M4" s="918"/>
      <c r="N4" s="918"/>
      <c r="O4" s="918"/>
      <c r="P4" s="918"/>
      <c r="Q4" s="918"/>
      <c r="R4" s="918"/>
      <c r="S4" s="918"/>
      <c r="T4" s="918"/>
      <c r="U4" s="918"/>
      <c r="V4" s="918"/>
      <c r="W4" s="918"/>
      <c r="X4" s="918"/>
      <c r="Y4" s="918"/>
      <c r="Z4" s="918"/>
      <c r="AA4" s="918"/>
      <c r="AB4" s="918"/>
      <c r="AC4" s="918"/>
      <c r="AD4" s="918"/>
      <c r="AE4" s="918"/>
      <c r="AF4" s="918"/>
      <c r="AG4" s="918"/>
      <c r="AH4" s="918"/>
      <c r="AI4" s="918"/>
    </row>
    <row r="5" spans="1:35" hidden="1">
      <c r="A5" s="918"/>
      <c r="B5" s="918"/>
      <c r="C5" s="918"/>
      <c r="D5" s="918"/>
      <c r="E5" s="918"/>
      <c r="F5" s="918"/>
      <c r="G5" s="918"/>
      <c r="H5" s="918"/>
      <c r="I5" s="918"/>
      <c r="J5" s="918"/>
      <c r="K5" s="918"/>
      <c r="L5" s="963"/>
      <c r="M5" s="918"/>
      <c r="N5" s="918"/>
      <c r="O5" s="918"/>
      <c r="P5" s="918"/>
      <c r="Q5" s="918"/>
      <c r="R5" s="918"/>
      <c r="S5" s="918"/>
      <c r="T5" s="918"/>
      <c r="U5" s="918"/>
      <c r="V5" s="918"/>
      <c r="W5" s="918"/>
      <c r="X5" s="918"/>
      <c r="Y5" s="918"/>
      <c r="Z5" s="918"/>
      <c r="AA5" s="918"/>
      <c r="AB5" s="918"/>
      <c r="AC5" s="918"/>
      <c r="AD5" s="918"/>
      <c r="AE5" s="918"/>
      <c r="AF5" s="918"/>
      <c r="AG5" s="918"/>
      <c r="AH5" s="918"/>
      <c r="AI5" s="918"/>
    </row>
    <row r="6" spans="1:35" hidden="1">
      <c r="A6" s="918"/>
      <c r="B6" s="918"/>
      <c r="C6" s="918"/>
      <c r="D6" s="918"/>
      <c r="E6" s="918"/>
      <c r="F6" s="918"/>
      <c r="G6" s="918"/>
      <c r="H6" s="918"/>
      <c r="I6" s="918"/>
      <c r="J6" s="918"/>
      <c r="K6" s="918"/>
      <c r="L6" s="963"/>
      <c r="M6" s="918"/>
      <c r="N6" s="918"/>
      <c r="O6" s="918"/>
      <c r="P6" s="918"/>
      <c r="Q6" s="918"/>
      <c r="R6" s="918"/>
      <c r="S6" s="918"/>
      <c r="T6" s="918"/>
      <c r="U6" s="918"/>
      <c r="V6" s="918"/>
      <c r="W6" s="918"/>
      <c r="X6" s="918"/>
      <c r="Y6" s="918"/>
      <c r="Z6" s="918"/>
      <c r="AA6" s="918"/>
      <c r="AB6" s="918"/>
      <c r="AC6" s="918"/>
      <c r="AD6" s="918"/>
      <c r="AE6" s="918"/>
      <c r="AF6" s="918"/>
      <c r="AG6" s="918"/>
      <c r="AH6" s="918"/>
      <c r="AI6" s="918"/>
    </row>
    <row r="7" spans="1:35" hidden="1">
      <c r="A7" s="918"/>
      <c r="B7" s="918"/>
      <c r="C7" s="918"/>
      <c r="D7" s="918"/>
      <c r="E7" s="918"/>
      <c r="F7" s="918"/>
      <c r="G7" s="918"/>
      <c r="H7" s="918"/>
      <c r="I7" s="918"/>
      <c r="J7" s="918"/>
      <c r="K7" s="918"/>
      <c r="L7" s="963"/>
      <c r="M7" s="918"/>
      <c r="N7" s="918"/>
      <c r="O7" s="918"/>
      <c r="P7" s="918"/>
      <c r="Q7" s="918"/>
      <c r="R7" s="918"/>
      <c r="S7" s="918"/>
      <c r="T7" s="918"/>
      <c r="U7" s="918"/>
      <c r="V7" s="918"/>
      <c r="W7" s="918"/>
      <c r="X7" s="918"/>
      <c r="Y7" s="918"/>
      <c r="Z7" s="918"/>
      <c r="AA7" s="918"/>
      <c r="AB7" s="918"/>
      <c r="AC7" s="918"/>
      <c r="AD7" s="918"/>
      <c r="AE7" s="918"/>
      <c r="AF7" s="918"/>
      <c r="AG7" s="918"/>
      <c r="AH7" s="918"/>
      <c r="AI7" s="918"/>
    </row>
    <row r="8" spans="1:35" hidden="1">
      <c r="A8" s="918"/>
      <c r="B8" s="918"/>
      <c r="C8" s="918"/>
      <c r="D8" s="918"/>
      <c r="E8" s="918"/>
      <c r="F8" s="918"/>
      <c r="G8" s="918"/>
      <c r="H8" s="918"/>
      <c r="I8" s="918"/>
      <c r="J8" s="918"/>
      <c r="K8" s="918"/>
      <c r="L8" s="963"/>
      <c r="M8" s="918"/>
      <c r="N8" s="918"/>
      <c r="O8" s="918"/>
      <c r="P8" s="918"/>
      <c r="Q8" s="918"/>
      <c r="R8" s="918"/>
      <c r="S8" s="918"/>
      <c r="T8" s="918"/>
      <c r="U8" s="918"/>
      <c r="V8" s="918"/>
      <c r="W8" s="918"/>
      <c r="X8" s="918"/>
      <c r="Y8" s="918"/>
      <c r="Z8" s="918"/>
      <c r="AA8" s="918"/>
      <c r="AB8" s="918"/>
      <c r="AC8" s="918"/>
      <c r="AD8" s="918"/>
      <c r="AE8" s="918"/>
      <c r="AF8" s="918"/>
      <c r="AG8" s="918"/>
      <c r="AH8" s="918"/>
      <c r="AI8" s="918"/>
    </row>
    <row r="9" spans="1:35" hidden="1">
      <c r="A9" s="918"/>
      <c r="B9" s="918"/>
      <c r="C9" s="918"/>
      <c r="D9" s="918"/>
      <c r="E9" s="918"/>
      <c r="F9" s="918"/>
      <c r="G9" s="918"/>
      <c r="H9" s="918"/>
      <c r="I9" s="918"/>
      <c r="J9" s="918"/>
      <c r="K9" s="918"/>
      <c r="L9" s="963"/>
      <c r="M9" s="918"/>
      <c r="N9" s="918"/>
      <c r="O9" s="918"/>
      <c r="P9" s="918"/>
      <c r="Q9" s="918"/>
      <c r="R9" s="918"/>
      <c r="S9" s="918"/>
      <c r="T9" s="918"/>
      <c r="U9" s="918"/>
      <c r="V9" s="918"/>
      <c r="W9" s="918"/>
      <c r="X9" s="918"/>
      <c r="Y9" s="918"/>
      <c r="Z9" s="918"/>
      <c r="AA9" s="918"/>
      <c r="AB9" s="918"/>
      <c r="AC9" s="918"/>
      <c r="AD9" s="918"/>
      <c r="AE9" s="918"/>
      <c r="AF9" s="918"/>
      <c r="AG9" s="918"/>
      <c r="AH9" s="918"/>
      <c r="AI9" s="918"/>
    </row>
    <row r="10" spans="1:35" hidden="1">
      <c r="A10" s="918"/>
      <c r="B10" s="918"/>
      <c r="C10" s="918"/>
      <c r="D10" s="918"/>
      <c r="E10" s="918"/>
      <c r="F10" s="918"/>
      <c r="G10" s="918"/>
      <c r="H10" s="918"/>
      <c r="I10" s="918"/>
      <c r="J10" s="918"/>
      <c r="K10" s="918"/>
      <c r="L10" s="963"/>
      <c r="M10" s="918"/>
      <c r="N10" s="918"/>
      <c r="O10" s="918"/>
      <c r="P10" s="918"/>
      <c r="Q10" s="918"/>
      <c r="R10" s="918"/>
      <c r="S10" s="918"/>
      <c r="T10" s="918"/>
      <c r="U10" s="918"/>
      <c r="V10" s="918"/>
      <c r="W10" s="918"/>
      <c r="X10" s="918"/>
      <c r="Y10" s="918"/>
      <c r="Z10" s="918"/>
      <c r="AA10" s="918"/>
      <c r="AB10" s="918"/>
      <c r="AC10" s="918"/>
      <c r="AD10" s="918"/>
      <c r="AE10" s="918"/>
      <c r="AF10" s="918"/>
      <c r="AG10" s="918"/>
      <c r="AH10" s="918"/>
      <c r="AI10" s="918"/>
    </row>
    <row r="11" spans="1:35" ht="15" hidden="1" customHeight="1">
      <c r="A11" s="918"/>
      <c r="B11" s="918"/>
      <c r="C11" s="918"/>
      <c r="D11" s="918"/>
      <c r="E11" s="918"/>
      <c r="F11" s="918"/>
      <c r="G11" s="918"/>
      <c r="H11" s="918"/>
      <c r="I11" s="918"/>
      <c r="J11" s="918"/>
      <c r="K11" s="918"/>
      <c r="L11" s="965"/>
      <c r="M11" s="918"/>
      <c r="N11" s="918"/>
      <c r="O11" s="918"/>
      <c r="P11" s="918"/>
      <c r="Q11" s="918"/>
      <c r="R11" s="918"/>
      <c r="S11" s="918"/>
      <c r="T11" s="918"/>
      <c r="U11" s="918"/>
      <c r="V11" s="918"/>
      <c r="W11" s="918"/>
      <c r="X11" s="918"/>
      <c r="Y11" s="918"/>
      <c r="Z11" s="918"/>
      <c r="AA11" s="918"/>
      <c r="AB11" s="918"/>
      <c r="AC11" s="918"/>
      <c r="AD11" s="918"/>
      <c r="AE11" s="918"/>
      <c r="AF11" s="918"/>
      <c r="AG11" s="918"/>
      <c r="AH11" s="918"/>
      <c r="AI11" s="918"/>
    </row>
    <row r="12" spans="1:35" s="323" customFormat="1" ht="24" customHeight="1">
      <c r="A12" s="966"/>
      <c r="B12" s="966"/>
      <c r="C12" s="966"/>
      <c r="D12" s="966"/>
      <c r="E12" s="966"/>
      <c r="F12" s="966"/>
      <c r="G12" s="966"/>
      <c r="H12" s="966"/>
      <c r="I12" s="966"/>
      <c r="J12" s="966"/>
      <c r="K12" s="966"/>
      <c r="L12" s="484" t="s">
        <v>1292</v>
      </c>
      <c r="M12" s="284"/>
      <c r="N12" s="284"/>
      <c r="O12" s="284"/>
      <c r="P12" s="284"/>
      <c r="Q12" s="284"/>
      <c r="R12" s="966"/>
      <c r="S12" s="966"/>
      <c r="T12" s="966"/>
      <c r="U12" s="966"/>
      <c r="V12" s="966"/>
      <c r="W12" s="966"/>
      <c r="X12" s="966"/>
      <c r="Y12" s="966"/>
      <c r="Z12" s="966"/>
      <c r="AA12" s="966"/>
      <c r="AB12" s="966"/>
      <c r="AC12" s="966"/>
      <c r="AD12" s="966"/>
      <c r="AE12" s="966"/>
      <c r="AF12" s="966"/>
      <c r="AG12" s="966"/>
      <c r="AH12" s="966"/>
      <c r="AI12" s="966"/>
    </row>
    <row r="13" spans="1:35">
      <c r="A13" s="918"/>
      <c r="B13" s="918"/>
      <c r="C13" s="918"/>
      <c r="D13" s="918"/>
      <c r="E13" s="918"/>
      <c r="F13" s="918"/>
      <c r="G13" s="918"/>
      <c r="H13" s="918"/>
      <c r="I13" s="918"/>
      <c r="J13" s="918"/>
      <c r="K13" s="918"/>
      <c r="L13" s="964"/>
      <c r="M13" s="964"/>
      <c r="N13" s="918"/>
      <c r="O13" s="918"/>
      <c r="P13" s="918"/>
      <c r="Q13" s="918"/>
      <c r="R13" s="918"/>
      <c r="S13" s="918"/>
      <c r="T13" s="918"/>
      <c r="U13" s="918"/>
      <c r="V13" s="918"/>
      <c r="W13" s="918"/>
      <c r="X13" s="918"/>
      <c r="Y13" s="918"/>
      <c r="Z13" s="918"/>
      <c r="AA13" s="918"/>
      <c r="AB13" s="918"/>
      <c r="AC13" s="918"/>
      <c r="AD13" s="918"/>
      <c r="AE13" s="918"/>
      <c r="AF13" s="918"/>
      <c r="AG13" s="918"/>
      <c r="AH13" s="918"/>
      <c r="AI13" s="964"/>
    </row>
    <row r="14" spans="1:35" s="324" customFormat="1" ht="39" customHeight="1">
      <c r="A14" s="964"/>
      <c r="B14" s="964"/>
      <c r="C14" s="964"/>
      <c r="D14" s="964"/>
      <c r="E14" s="964"/>
      <c r="F14" s="964"/>
      <c r="G14" s="964"/>
      <c r="H14" s="964"/>
      <c r="I14" s="964"/>
      <c r="J14" s="964"/>
      <c r="K14" s="964"/>
      <c r="L14" s="1166" t="s">
        <v>14</v>
      </c>
      <c r="M14" s="1169" t="s">
        <v>704</v>
      </c>
      <c r="N14" s="1169" t="s">
        <v>307</v>
      </c>
      <c r="O14" s="1169" t="s">
        <v>705</v>
      </c>
      <c r="P14" s="1169" t="s">
        <v>706</v>
      </c>
      <c r="Q14" s="1169"/>
      <c r="R14" s="964"/>
      <c r="S14" s="964"/>
      <c r="T14" s="964"/>
      <c r="U14" s="964"/>
      <c r="V14" s="964"/>
      <c r="W14" s="964"/>
      <c r="X14" s="964"/>
      <c r="Y14" s="964"/>
      <c r="Z14" s="964"/>
      <c r="AA14" s="964"/>
      <c r="AB14" s="964"/>
      <c r="AC14" s="964"/>
      <c r="AD14" s="964"/>
      <c r="AE14" s="964"/>
      <c r="AF14" s="964"/>
      <c r="AG14" s="964"/>
      <c r="AH14" s="964"/>
      <c r="AI14" s="964"/>
    </row>
    <row r="15" spans="1:35" s="324" customFormat="1" ht="36" customHeight="1">
      <c r="A15" s="964"/>
      <c r="B15" s="964"/>
      <c r="C15" s="964"/>
      <c r="D15" s="964"/>
      <c r="E15" s="964"/>
      <c r="F15" s="964"/>
      <c r="G15" s="964"/>
      <c r="H15" s="964"/>
      <c r="I15" s="964"/>
      <c r="J15" s="964"/>
      <c r="K15" s="964"/>
      <c r="L15" s="1167"/>
      <c r="M15" s="1169"/>
      <c r="N15" s="1169"/>
      <c r="O15" s="1169"/>
      <c r="P15" s="993" t="s">
        <v>340</v>
      </c>
      <c r="Q15" s="993" t="s">
        <v>707</v>
      </c>
      <c r="R15" s="964"/>
      <c r="S15" s="964"/>
      <c r="T15" s="964"/>
      <c r="U15" s="964"/>
      <c r="V15" s="964"/>
      <c r="W15" s="964"/>
      <c r="X15" s="964"/>
      <c r="Y15" s="964"/>
      <c r="Z15" s="964"/>
      <c r="AA15" s="964"/>
      <c r="AB15" s="964"/>
      <c r="AC15" s="964"/>
      <c r="AD15" s="964"/>
      <c r="AE15" s="964"/>
      <c r="AF15" s="964"/>
      <c r="AG15" s="964"/>
      <c r="AH15" s="964"/>
      <c r="AI15" s="964"/>
    </row>
    <row r="16" spans="1:35" s="325" customFormat="1">
      <c r="A16" s="994"/>
      <c r="B16" s="994"/>
      <c r="C16" s="994"/>
      <c r="D16" s="994"/>
      <c r="E16" s="994"/>
      <c r="F16" s="994"/>
      <c r="G16" s="994"/>
      <c r="H16" s="994"/>
      <c r="I16" s="994"/>
      <c r="J16" s="994"/>
      <c r="K16" s="994"/>
      <c r="L16" s="1168"/>
      <c r="M16" s="993" t="s">
        <v>370</v>
      </c>
      <c r="N16" s="993" t="s">
        <v>145</v>
      </c>
      <c r="O16" s="853" t="s">
        <v>145</v>
      </c>
      <c r="P16" s="993" t="s">
        <v>145</v>
      </c>
      <c r="Q16" s="993" t="s">
        <v>708</v>
      </c>
      <c r="R16" s="994"/>
      <c r="S16" s="994"/>
      <c r="T16" s="994"/>
      <c r="U16" s="994"/>
      <c r="V16" s="994"/>
      <c r="W16" s="994"/>
      <c r="X16" s="994"/>
      <c r="Y16" s="994"/>
      <c r="Z16" s="994"/>
      <c r="AA16" s="994"/>
      <c r="AB16" s="994"/>
      <c r="AC16" s="994"/>
      <c r="AD16" s="994"/>
      <c r="AE16" s="994"/>
      <c r="AF16" s="994"/>
      <c r="AG16" s="994"/>
      <c r="AH16" s="994"/>
      <c r="AI16" s="994"/>
    </row>
    <row r="17" spans="1:35" s="102" customFormat="1">
      <c r="A17" s="761" t="s">
        <v>18</v>
      </c>
      <c r="B17" s="846"/>
      <c r="C17" s="846"/>
      <c r="D17" s="846"/>
      <c r="E17" s="846"/>
      <c r="F17" s="846"/>
      <c r="G17" s="846"/>
      <c r="H17" s="846"/>
      <c r="I17" s="846"/>
      <c r="J17" s="846"/>
      <c r="K17" s="846"/>
      <c r="L17" s="860" t="s">
        <v>2543</v>
      </c>
      <c r="M17" s="861"/>
      <c r="N17" s="861"/>
      <c r="O17" s="861"/>
      <c r="P17" s="861"/>
      <c r="Q17" s="861"/>
      <c r="R17" s="846"/>
      <c r="S17" s="846"/>
      <c r="T17" s="846"/>
      <c r="U17" s="846"/>
      <c r="V17" s="846"/>
      <c r="W17" s="846"/>
      <c r="X17" s="846"/>
      <c r="Y17" s="846"/>
      <c r="Z17" s="846"/>
      <c r="AA17" s="846"/>
      <c r="AB17" s="846"/>
      <c r="AC17" s="846"/>
      <c r="AD17" s="846"/>
      <c r="AE17" s="846"/>
      <c r="AF17" s="846"/>
      <c r="AG17" s="846"/>
      <c r="AH17" s="846"/>
      <c r="AI17" s="846"/>
    </row>
    <row r="18" spans="1:35" s="102" customFormat="1">
      <c r="A18" s="761" t="s">
        <v>102</v>
      </c>
      <c r="B18" s="846"/>
      <c r="C18" s="846"/>
      <c r="D18" s="846"/>
      <c r="E18" s="846"/>
      <c r="F18" s="846"/>
      <c r="G18" s="846"/>
      <c r="H18" s="846"/>
      <c r="I18" s="846"/>
      <c r="J18" s="846"/>
      <c r="K18" s="846"/>
      <c r="L18" s="860" t="s">
        <v>2566</v>
      </c>
      <c r="M18" s="861"/>
      <c r="N18" s="861"/>
      <c r="O18" s="861"/>
      <c r="P18" s="861"/>
      <c r="Q18" s="861"/>
      <c r="R18" s="846"/>
      <c r="S18" s="846"/>
      <c r="T18" s="846"/>
      <c r="U18" s="846"/>
      <c r="V18" s="846"/>
      <c r="W18" s="846"/>
      <c r="X18" s="846"/>
      <c r="Y18" s="846"/>
      <c r="Z18" s="846"/>
      <c r="AA18" s="846"/>
      <c r="AB18" s="846"/>
      <c r="AC18" s="846"/>
      <c r="AD18" s="846"/>
      <c r="AE18" s="846"/>
      <c r="AF18" s="846"/>
      <c r="AG18" s="846"/>
      <c r="AH18" s="846"/>
      <c r="AI18" s="846"/>
    </row>
    <row r="19" spans="1:35">
      <c r="A19" s="918"/>
      <c r="B19" s="918"/>
      <c r="C19" s="918"/>
      <c r="D19" s="918"/>
      <c r="E19" s="918"/>
      <c r="F19" s="918"/>
      <c r="G19" s="918"/>
      <c r="H19" s="918"/>
      <c r="I19" s="918"/>
      <c r="J19" s="918"/>
      <c r="K19" s="918"/>
      <c r="L19" s="963"/>
      <c r="M19" s="918"/>
      <c r="N19" s="918"/>
      <c r="O19" s="918"/>
      <c r="P19" s="918"/>
      <c r="Q19" s="918"/>
      <c r="R19" s="918"/>
      <c r="S19" s="918"/>
      <c r="T19" s="918"/>
      <c r="U19" s="918"/>
      <c r="V19" s="918"/>
      <c r="W19" s="918"/>
      <c r="X19" s="918"/>
      <c r="Y19" s="918"/>
      <c r="Z19" s="918"/>
      <c r="AA19" s="918"/>
      <c r="AB19" s="918"/>
      <c r="AC19" s="918"/>
      <c r="AD19" s="918"/>
      <c r="AE19" s="918"/>
      <c r="AF19" s="918"/>
      <c r="AG19" s="918"/>
      <c r="AH19" s="918"/>
      <c r="AI19" s="918"/>
    </row>
    <row r="20" spans="1:35" ht="15" customHeight="1">
      <c r="A20" s="918"/>
      <c r="B20" s="918"/>
      <c r="C20" s="918"/>
      <c r="D20" s="918"/>
      <c r="E20" s="918"/>
      <c r="F20" s="918"/>
      <c r="G20" s="918"/>
      <c r="H20" s="918"/>
      <c r="I20" s="918"/>
      <c r="J20" s="918"/>
      <c r="K20" s="918"/>
      <c r="L20" s="1164" t="s">
        <v>1402</v>
      </c>
      <c r="M20" s="1164"/>
      <c r="N20" s="1164"/>
      <c r="O20" s="1164"/>
      <c r="P20" s="1164"/>
      <c r="Q20" s="1164"/>
      <c r="R20" s="918"/>
      <c r="S20" s="918"/>
      <c r="T20" s="918"/>
      <c r="U20" s="918"/>
      <c r="V20" s="918"/>
      <c r="W20" s="918"/>
      <c r="X20" s="918"/>
      <c r="Y20" s="918"/>
      <c r="Z20" s="918"/>
      <c r="AA20" s="918"/>
      <c r="AB20" s="918"/>
      <c r="AC20" s="918"/>
      <c r="AD20" s="918"/>
      <c r="AE20" s="918"/>
      <c r="AF20" s="918"/>
      <c r="AG20" s="918"/>
      <c r="AH20" s="918"/>
      <c r="AI20" s="918"/>
    </row>
    <row r="21" spans="1:35" ht="15" customHeight="1">
      <c r="A21" s="918"/>
      <c r="B21" s="918"/>
      <c r="C21" s="918"/>
      <c r="D21" s="918"/>
      <c r="E21" s="918"/>
      <c r="F21" s="918"/>
      <c r="G21" s="918"/>
      <c r="H21" s="918"/>
      <c r="I21" s="918"/>
      <c r="J21" s="918"/>
      <c r="K21" s="648"/>
      <c r="L21" s="1165"/>
      <c r="M21" s="1165"/>
      <c r="N21" s="1165"/>
      <c r="O21" s="1165"/>
      <c r="P21" s="1165"/>
      <c r="Q21" s="1165"/>
      <c r="R21" s="918"/>
      <c r="S21" s="918"/>
      <c r="T21" s="918"/>
      <c r="U21" s="918"/>
      <c r="V21" s="918"/>
      <c r="W21" s="918"/>
      <c r="X21" s="918"/>
      <c r="Y21" s="918"/>
      <c r="Z21" s="918"/>
      <c r="AA21" s="918"/>
      <c r="AB21" s="918"/>
      <c r="AC21" s="918"/>
      <c r="AD21" s="918"/>
      <c r="AE21" s="918"/>
      <c r="AF21" s="918"/>
      <c r="AG21" s="918"/>
      <c r="AH21" s="918"/>
      <c r="AI21" s="918"/>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25" defaultRowHeight="12" customHeight="1"/>
  <cols>
    <col min="1" max="1" width="42.75" style="121" customWidth="1"/>
    <col min="2" max="2" width="6.75" style="121" customWidth="1"/>
    <col min="3" max="3" width="40.75" style="121" customWidth="1"/>
    <col min="4" max="6" width="3.75" style="121" customWidth="1"/>
    <col min="7" max="7" width="23.75" style="121" customWidth="1"/>
    <col min="8" max="9" width="3.75" style="121" customWidth="1"/>
    <col min="10" max="10" width="4.75" style="121" customWidth="1"/>
    <col min="11" max="11" width="40.75" style="121" customWidth="1"/>
    <col min="12" max="12" width="4.75" style="121" customWidth="1"/>
    <col min="13" max="13" width="18.625" style="121" bestFit="1" customWidth="1"/>
    <col min="14" max="15" width="4.75" style="121" customWidth="1"/>
    <col min="16" max="16" width="5.75" style="121" customWidth="1"/>
    <col min="17" max="18" width="12.625" style="121" customWidth="1"/>
    <col min="19" max="19" width="14.625" style="121" customWidth="1"/>
    <col min="20" max="20" width="18.875" style="121" customWidth="1"/>
    <col min="21" max="21" width="19.25" style="121" customWidth="1"/>
    <col min="22" max="22" width="39.125" style="121" customWidth="1"/>
    <col min="23" max="23" width="41.75" style="121" customWidth="1"/>
    <col min="24" max="24" width="54.875" style="121" customWidth="1"/>
    <col min="25" max="26" width="22.875" style="121" customWidth="1"/>
    <col min="27" max="16384" width="9.1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heetViews>
  <sheetFormatPr defaultColWidth="9.125" defaultRowHeight="11.4"/>
  <cols>
    <col min="1" max="2" width="9.125" style="10" hidden="1" customWidth="1"/>
    <col min="3" max="3" width="3.75" style="10" hidden="1" customWidth="1"/>
    <col min="4" max="4" width="94.875" style="10" customWidth="1"/>
    <col min="5" max="16384" width="9.125" style="10"/>
  </cols>
  <sheetData>
    <row r="1" spans="1:4" hidden="1">
      <c r="A1" s="998"/>
      <c r="B1" s="998"/>
      <c r="C1" s="998"/>
      <c r="D1" s="998"/>
    </row>
    <row r="2" spans="1:4" hidden="1">
      <c r="A2" s="998"/>
      <c r="B2" s="998"/>
      <c r="C2" s="998"/>
      <c r="D2" s="998"/>
    </row>
    <row r="3" spans="1:4" hidden="1">
      <c r="A3" s="998"/>
      <c r="B3" s="998"/>
      <c r="C3" s="998"/>
      <c r="D3" s="998"/>
    </row>
    <row r="4" spans="1:4" hidden="1">
      <c r="A4" s="998"/>
      <c r="B4" s="998"/>
      <c r="C4" s="998"/>
      <c r="D4" s="998"/>
    </row>
    <row r="5" spans="1:4" hidden="1">
      <c r="A5" s="998"/>
      <c r="B5" s="998"/>
      <c r="C5" s="998"/>
      <c r="D5" s="998"/>
    </row>
    <row r="6" spans="1:4">
      <c r="A6" s="998"/>
      <c r="B6" s="998"/>
      <c r="C6" s="999"/>
      <c r="D6" s="999"/>
    </row>
    <row r="7" spans="1:4" ht="20.100000000000001" customHeight="1">
      <c r="A7" s="998"/>
      <c r="B7" s="998"/>
      <c r="C7" s="999"/>
      <c r="D7" s="1000" t="s">
        <v>109</v>
      </c>
    </row>
    <row r="8" spans="1:4">
      <c r="A8" s="998"/>
      <c r="B8" s="998"/>
      <c r="C8" s="999"/>
      <c r="D8" s="999"/>
    </row>
    <row r="9" spans="1:4" ht="20.100000000000001" customHeight="1">
      <c r="A9" s="998"/>
      <c r="B9" s="998"/>
      <c r="C9" s="999"/>
      <c r="D9" s="1001"/>
    </row>
    <row r="10" spans="1:4" ht="20.100000000000001" customHeight="1">
      <c r="A10" s="998"/>
      <c r="B10" s="998"/>
      <c r="C10" s="999"/>
      <c r="D10" s="1001"/>
    </row>
    <row r="11" spans="1:4" ht="20.100000000000001" customHeight="1">
      <c r="A11" s="998"/>
      <c r="B11" s="998"/>
      <c r="C11" s="999"/>
      <c r="D11" s="1001"/>
    </row>
    <row r="12" spans="1:4" ht="20.100000000000001" customHeight="1">
      <c r="A12" s="998"/>
      <c r="B12" s="998"/>
      <c r="C12" s="999"/>
      <c r="D12" s="1001"/>
    </row>
    <row r="13" spans="1:4" ht="20.100000000000001" customHeight="1">
      <c r="A13" s="998"/>
      <c r="B13" s="998"/>
      <c r="C13" s="999"/>
      <c r="D13" s="1001"/>
    </row>
    <row r="14" spans="1:4" ht="20.100000000000001" customHeight="1">
      <c r="A14" s="998"/>
      <c r="B14" s="998"/>
      <c r="C14" s="999"/>
      <c r="D14" s="1001"/>
    </row>
    <row r="15" spans="1:4" ht="20.100000000000001" customHeight="1">
      <c r="A15" s="998"/>
      <c r="B15" s="998"/>
      <c r="C15" s="999"/>
      <c r="D15" s="1001"/>
    </row>
    <row r="16" spans="1:4" ht="20.100000000000001" customHeight="1">
      <c r="A16" s="998"/>
      <c r="B16" s="998"/>
      <c r="C16" s="999"/>
      <c r="D16" s="1001"/>
    </row>
    <row r="17" spans="1:4" ht="20.100000000000001" customHeight="1">
      <c r="A17" s="998"/>
      <c r="B17" s="998"/>
      <c r="C17" s="999"/>
      <c r="D17" s="1001"/>
    </row>
    <row r="18" spans="1:4" ht="20.100000000000001" customHeight="1">
      <c r="A18" s="998"/>
      <c r="B18" s="998"/>
      <c r="C18" s="999"/>
      <c r="D18" s="1001"/>
    </row>
    <row r="19" spans="1:4">
      <c r="A19" s="998"/>
      <c r="B19" s="998"/>
      <c r="C19" s="999"/>
      <c r="D19" s="999"/>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6" sqref="B6"/>
    </sheetView>
  </sheetViews>
  <sheetFormatPr defaultColWidth="9.125" defaultRowHeight="11.4"/>
  <cols>
    <col min="1" max="1" width="4.75" style="11" customWidth="1"/>
    <col min="2" max="3" width="35" style="11" customWidth="1"/>
    <col min="4" max="4" width="103.25" style="11" customWidth="1"/>
    <col min="5" max="5" width="17.75" style="11" customWidth="1"/>
    <col min="6" max="16384" width="9.125" style="11"/>
  </cols>
  <sheetData>
    <row r="2" spans="2:5" ht="20.100000000000001" customHeight="1">
      <c r="B2" s="1170" t="s">
        <v>110</v>
      </c>
      <c r="C2" s="1170"/>
      <c r="D2" s="1170"/>
      <c r="E2" s="1170"/>
    </row>
    <row r="3" spans="2:5">
      <c r="B3" s="1002"/>
      <c r="C3" s="1002"/>
      <c r="D3" s="1002"/>
      <c r="E3" s="1002"/>
    </row>
    <row r="4" spans="2:5" ht="21.75" customHeight="1" thickBot="1">
      <c r="B4" s="1003" t="s">
        <v>1151</v>
      </c>
      <c r="C4" s="1003" t="s">
        <v>1152</v>
      </c>
      <c r="D4" s="1003" t="s">
        <v>15</v>
      </c>
      <c r="E4" s="1004" t="s">
        <v>163</v>
      </c>
    </row>
    <row r="5" spans="2:5" ht="12" thickTop="1">
      <c r="B5" s="1002"/>
      <c r="C5" s="1002"/>
      <c r="D5" s="1002"/>
      <c r="E5" s="1002"/>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22"/>
  <sheetViews>
    <sheetView showGridLines="0" zoomScaleNormal="100" workbookViewId="0"/>
  </sheetViews>
  <sheetFormatPr defaultColWidth="9.125" defaultRowHeight="11.4"/>
  <cols>
    <col min="1" max="1" width="30.75" style="41" customWidth="1"/>
    <col min="2" max="2" width="80.75" style="41" customWidth="1"/>
    <col min="3" max="3" width="30.75" style="41" customWidth="1"/>
    <col min="4" max="16384" width="9.125" style="40"/>
  </cols>
  <sheetData>
    <row r="1" spans="1:4" ht="24" customHeight="1" thickBot="1">
      <c r="A1" s="38" t="s">
        <v>187</v>
      </c>
      <c r="B1" s="38" t="s">
        <v>188</v>
      </c>
      <c r="C1" s="38" t="s">
        <v>163</v>
      </c>
      <c r="D1" s="39"/>
    </row>
    <row r="2" spans="1:4" ht="12" thickTop="1"/>
    <row r="3" spans="1:4">
      <c r="A3" s="598">
        <v>45075.650925925926</v>
      </c>
      <c r="B3" s="41" t="s">
        <v>1440</v>
      </c>
      <c r="C3" s="41" t="s">
        <v>1441</v>
      </c>
    </row>
    <row r="4" spans="1:4">
      <c r="A4" s="598">
        <v>45075.650937500002</v>
      </c>
      <c r="B4" s="41" t="s">
        <v>1442</v>
      </c>
      <c r="C4" s="41" t="s">
        <v>1441</v>
      </c>
    </row>
    <row r="5" spans="1:4">
      <c r="A5" s="598">
        <v>45075.651435185187</v>
      </c>
      <c r="B5" s="41" t="s">
        <v>1440</v>
      </c>
      <c r="C5" s="41" t="s">
        <v>1441</v>
      </c>
    </row>
    <row r="6" spans="1:4">
      <c r="A6" s="598">
        <v>45075.651446759257</v>
      </c>
      <c r="B6" s="41" t="s">
        <v>1442</v>
      </c>
      <c r="C6" s="41" t="s">
        <v>1441</v>
      </c>
    </row>
    <row r="7" spans="1:4">
      <c r="A7" s="598">
        <v>45169.511458333334</v>
      </c>
      <c r="B7" s="41" t="s">
        <v>1440</v>
      </c>
      <c r="C7" s="41" t="s">
        <v>1441</v>
      </c>
    </row>
    <row r="8" spans="1:4">
      <c r="A8" s="598">
        <v>45169.51153935185</v>
      </c>
      <c r="B8" s="41" t="s">
        <v>1442</v>
      </c>
      <c r="C8" s="41" t="s">
        <v>1441</v>
      </c>
    </row>
    <row r="9" spans="1:4">
      <c r="A9" s="598">
        <v>45170.415439814817</v>
      </c>
      <c r="B9" s="41" t="s">
        <v>1440</v>
      </c>
      <c r="C9" s="41" t="s">
        <v>1441</v>
      </c>
    </row>
    <row r="10" spans="1:4">
      <c r="A10" s="598">
        <v>45170.415451388886</v>
      </c>
      <c r="B10" s="41" t="s">
        <v>1442</v>
      </c>
      <c r="C10" s="41" t="s">
        <v>1441</v>
      </c>
    </row>
    <row r="11" spans="1:4">
      <c r="A11" s="598">
        <v>45173.471250000002</v>
      </c>
      <c r="B11" s="41" t="s">
        <v>1440</v>
      </c>
      <c r="C11" s="41" t="s">
        <v>1441</v>
      </c>
    </row>
    <row r="12" spans="1:4">
      <c r="A12" s="598">
        <v>45173.471261574072</v>
      </c>
      <c r="B12" s="41" t="s">
        <v>1442</v>
      </c>
      <c r="C12" s="41" t="s">
        <v>1441</v>
      </c>
    </row>
    <row r="13" spans="1:4">
      <c r="A13" s="598">
        <v>45174.410925925928</v>
      </c>
      <c r="B13" s="41" t="s">
        <v>1440</v>
      </c>
      <c r="C13" s="41" t="s">
        <v>1441</v>
      </c>
    </row>
    <row r="14" spans="1:4">
      <c r="A14" s="598">
        <v>45174.410949074074</v>
      </c>
      <c r="B14" s="41" t="s">
        <v>1442</v>
      </c>
      <c r="C14" s="41" t="s">
        <v>1441</v>
      </c>
    </row>
    <row r="15" spans="1:4">
      <c r="A15" s="598">
        <v>45268.668275462966</v>
      </c>
      <c r="B15" s="41" t="s">
        <v>1440</v>
      </c>
      <c r="C15" s="41" t="s">
        <v>1441</v>
      </c>
    </row>
    <row r="16" spans="1:4">
      <c r="A16" s="598">
        <v>45268.668298611112</v>
      </c>
      <c r="B16" s="41" t="s">
        <v>1442</v>
      </c>
      <c r="C16" s="41" t="s">
        <v>1441</v>
      </c>
    </row>
    <row r="17" spans="1:3">
      <c r="A17" s="598">
        <v>45268.681250000001</v>
      </c>
      <c r="B17" s="41" t="s">
        <v>1440</v>
      </c>
      <c r="C17" s="41" t="s">
        <v>1441</v>
      </c>
    </row>
    <row r="18" spans="1:3">
      <c r="A18" s="598">
        <v>45268.681261574071</v>
      </c>
      <c r="B18" s="41" t="s">
        <v>1442</v>
      </c>
      <c r="C18" s="41" t="s">
        <v>1441</v>
      </c>
    </row>
    <row r="19" spans="1:3">
      <c r="A19" s="598">
        <v>45272.60052083333</v>
      </c>
      <c r="B19" s="41" t="s">
        <v>1440</v>
      </c>
      <c r="C19" s="41" t="s">
        <v>1441</v>
      </c>
    </row>
    <row r="20" spans="1:3">
      <c r="A20" s="598">
        <v>45272.600543981483</v>
      </c>
      <c r="B20" s="41" t="s">
        <v>1442</v>
      </c>
      <c r="C20" s="41" t="s">
        <v>1441</v>
      </c>
    </row>
    <row r="21" spans="1:3">
      <c r="A21" s="598">
        <v>45272.679131944446</v>
      </c>
      <c r="B21" s="41" t="s">
        <v>1440</v>
      </c>
      <c r="C21" s="41" t="s">
        <v>1441</v>
      </c>
    </row>
    <row r="22" spans="1:3">
      <c r="A22" s="598">
        <v>45272.679143518515</v>
      </c>
      <c r="B22" s="41" t="s">
        <v>1442</v>
      </c>
      <c r="C22"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4"/>
  <sheetData>
    <row r="1" spans="1:5">
      <c r="A1" s="599" t="s">
        <v>1037</v>
      </c>
      <c r="B1" s="599" t="s">
        <v>1038</v>
      </c>
      <c r="C1" s="599" t="s">
        <v>2135</v>
      </c>
      <c r="D1" s="599" t="s">
        <v>2469</v>
      </c>
      <c r="E1" s="599"/>
    </row>
    <row r="2" spans="1:5">
      <c r="A2" s="599" t="s">
        <v>2136</v>
      </c>
      <c r="B2" s="599" t="s">
        <v>2136</v>
      </c>
      <c r="C2" s="599" t="s">
        <v>2137</v>
      </c>
      <c r="D2" s="599" t="s">
        <v>2136</v>
      </c>
      <c r="E2" s="599" t="s">
        <v>2470</v>
      </c>
    </row>
    <row r="3" spans="1:5">
      <c r="A3" s="599" t="s">
        <v>2136</v>
      </c>
      <c r="B3" s="599" t="s">
        <v>2138</v>
      </c>
      <c r="C3" s="599" t="s">
        <v>2139</v>
      </c>
      <c r="D3" s="599" t="s">
        <v>2148</v>
      </c>
      <c r="E3" s="599" t="s">
        <v>2471</v>
      </c>
    </row>
    <row r="4" spans="1:5">
      <c r="A4" s="599" t="s">
        <v>2136</v>
      </c>
      <c r="B4" s="599" t="s">
        <v>2140</v>
      </c>
      <c r="C4" s="599" t="s">
        <v>2141</v>
      </c>
      <c r="D4" s="599" t="s">
        <v>2168</v>
      </c>
      <c r="E4" s="599" t="s">
        <v>2472</v>
      </c>
    </row>
    <row r="5" spans="1:5">
      <c r="A5" s="599" t="s">
        <v>2136</v>
      </c>
      <c r="B5" s="599" t="s">
        <v>2142</v>
      </c>
      <c r="C5" s="599" t="s">
        <v>2143</v>
      </c>
      <c r="D5" s="599" t="s">
        <v>2182</v>
      </c>
      <c r="E5" s="599" t="s">
        <v>2473</v>
      </c>
    </row>
    <row r="6" spans="1:5">
      <c r="A6" s="599" t="s">
        <v>2136</v>
      </c>
      <c r="B6" s="599" t="s">
        <v>2144</v>
      </c>
      <c r="C6" s="599" t="s">
        <v>2145</v>
      </c>
      <c r="D6" s="599" t="s">
        <v>2200</v>
      </c>
      <c r="E6" s="599" t="s">
        <v>2474</v>
      </c>
    </row>
    <row r="7" spans="1:5">
      <c r="A7" s="599" t="s">
        <v>2136</v>
      </c>
      <c r="B7" s="599" t="s">
        <v>2146</v>
      </c>
      <c r="C7" s="599" t="s">
        <v>2147</v>
      </c>
      <c r="D7" s="599" t="s">
        <v>2218</v>
      </c>
      <c r="E7" s="599" t="s">
        <v>2475</v>
      </c>
    </row>
    <row r="8" spans="1:5">
      <c r="A8" s="599" t="s">
        <v>2148</v>
      </c>
      <c r="B8" s="599" t="s">
        <v>2148</v>
      </c>
      <c r="C8" s="599" t="s">
        <v>2149</v>
      </c>
      <c r="D8" s="599" t="s">
        <v>2232</v>
      </c>
      <c r="E8" s="599" t="s">
        <v>2476</v>
      </c>
    </row>
    <row r="9" spans="1:5">
      <c r="A9" s="599" t="s">
        <v>2148</v>
      </c>
      <c r="B9" s="599" t="s">
        <v>2150</v>
      </c>
      <c r="C9" s="599" t="s">
        <v>2151</v>
      </c>
      <c r="D9" s="599" t="s">
        <v>2248</v>
      </c>
      <c r="E9" s="599" t="s">
        <v>2477</v>
      </c>
    </row>
    <row r="10" spans="1:5">
      <c r="A10" s="599" t="s">
        <v>2148</v>
      </c>
      <c r="B10" s="599" t="s">
        <v>2152</v>
      </c>
      <c r="C10" s="599" t="s">
        <v>2153</v>
      </c>
      <c r="D10" s="599" t="s">
        <v>2266</v>
      </c>
      <c r="E10" s="599" t="s">
        <v>2478</v>
      </c>
    </row>
    <row r="11" spans="1:5">
      <c r="A11" s="599" t="s">
        <v>2148</v>
      </c>
      <c r="B11" s="599" t="s">
        <v>2154</v>
      </c>
      <c r="C11" s="599" t="s">
        <v>2155</v>
      </c>
      <c r="D11" s="599" t="s">
        <v>2286</v>
      </c>
      <c r="E11" s="599" t="s">
        <v>2479</v>
      </c>
    </row>
    <row r="12" spans="1:5">
      <c r="A12" s="599" t="s">
        <v>2148</v>
      </c>
      <c r="B12" s="599" t="s">
        <v>2156</v>
      </c>
      <c r="C12" s="599" t="s">
        <v>2157</v>
      </c>
      <c r="D12" s="599" t="s">
        <v>2298</v>
      </c>
      <c r="E12" s="599" t="s">
        <v>2480</v>
      </c>
    </row>
    <row r="13" spans="1:5">
      <c r="A13" s="599" t="s">
        <v>2148</v>
      </c>
      <c r="B13" s="599" t="s">
        <v>2158</v>
      </c>
      <c r="C13" s="599" t="s">
        <v>2159</v>
      </c>
      <c r="D13" s="599" t="s">
        <v>2312</v>
      </c>
      <c r="E13" s="599" t="s">
        <v>2481</v>
      </c>
    </row>
    <row r="14" spans="1:5">
      <c r="A14" s="599" t="s">
        <v>2148</v>
      </c>
      <c r="B14" s="599" t="s">
        <v>2160</v>
      </c>
      <c r="C14" s="599" t="s">
        <v>2161</v>
      </c>
      <c r="D14" s="599" t="s">
        <v>2326</v>
      </c>
      <c r="E14" s="599" t="s">
        <v>2482</v>
      </c>
    </row>
    <row r="15" spans="1:5">
      <c r="A15" s="599" t="s">
        <v>2148</v>
      </c>
      <c r="B15" s="599" t="s">
        <v>2162</v>
      </c>
      <c r="C15" s="599" t="s">
        <v>2163</v>
      </c>
      <c r="D15" s="599" t="s">
        <v>2338</v>
      </c>
      <c r="E15" s="599" t="s">
        <v>2483</v>
      </c>
    </row>
    <row r="16" spans="1:5">
      <c r="A16" s="599" t="s">
        <v>2148</v>
      </c>
      <c r="B16" s="599" t="s">
        <v>2164</v>
      </c>
      <c r="C16" s="599" t="s">
        <v>2165</v>
      </c>
      <c r="D16" s="599" t="s">
        <v>2352</v>
      </c>
      <c r="E16" s="599" t="s">
        <v>2484</v>
      </c>
    </row>
    <row r="17" spans="1:5">
      <c r="A17" s="599" t="s">
        <v>2148</v>
      </c>
      <c r="B17" s="599" t="s">
        <v>2166</v>
      </c>
      <c r="C17" s="599" t="s">
        <v>2167</v>
      </c>
      <c r="D17" s="599" t="s">
        <v>2364</v>
      </c>
      <c r="E17" s="599" t="s">
        <v>2485</v>
      </c>
    </row>
    <row r="18" spans="1:5">
      <c r="A18" s="599" t="s">
        <v>2168</v>
      </c>
      <c r="B18" s="599" t="s">
        <v>2169</v>
      </c>
      <c r="C18" s="599" t="s">
        <v>2170</v>
      </c>
      <c r="D18" s="599" t="s">
        <v>2380</v>
      </c>
      <c r="E18" s="599" t="s">
        <v>2486</v>
      </c>
    </row>
    <row r="19" spans="1:5">
      <c r="A19" s="599" t="s">
        <v>2168</v>
      </c>
      <c r="B19" s="599" t="s">
        <v>2168</v>
      </c>
      <c r="C19" s="599" t="s">
        <v>2171</v>
      </c>
      <c r="D19" s="599" t="s">
        <v>2396</v>
      </c>
      <c r="E19" s="599" t="s">
        <v>2487</v>
      </c>
    </row>
    <row r="20" spans="1:5">
      <c r="A20" s="599" t="s">
        <v>2168</v>
      </c>
      <c r="B20" s="599" t="s">
        <v>2172</v>
      </c>
      <c r="C20" s="599" t="s">
        <v>2173</v>
      </c>
      <c r="D20" s="599" t="s">
        <v>2410</v>
      </c>
      <c r="E20" s="599" t="s">
        <v>2488</v>
      </c>
    </row>
    <row r="21" spans="1:5">
      <c r="A21" s="599" t="s">
        <v>2168</v>
      </c>
      <c r="B21" s="599" t="s">
        <v>2174</v>
      </c>
      <c r="C21" s="599" t="s">
        <v>2175</v>
      </c>
      <c r="D21" s="599" t="s">
        <v>2424</v>
      </c>
      <c r="E21" s="599" t="s">
        <v>2489</v>
      </c>
    </row>
    <row r="22" spans="1:5">
      <c r="A22" s="599" t="s">
        <v>2168</v>
      </c>
      <c r="B22" s="599" t="s">
        <v>2176</v>
      </c>
      <c r="C22" s="599" t="s">
        <v>2177</v>
      </c>
      <c r="D22" s="599" t="s">
        <v>2441</v>
      </c>
      <c r="E22" s="599" t="s">
        <v>2490</v>
      </c>
    </row>
    <row r="23" spans="1:5">
      <c r="A23" s="599" t="s">
        <v>2168</v>
      </c>
      <c r="B23" s="599" t="s">
        <v>2178</v>
      </c>
      <c r="C23" s="599" t="s">
        <v>2179</v>
      </c>
      <c r="D23" s="599" t="s">
        <v>2463</v>
      </c>
      <c r="E23" s="599" t="s">
        <v>2491</v>
      </c>
    </row>
    <row r="24" spans="1:5">
      <c r="A24" s="599" t="s">
        <v>2168</v>
      </c>
      <c r="B24" s="599" t="s">
        <v>2180</v>
      </c>
      <c r="C24" s="599" t="s">
        <v>2181</v>
      </c>
      <c r="D24" s="599" t="s">
        <v>2465</v>
      </c>
      <c r="E24" s="599" t="s">
        <v>2492</v>
      </c>
    </row>
    <row r="25" spans="1:5">
      <c r="A25" s="599" t="s">
        <v>2182</v>
      </c>
      <c r="B25" s="599" t="s">
        <v>2183</v>
      </c>
      <c r="C25" s="599" t="s">
        <v>2184</v>
      </c>
      <c r="D25" s="599" t="s">
        <v>2467</v>
      </c>
      <c r="E25" s="599" t="s">
        <v>2493</v>
      </c>
    </row>
    <row r="26" spans="1:5">
      <c r="A26" s="599" t="s">
        <v>2182</v>
      </c>
      <c r="B26" s="599" t="s">
        <v>2185</v>
      </c>
      <c r="C26" s="599" t="s">
        <v>2186</v>
      </c>
      <c r="D26" s="599"/>
      <c r="E26" s="599"/>
    </row>
    <row r="27" spans="1:5">
      <c r="A27" s="599" t="s">
        <v>2182</v>
      </c>
      <c r="B27" s="599" t="s">
        <v>2182</v>
      </c>
      <c r="C27" s="599" t="s">
        <v>2187</v>
      </c>
      <c r="D27" s="599"/>
      <c r="E27" s="599"/>
    </row>
    <row r="28" spans="1:5">
      <c r="A28" s="599" t="s">
        <v>2182</v>
      </c>
      <c r="B28" s="599" t="s">
        <v>2188</v>
      </c>
      <c r="C28" s="599" t="s">
        <v>2189</v>
      </c>
      <c r="D28" s="599"/>
      <c r="E28" s="599"/>
    </row>
    <row r="29" spans="1:5">
      <c r="A29" s="599" t="s">
        <v>2182</v>
      </c>
      <c r="B29" s="599" t="s">
        <v>2190</v>
      </c>
      <c r="C29" s="599" t="s">
        <v>2191</v>
      </c>
      <c r="D29" s="599"/>
      <c r="E29" s="599"/>
    </row>
    <row r="30" spans="1:5">
      <c r="A30" s="599" t="s">
        <v>2182</v>
      </c>
      <c r="B30" s="599" t="s">
        <v>2192</v>
      </c>
      <c r="C30" s="599" t="s">
        <v>2193</v>
      </c>
      <c r="D30" s="599"/>
      <c r="E30" s="599"/>
    </row>
    <row r="31" spans="1:5">
      <c r="A31" s="599" t="s">
        <v>2182</v>
      </c>
      <c r="B31" s="599" t="s">
        <v>2194</v>
      </c>
      <c r="C31" s="599" t="s">
        <v>2195</v>
      </c>
      <c r="D31" s="599"/>
      <c r="E31" s="599"/>
    </row>
    <row r="32" spans="1:5">
      <c r="A32" s="599" t="s">
        <v>2182</v>
      </c>
      <c r="B32" s="599" t="s">
        <v>2196</v>
      </c>
      <c r="C32" s="599" t="s">
        <v>2197</v>
      </c>
      <c r="D32" s="599"/>
      <c r="E32" s="599"/>
    </row>
    <row r="33" spans="1:5">
      <c r="A33" s="599" t="s">
        <v>2182</v>
      </c>
      <c r="B33" s="599" t="s">
        <v>2198</v>
      </c>
      <c r="C33" s="599" t="s">
        <v>2199</v>
      </c>
      <c r="D33" s="599"/>
      <c r="E33" s="599"/>
    </row>
    <row r="34" spans="1:5">
      <c r="A34" s="599" t="s">
        <v>2200</v>
      </c>
      <c r="B34" s="599" t="s">
        <v>2201</v>
      </c>
      <c r="C34" s="599" t="s">
        <v>2202</v>
      </c>
      <c r="D34" s="599"/>
      <c r="E34" s="599"/>
    </row>
    <row r="35" spans="1:5">
      <c r="A35" s="599" t="s">
        <v>2200</v>
      </c>
      <c r="B35" s="599" t="s">
        <v>2203</v>
      </c>
      <c r="C35" s="599" t="s">
        <v>2204</v>
      </c>
      <c r="D35" s="599"/>
      <c r="E35" s="599"/>
    </row>
    <row r="36" spans="1:5">
      <c r="A36" s="599" t="s">
        <v>2200</v>
      </c>
      <c r="B36" s="599" t="s">
        <v>2205</v>
      </c>
      <c r="C36" s="599" t="s">
        <v>2206</v>
      </c>
      <c r="D36" s="599"/>
      <c r="E36" s="599"/>
    </row>
    <row r="37" spans="1:5">
      <c r="A37" s="599" t="s">
        <v>2200</v>
      </c>
      <c r="B37" s="599" t="s">
        <v>2200</v>
      </c>
      <c r="C37" s="599" t="s">
        <v>2207</v>
      </c>
      <c r="D37" s="599"/>
      <c r="E37" s="599"/>
    </row>
    <row r="38" spans="1:5">
      <c r="A38" s="599" t="s">
        <v>2200</v>
      </c>
      <c r="B38" s="599" t="s">
        <v>2208</v>
      </c>
      <c r="C38" s="599" t="s">
        <v>2209</v>
      </c>
      <c r="D38" s="599"/>
      <c r="E38" s="599"/>
    </row>
    <row r="39" spans="1:5">
      <c r="A39" s="599" t="s">
        <v>2200</v>
      </c>
      <c r="B39" s="599" t="s">
        <v>2210</v>
      </c>
      <c r="C39" s="599" t="s">
        <v>2211</v>
      </c>
      <c r="D39" s="599"/>
      <c r="E39" s="599"/>
    </row>
    <row r="40" spans="1:5">
      <c r="A40" s="599" t="s">
        <v>2200</v>
      </c>
      <c r="B40" s="599" t="s">
        <v>2212</v>
      </c>
      <c r="C40" s="599" t="s">
        <v>2213</v>
      </c>
      <c r="D40" s="599"/>
      <c r="E40" s="599"/>
    </row>
    <row r="41" spans="1:5">
      <c r="A41" s="599" t="s">
        <v>2200</v>
      </c>
      <c r="B41" s="599" t="s">
        <v>2214</v>
      </c>
      <c r="C41" s="599" t="s">
        <v>2215</v>
      </c>
      <c r="D41" s="599"/>
      <c r="E41" s="599"/>
    </row>
    <row r="42" spans="1:5">
      <c r="A42" s="599" t="s">
        <v>2200</v>
      </c>
      <c r="B42" s="599" t="s">
        <v>2216</v>
      </c>
      <c r="C42" s="599" t="s">
        <v>2217</v>
      </c>
      <c r="D42" s="599"/>
      <c r="E42" s="599"/>
    </row>
    <row r="43" spans="1:5">
      <c r="A43" s="599" t="s">
        <v>2218</v>
      </c>
      <c r="B43" s="599" t="s">
        <v>2219</v>
      </c>
      <c r="C43" s="599" t="s">
        <v>2220</v>
      </c>
      <c r="D43" s="599"/>
      <c r="E43" s="599"/>
    </row>
    <row r="44" spans="1:5">
      <c r="A44" s="599" t="s">
        <v>2218</v>
      </c>
      <c r="B44" s="599" t="s">
        <v>2221</v>
      </c>
      <c r="C44" s="599" t="s">
        <v>2222</v>
      </c>
      <c r="D44" s="599"/>
      <c r="E44" s="599"/>
    </row>
    <row r="45" spans="1:5">
      <c r="A45" s="599" t="s">
        <v>2218</v>
      </c>
      <c r="B45" s="599" t="s">
        <v>2223</v>
      </c>
      <c r="C45" s="599" t="s">
        <v>2224</v>
      </c>
      <c r="D45" s="599"/>
      <c r="E45" s="599"/>
    </row>
    <row r="46" spans="1:5">
      <c r="A46" s="599" t="s">
        <v>2218</v>
      </c>
      <c r="B46" s="599" t="s">
        <v>2218</v>
      </c>
      <c r="C46" s="599" t="s">
        <v>2225</v>
      </c>
      <c r="D46" s="599"/>
      <c r="E46" s="599"/>
    </row>
    <row r="47" spans="1:5">
      <c r="A47" s="599" t="s">
        <v>2218</v>
      </c>
      <c r="B47" s="599" t="s">
        <v>2226</v>
      </c>
      <c r="C47" s="599" t="s">
        <v>2227</v>
      </c>
      <c r="D47" s="599"/>
      <c r="E47" s="599"/>
    </row>
    <row r="48" spans="1:5">
      <c r="A48" s="599" t="s">
        <v>2218</v>
      </c>
      <c r="B48" s="599" t="s">
        <v>2228</v>
      </c>
      <c r="C48" s="599" t="s">
        <v>2229</v>
      </c>
      <c r="D48" s="599"/>
      <c r="E48" s="599"/>
    </row>
    <row r="49" spans="1:5">
      <c r="A49" s="599" t="s">
        <v>2218</v>
      </c>
      <c r="B49" s="599" t="s">
        <v>2230</v>
      </c>
      <c r="C49" s="599" t="s">
        <v>2231</v>
      </c>
      <c r="D49" s="599"/>
      <c r="E49" s="599"/>
    </row>
    <row r="50" spans="1:5">
      <c r="A50" s="599" t="s">
        <v>2232</v>
      </c>
      <c r="B50" s="599" t="s">
        <v>2233</v>
      </c>
      <c r="C50" s="599" t="s">
        <v>2234</v>
      </c>
      <c r="D50" s="599"/>
      <c r="E50" s="599"/>
    </row>
    <row r="51" spans="1:5">
      <c r="A51" s="599" t="s">
        <v>2232</v>
      </c>
      <c r="B51" s="599" t="s">
        <v>2235</v>
      </c>
      <c r="C51" s="599" t="s">
        <v>2236</v>
      </c>
      <c r="D51" s="599"/>
      <c r="E51" s="599"/>
    </row>
    <row r="52" spans="1:5">
      <c r="A52" s="599" t="s">
        <v>2232</v>
      </c>
      <c r="B52" s="599" t="s">
        <v>2237</v>
      </c>
      <c r="C52" s="599" t="s">
        <v>2238</v>
      </c>
      <c r="D52" s="599"/>
      <c r="E52" s="599"/>
    </row>
    <row r="53" spans="1:5">
      <c r="A53" s="599" t="s">
        <v>2232</v>
      </c>
      <c r="B53" s="599" t="s">
        <v>2239</v>
      </c>
      <c r="C53" s="599" t="s">
        <v>2240</v>
      </c>
      <c r="D53" s="599"/>
      <c r="E53" s="599"/>
    </row>
    <row r="54" spans="1:5">
      <c r="A54" s="599" t="s">
        <v>2232</v>
      </c>
      <c r="B54" s="599" t="s">
        <v>2232</v>
      </c>
      <c r="C54" s="599" t="s">
        <v>2241</v>
      </c>
      <c r="D54" s="599"/>
      <c r="E54" s="599"/>
    </row>
    <row r="55" spans="1:5">
      <c r="A55" s="599" t="s">
        <v>2232</v>
      </c>
      <c r="B55" s="599" t="s">
        <v>2242</v>
      </c>
      <c r="C55" s="599" t="s">
        <v>2243</v>
      </c>
      <c r="D55" s="599"/>
      <c r="E55" s="599"/>
    </row>
    <row r="56" spans="1:5">
      <c r="A56" s="599" t="s">
        <v>2232</v>
      </c>
      <c r="B56" s="599" t="s">
        <v>2244</v>
      </c>
      <c r="C56" s="599" t="s">
        <v>2245</v>
      </c>
      <c r="D56" s="599"/>
      <c r="E56" s="599"/>
    </row>
    <row r="57" spans="1:5">
      <c r="A57" s="599" t="s">
        <v>2232</v>
      </c>
      <c r="B57" s="599" t="s">
        <v>2246</v>
      </c>
      <c r="C57" s="599" t="s">
        <v>2247</v>
      </c>
      <c r="D57" s="599"/>
      <c r="E57" s="599"/>
    </row>
    <row r="58" spans="1:5">
      <c r="A58" s="599" t="s">
        <v>2248</v>
      </c>
      <c r="B58" s="599" t="s">
        <v>2249</v>
      </c>
      <c r="C58" s="599" t="s">
        <v>2250</v>
      </c>
      <c r="D58" s="599"/>
      <c r="E58" s="599"/>
    </row>
    <row r="59" spans="1:5">
      <c r="A59" s="599" t="s">
        <v>2248</v>
      </c>
      <c r="B59" s="599" t="s">
        <v>2248</v>
      </c>
      <c r="C59" s="599" t="s">
        <v>2251</v>
      </c>
      <c r="D59" s="599"/>
      <c r="E59" s="599"/>
    </row>
    <row r="60" spans="1:5">
      <c r="A60" s="599" t="s">
        <v>2248</v>
      </c>
      <c r="B60" s="599" t="s">
        <v>2252</v>
      </c>
      <c r="C60" s="599" t="s">
        <v>2253</v>
      </c>
      <c r="D60" s="599"/>
      <c r="E60" s="599"/>
    </row>
    <row r="61" spans="1:5">
      <c r="A61" s="599" t="s">
        <v>2248</v>
      </c>
      <c r="B61" s="599" t="s">
        <v>2254</v>
      </c>
      <c r="C61" s="599" t="s">
        <v>2255</v>
      </c>
      <c r="D61" s="599"/>
      <c r="E61" s="599"/>
    </row>
    <row r="62" spans="1:5">
      <c r="A62" s="599" t="s">
        <v>2248</v>
      </c>
      <c r="B62" s="599" t="s">
        <v>2256</v>
      </c>
      <c r="C62" s="599" t="s">
        <v>2257</v>
      </c>
      <c r="D62" s="599"/>
      <c r="E62" s="599"/>
    </row>
    <row r="63" spans="1:5">
      <c r="A63" s="599" t="s">
        <v>2248</v>
      </c>
      <c r="B63" s="599" t="s">
        <v>2258</v>
      </c>
      <c r="C63" s="599" t="s">
        <v>2259</v>
      </c>
      <c r="D63" s="599"/>
      <c r="E63" s="599"/>
    </row>
    <row r="64" spans="1:5">
      <c r="A64" s="599" t="s">
        <v>2248</v>
      </c>
      <c r="B64" s="599" t="s">
        <v>2260</v>
      </c>
      <c r="C64" s="599" t="s">
        <v>2261</v>
      </c>
      <c r="D64" s="599"/>
      <c r="E64" s="599"/>
    </row>
    <row r="65" spans="1:5">
      <c r="A65" s="599" t="s">
        <v>2248</v>
      </c>
      <c r="B65" s="599" t="s">
        <v>2262</v>
      </c>
      <c r="C65" s="599" t="s">
        <v>2263</v>
      </c>
      <c r="D65" s="599"/>
      <c r="E65" s="599"/>
    </row>
    <row r="66" spans="1:5">
      <c r="A66" s="599" t="s">
        <v>2248</v>
      </c>
      <c r="B66" s="599" t="s">
        <v>2264</v>
      </c>
      <c r="C66" s="599" t="s">
        <v>2265</v>
      </c>
      <c r="D66" s="599"/>
      <c r="E66" s="599"/>
    </row>
    <row r="67" spans="1:5">
      <c r="A67" s="599" t="s">
        <v>2266</v>
      </c>
      <c r="B67" s="599" t="s">
        <v>2267</v>
      </c>
      <c r="C67" s="599" t="s">
        <v>2268</v>
      </c>
      <c r="D67" s="599"/>
      <c r="E67" s="599"/>
    </row>
    <row r="68" spans="1:5">
      <c r="A68" s="599" t="s">
        <v>2266</v>
      </c>
      <c r="B68" s="599" t="s">
        <v>2269</v>
      </c>
      <c r="C68" s="599" t="s">
        <v>2270</v>
      </c>
      <c r="D68" s="599"/>
      <c r="E68" s="599"/>
    </row>
    <row r="69" spans="1:5">
      <c r="A69" s="599" t="s">
        <v>2266</v>
      </c>
      <c r="B69" s="599" t="s">
        <v>2271</v>
      </c>
      <c r="C69" s="599" t="s">
        <v>2272</v>
      </c>
      <c r="D69" s="599"/>
      <c r="E69" s="599"/>
    </row>
    <row r="70" spans="1:5">
      <c r="A70" s="599" t="s">
        <v>2266</v>
      </c>
      <c r="B70" s="599" t="s">
        <v>2273</v>
      </c>
      <c r="C70" s="599" t="s">
        <v>2274</v>
      </c>
      <c r="D70" s="599"/>
      <c r="E70" s="599"/>
    </row>
    <row r="71" spans="1:5">
      <c r="A71" s="599" t="s">
        <v>2266</v>
      </c>
      <c r="B71" s="599" t="s">
        <v>2266</v>
      </c>
      <c r="C71" s="599" t="s">
        <v>2275</v>
      </c>
      <c r="D71" s="599"/>
      <c r="E71" s="599"/>
    </row>
    <row r="72" spans="1:5">
      <c r="A72" s="599" t="s">
        <v>2266</v>
      </c>
      <c r="B72" s="599" t="s">
        <v>2276</v>
      </c>
      <c r="C72" s="599" t="s">
        <v>2277</v>
      </c>
      <c r="D72" s="599"/>
      <c r="E72" s="599"/>
    </row>
    <row r="73" spans="1:5">
      <c r="A73" s="599" t="s">
        <v>2266</v>
      </c>
      <c r="B73" s="599" t="s">
        <v>2278</v>
      </c>
      <c r="C73" s="599" t="s">
        <v>2279</v>
      </c>
      <c r="D73" s="599"/>
      <c r="E73" s="599"/>
    </row>
    <row r="74" spans="1:5">
      <c r="A74" s="599" t="s">
        <v>2266</v>
      </c>
      <c r="B74" s="599" t="s">
        <v>2280</v>
      </c>
      <c r="C74" s="599" t="s">
        <v>2281</v>
      </c>
      <c r="D74" s="599"/>
      <c r="E74" s="599"/>
    </row>
    <row r="75" spans="1:5">
      <c r="A75" s="599" t="s">
        <v>2266</v>
      </c>
      <c r="B75" s="599" t="s">
        <v>2282</v>
      </c>
      <c r="C75" s="599" t="s">
        <v>2283</v>
      </c>
      <c r="D75" s="599"/>
      <c r="E75" s="599"/>
    </row>
    <row r="76" spans="1:5">
      <c r="A76" s="599" t="s">
        <v>2266</v>
      </c>
      <c r="B76" s="599" t="s">
        <v>2284</v>
      </c>
      <c r="C76" s="599" t="s">
        <v>2285</v>
      </c>
      <c r="D76" s="599"/>
      <c r="E76" s="599"/>
    </row>
    <row r="77" spans="1:5">
      <c r="A77" s="599" t="s">
        <v>2286</v>
      </c>
      <c r="B77" s="599" t="s">
        <v>2287</v>
      </c>
      <c r="C77" s="599" t="s">
        <v>2288</v>
      </c>
      <c r="D77" s="599"/>
      <c r="E77" s="599"/>
    </row>
    <row r="78" spans="1:5">
      <c r="A78" s="599" t="s">
        <v>2286</v>
      </c>
      <c r="B78" s="599" t="s">
        <v>2286</v>
      </c>
      <c r="C78" s="599" t="s">
        <v>2289</v>
      </c>
      <c r="D78" s="599"/>
      <c r="E78" s="599"/>
    </row>
    <row r="79" spans="1:5">
      <c r="A79" s="599" t="s">
        <v>2286</v>
      </c>
      <c r="B79" s="599" t="s">
        <v>2290</v>
      </c>
      <c r="C79" s="599" t="s">
        <v>2291</v>
      </c>
      <c r="D79" s="599"/>
      <c r="E79" s="599"/>
    </row>
    <row r="80" spans="1:5">
      <c r="A80" s="599" t="s">
        <v>2286</v>
      </c>
      <c r="B80" s="599" t="s">
        <v>2292</v>
      </c>
      <c r="C80" s="599" t="s">
        <v>2293</v>
      </c>
      <c r="D80" s="599"/>
      <c r="E80" s="599"/>
    </row>
    <row r="81" spans="1:5">
      <c r="A81" s="599" t="s">
        <v>2286</v>
      </c>
      <c r="B81" s="599" t="s">
        <v>2294</v>
      </c>
      <c r="C81" s="599" t="s">
        <v>2295</v>
      </c>
      <c r="D81" s="599"/>
      <c r="E81" s="599"/>
    </row>
    <row r="82" spans="1:5">
      <c r="A82" s="599" t="s">
        <v>2286</v>
      </c>
      <c r="B82" s="599" t="s">
        <v>2296</v>
      </c>
      <c r="C82" s="599" t="s">
        <v>2297</v>
      </c>
      <c r="D82" s="599"/>
      <c r="E82" s="599"/>
    </row>
    <row r="83" spans="1:5">
      <c r="A83" s="599" t="s">
        <v>2298</v>
      </c>
      <c r="B83" s="599" t="s">
        <v>2299</v>
      </c>
      <c r="C83" s="599" t="s">
        <v>2300</v>
      </c>
      <c r="D83" s="599"/>
      <c r="E83" s="599"/>
    </row>
    <row r="84" spans="1:5">
      <c r="A84" s="599" t="s">
        <v>2298</v>
      </c>
      <c r="B84" s="599" t="s">
        <v>2301</v>
      </c>
      <c r="C84" s="599" t="s">
        <v>2302</v>
      </c>
      <c r="D84" s="599"/>
      <c r="E84" s="599"/>
    </row>
    <row r="85" spans="1:5">
      <c r="A85" s="599" t="s">
        <v>2298</v>
      </c>
      <c r="B85" s="599" t="s">
        <v>2298</v>
      </c>
      <c r="C85" s="599" t="s">
        <v>2303</v>
      </c>
      <c r="D85" s="599"/>
      <c r="E85" s="599"/>
    </row>
    <row r="86" spans="1:5">
      <c r="A86" s="599" t="s">
        <v>2298</v>
      </c>
      <c r="B86" s="599" t="s">
        <v>2304</v>
      </c>
      <c r="C86" s="599" t="s">
        <v>2305</v>
      </c>
      <c r="D86" s="599"/>
      <c r="E86" s="599"/>
    </row>
    <row r="87" spans="1:5">
      <c r="A87" s="599" t="s">
        <v>2298</v>
      </c>
      <c r="B87" s="599" t="s">
        <v>2306</v>
      </c>
      <c r="C87" s="599" t="s">
        <v>2307</v>
      </c>
      <c r="D87" s="599"/>
      <c r="E87" s="599"/>
    </row>
    <row r="88" spans="1:5">
      <c r="A88" s="599" t="s">
        <v>2298</v>
      </c>
      <c r="B88" s="599" t="s">
        <v>2308</v>
      </c>
      <c r="C88" s="599" t="s">
        <v>2309</v>
      </c>
      <c r="D88" s="599"/>
      <c r="E88" s="599"/>
    </row>
    <row r="89" spans="1:5">
      <c r="A89" s="599" t="s">
        <v>2298</v>
      </c>
      <c r="B89" s="599" t="s">
        <v>2310</v>
      </c>
      <c r="C89" s="599" t="s">
        <v>2311</v>
      </c>
      <c r="D89" s="599"/>
      <c r="E89" s="599"/>
    </row>
    <row r="90" spans="1:5">
      <c r="A90" s="599" t="s">
        <v>2312</v>
      </c>
      <c r="B90" s="599" t="s">
        <v>2313</v>
      </c>
      <c r="C90" s="599" t="s">
        <v>2314</v>
      </c>
      <c r="D90" s="599"/>
      <c r="E90" s="599"/>
    </row>
    <row r="91" spans="1:5">
      <c r="A91" s="599" t="s">
        <v>2312</v>
      </c>
      <c r="B91" s="599" t="s">
        <v>2312</v>
      </c>
      <c r="C91" s="599" t="s">
        <v>2315</v>
      </c>
      <c r="D91" s="599"/>
      <c r="E91" s="599"/>
    </row>
    <row r="92" spans="1:5">
      <c r="A92" s="599" t="s">
        <v>2312</v>
      </c>
      <c r="B92" s="599" t="s">
        <v>2316</v>
      </c>
      <c r="C92" s="599" t="s">
        <v>2317</v>
      </c>
      <c r="D92" s="599"/>
      <c r="E92" s="599"/>
    </row>
    <row r="93" spans="1:5">
      <c r="A93" s="599" t="s">
        <v>2312</v>
      </c>
      <c r="B93" s="599" t="s">
        <v>2318</v>
      </c>
      <c r="C93" s="599" t="s">
        <v>2319</v>
      </c>
      <c r="D93" s="599"/>
      <c r="E93" s="599"/>
    </row>
    <row r="94" spans="1:5">
      <c r="A94" s="599" t="s">
        <v>2312</v>
      </c>
      <c r="B94" s="599" t="s">
        <v>2320</v>
      </c>
      <c r="C94" s="599" t="s">
        <v>2321</v>
      </c>
      <c r="D94" s="599"/>
      <c r="E94" s="599"/>
    </row>
    <row r="95" spans="1:5">
      <c r="A95" s="599" t="s">
        <v>2312</v>
      </c>
      <c r="B95" s="599" t="s">
        <v>2322</v>
      </c>
      <c r="C95" s="599" t="s">
        <v>2323</v>
      </c>
      <c r="D95" s="599"/>
      <c r="E95" s="599"/>
    </row>
    <row r="96" spans="1:5">
      <c r="A96" s="599" t="s">
        <v>2312</v>
      </c>
      <c r="B96" s="599" t="s">
        <v>2324</v>
      </c>
      <c r="C96" s="599" t="s">
        <v>2325</v>
      </c>
      <c r="D96" s="599"/>
      <c r="E96" s="599"/>
    </row>
    <row r="97" spans="1:5">
      <c r="A97" s="599" t="s">
        <v>2326</v>
      </c>
      <c r="B97" s="599" t="s">
        <v>2327</v>
      </c>
      <c r="C97" s="599" t="s">
        <v>2328</v>
      </c>
      <c r="D97" s="599"/>
      <c r="E97" s="599"/>
    </row>
    <row r="98" spans="1:5">
      <c r="A98" s="599" t="s">
        <v>2326</v>
      </c>
      <c r="B98" s="599" t="s">
        <v>2329</v>
      </c>
      <c r="C98" s="599" t="s">
        <v>2330</v>
      </c>
      <c r="D98" s="599"/>
      <c r="E98" s="599"/>
    </row>
    <row r="99" spans="1:5">
      <c r="A99" s="599" t="s">
        <v>2326</v>
      </c>
      <c r="B99" s="599" t="s">
        <v>2331</v>
      </c>
      <c r="C99" s="599" t="s">
        <v>2332</v>
      </c>
      <c r="D99" s="599"/>
      <c r="E99" s="599"/>
    </row>
    <row r="100" spans="1:5">
      <c r="A100" s="599" t="s">
        <v>2326</v>
      </c>
      <c r="B100" s="599" t="s">
        <v>2333</v>
      </c>
      <c r="C100" s="599" t="s">
        <v>2334</v>
      </c>
      <c r="D100" s="599"/>
      <c r="E100" s="599"/>
    </row>
    <row r="101" spans="1:5">
      <c r="A101" s="599" t="s">
        <v>2326</v>
      </c>
      <c r="B101" s="599" t="s">
        <v>2326</v>
      </c>
      <c r="C101" s="599" t="s">
        <v>2335</v>
      </c>
      <c r="D101" s="599"/>
      <c r="E101" s="599"/>
    </row>
    <row r="102" spans="1:5">
      <c r="A102" s="599" t="s">
        <v>2326</v>
      </c>
      <c r="B102" s="599" t="s">
        <v>2336</v>
      </c>
      <c r="C102" s="599" t="s">
        <v>2337</v>
      </c>
      <c r="D102" s="599"/>
      <c r="E102" s="599"/>
    </row>
    <row r="103" spans="1:5">
      <c r="A103" s="599" t="s">
        <v>2338</v>
      </c>
      <c r="B103" s="599" t="s">
        <v>2339</v>
      </c>
      <c r="C103" s="599" t="s">
        <v>2340</v>
      </c>
      <c r="D103" s="599"/>
      <c r="E103" s="599"/>
    </row>
    <row r="104" spans="1:5">
      <c r="A104" s="599" t="s">
        <v>2338</v>
      </c>
      <c r="B104" s="599" t="s">
        <v>2341</v>
      </c>
      <c r="C104" s="599" t="s">
        <v>2342</v>
      </c>
      <c r="D104" s="599"/>
      <c r="E104" s="599"/>
    </row>
    <row r="105" spans="1:5">
      <c r="A105" s="599" t="s">
        <v>2338</v>
      </c>
      <c r="B105" s="599" t="s">
        <v>2343</v>
      </c>
      <c r="C105" s="599" t="s">
        <v>2344</v>
      </c>
      <c r="D105" s="599"/>
      <c r="E105" s="599"/>
    </row>
    <row r="106" spans="1:5">
      <c r="A106" s="599" t="s">
        <v>2338</v>
      </c>
      <c r="B106" s="599" t="s">
        <v>2338</v>
      </c>
      <c r="C106" s="599" t="s">
        <v>2345</v>
      </c>
      <c r="D106" s="599"/>
      <c r="E106" s="599"/>
    </row>
    <row r="107" spans="1:5">
      <c r="A107" s="599" t="s">
        <v>2338</v>
      </c>
      <c r="B107" s="599" t="s">
        <v>2346</v>
      </c>
      <c r="C107" s="599" t="s">
        <v>2347</v>
      </c>
      <c r="D107" s="599"/>
      <c r="E107" s="599"/>
    </row>
    <row r="108" spans="1:5">
      <c r="A108" s="599" t="s">
        <v>2338</v>
      </c>
      <c r="B108" s="599" t="s">
        <v>2348</v>
      </c>
      <c r="C108" s="599" t="s">
        <v>2349</v>
      </c>
      <c r="D108" s="599"/>
      <c r="E108" s="599"/>
    </row>
    <row r="109" spans="1:5">
      <c r="A109" s="599" t="s">
        <v>2338</v>
      </c>
      <c r="B109" s="599" t="s">
        <v>2350</v>
      </c>
      <c r="C109" s="599" t="s">
        <v>2351</v>
      </c>
      <c r="D109" s="599"/>
      <c r="E109" s="599"/>
    </row>
    <row r="110" spans="1:5">
      <c r="A110" s="599" t="s">
        <v>2352</v>
      </c>
      <c r="B110" s="599" t="s">
        <v>2353</v>
      </c>
      <c r="C110" s="599" t="s">
        <v>2354</v>
      </c>
      <c r="D110" s="599"/>
      <c r="E110" s="599"/>
    </row>
    <row r="111" spans="1:5">
      <c r="A111" s="599" t="s">
        <v>2352</v>
      </c>
      <c r="B111" s="599" t="s">
        <v>2355</v>
      </c>
      <c r="C111" s="599" t="s">
        <v>2356</v>
      </c>
      <c r="D111" s="599"/>
      <c r="E111" s="599"/>
    </row>
    <row r="112" spans="1:5">
      <c r="A112" s="599" t="s">
        <v>2352</v>
      </c>
      <c r="B112" s="599" t="s">
        <v>2357</v>
      </c>
      <c r="C112" s="599" t="s">
        <v>2358</v>
      </c>
      <c r="D112" s="599"/>
      <c r="E112" s="599"/>
    </row>
    <row r="113" spans="1:5">
      <c r="A113" s="599" t="s">
        <v>2352</v>
      </c>
      <c r="B113" s="599" t="s">
        <v>2352</v>
      </c>
      <c r="C113" s="599" t="s">
        <v>2359</v>
      </c>
      <c r="D113" s="599"/>
      <c r="E113" s="599"/>
    </row>
    <row r="114" spans="1:5">
      <c r="A114" s="599" t="s">
        <v>2352</v>
      </c>
      <c r="B114" s="599" t="s">
        <v>2360</v>
      </c>
      <c r="C114" s="599" t="s">
        <v>2361</v>
      </c>
      <c r="D114" s="599"/>
      <c r="E114" s="599"/>
    </row>
    <row r="115" spans="1:5">
      <c r="A115" s="599" t="s">
        <v>2352</v>
      </c>
      <c r="B115" s="599" t="s">
        <v>2362</v>
      </c>
      <c r="C115" s="599" t="s">
        <v>2363</v>
      </c>
      <c r="D115" s="599"/>
      <c r="E115" s="599"/>
    </row>
    <row r="116" spans="1:5">
      <c r="A116" s="599" t="s">
        <v>2364</v>
      </c>
      <c r="B116" s="599" t="s">
        <v>2365</v>
      </c>
      <c r="C116" s="599" t="s">
        <v>2366</v>
      </c>
      <c r="D116" s="599"/>
      <c r="E116" s="599"/>
    </row>
    <row r="117" spans="1:5">
      <c r="A117" s="599" t="s">
        <v>2364</v>
      </c>
      <c r="B117" s="599" t="s">
        <v>2367</v>
      </c>
      <c r="C117" s="599" t="s">
        <v>2368</v>
      </c>
      <c r="D117" s="599"/>
      <c r="E117" s="599"/>
    </row>
    <row r="118" spans="1:5">
      <c r="A118" s="599" t="s">
        <v>2364</v>
      </c>
      <c r="B118" s="599" t="s">
        <v>2369</v>
      </c>
      <c r="C118" s="599" t="s">
        <v>2370</v>
      </c>
      <c r="D118" s="599"/>
      <c r="E118" s="599"/>
    </row>
    <row r="119" spans="1:5">
      <c r="A119" s="599" t="s">
        <v>2364</v>
      </c>
      <c r="B119" s="599" t="s">
        <v>2371</v>
      </c>
      <c r="C119" s="599" t="s">
        <v>2372</v>
      </c>
      <c r="D119" s="599"/>
      <c r="E119" s="599"/>
    </row>
    <row r="120" spans="1:5">
      <c r="A120" s="599" t="s">
        <v>2364</v>
      </c>
      <c r="B120" s="599" t="s">
        <v>2373</v>
      </c>
      <c r="C120" s="599" t="s">
        <v>2374</v>
      </c>
      <c r="D120" s="599"/>
      <c r="E120" s="599"/>
    </row>
    <row r="121" spans="1:5">
      <c r="A121" s="599" t="s">
        <v>2364</v>
      </c>
      <c r="B121" s="599" t="s">
        <v>2364</v>
      </c>
      <c r="C121" s="599" t="s">
        <v>2375</v>
      </c>
      <c r="D121" s="599"/>
      <c r="E121" s="599"/>
    </row>
    <row r="122" spans="1:5">
      <c r="A122" s="599" t="s">
        <v>2364</v>
      </c>
      <c r="B122" s="599" t="s">
        <v>2376</v>
      </c>
      <c r="C122" s="599" t="s">
        <v>2377</v>
      </c>
      <c r="D122" s="599"/>
      <c r="E122" s="599"/>
    </row>
    <row r="123" spans="1:5">
      <c r="A123" s="599" t="s">
        <v>2364</v>
      </c>
      <c r="B123" s="599" t="s">
        <v>2378</v>
      </c>
      <c r="C123" s="599" t="s">
        <v>2379</v>
      </c>
      <c r="D123" s="599"/>
      <c r="E123" s="599"/>
    </row>
    <row r="124" spans="1:5">
      <c r="A124" s="599" t="s">
        <v>2380</v>
      </c>
      <c r="B124" s="599" t="s">
        <v>2381</v>
      </c>
      <c r="C124" s="599" t="s">
        <v>2382</v>
      </c>
      <c r="D124" s="599"/>
      <c r="E124" s="599"/>
    </row>
    <row r="125" spans="1:5">
      <c r="A125" s="599" t="s">
        <v>2380</v>
      </c>
      <c r="B125" s="599" t="s">
        <v>2383</v>
      </c>
      <c r="C125" s="599" t="s">
        <v>2384</v>
      </c>
      <c r="D125" s="599"/>
      <c r="E125" s="599"/>
    </row>
    <row r="126" spans="1:5">
      <c r="A126" s="599" t="s">
        <v>2380</v>
      </c>
      <c r="B126" s="599" t="s">
        <v>2385</v>
      </c>
      <c r="C126" s="599" t="s">
        <v>2386</v>
      </c>
      <c r="D126" s="599"/>
      <c r="E126" s="599"/>
    </row>
    <row r="127" spans="1:5">
      <c r="A127" s="599" t="s">
        <v>2380</v>
      </c>
      <c r="B127" s="599" t="s">
        <v>2387</v>
      </c>
      <c r="C127" s="599" t="s">
        <v>2388</v>
      </c>
      <c r="D127" s="599"/>
      <c r="E127" s="599"/>
    </row>
    <row r="128" spans="1:5">
      <c r="A128" s="599" t="s">
        <v>2380</v>
      </c>
      <c r="B128" s="599" t="s">
        <v>2380</v>
      </c>
      <c r="C128" s="599" t="s">
        <v>2389</v>
      </c>
      <c r="D128" s="599"/>
      <c r="E128" s="599"/>
    </row>
    <row r="129" spans="1:5">
      <c r="A129" s="599" t="s">
        <v>2380</v>
      </c>
      <c r="B129" s="599" t="s">
        <v>2390</v>
      </c>
      <c r="C129" s="599" t="s">
        <v>2391</v>
      </c>
      <c r="D129" s="599"/>
      <c r="E129" s="599"/>
    </row>
    <row r="130" spans="1:5">
      <c r="A130" s="599" t="s">
        <v>2380</v>
      </c>
      <c r="B130" s="599" t="s">
        <v>2392</v>
      </c>
      <c r="C130" s="599" t="s">
        <v>2393</v>
      </c>
      <c r="D130" s="599"/>
      <c r="E130" s="599"/>
    </row>
    <row r="131" spans="1:5">
      <c r="A131" s="599" t="s">
        <v>2380</v>
      </c>
      <c r="B131" s="599" t="s">
        <v>2394</v>
      </c>
      <c r="C131" s="599" t="s">
        <v>2395</v>
      </c>
      <c r="D131" s="599"/>
      <c r="E131" s="599"/>
    </row>
    <row r="132" spans="1:5">
      <c r="A132" s="599" t="s">
        <v>2396</v>
      </c>
      <c r="B132" s="599" t="s">
        <v>2397</v>
      </c>
      <c r="C132" s="599" t="s">
        <v>2398</v>
      </c>
      <c r="D132" s="599"/>
      <c r="E132" s="599"/>
    </row>
    <row r="133" spans="1:5">
      <c r="A133" s="599" t="s">
        <v>2396</v>
      </c>
      <c r="B133" s="599" t="s">
        <v>2399</v>
      </c>
      <c r="C133" s="599" t="s">
        <v>2400</v>
      </c>
      <c r="D133" s="599"/>
      <c r="E133" s="599"/>
    </row>
    <row r="134" spans="1:5">
      <c r="A134" s="599" t="s">
        <v>2396</v>
      </c>
      <c r="B134" s="599" t="s">
        <v>2401</v>
      </c>
      <c r="C134" s="599" t="s">
        <v>2402</v>
      </c>
      <c r="D134" s="599"/>
      <c r="E134" s="599"/>
    </row>
    <row r="135" spans="1:5">
      <c r="A135" s="599" t="s">
        <v>2396</v>
      </c>
      <c r="B135" s="599" t="s">
        <v>2403</v>
      </c>
      <c r="C135" s="599" t="s">
        <v>2404</v>
      </c>
      <c r="D135" s="599"/>
      <c r="E135" s="599"/>
    </row>
    <row r="136" spans="1:5">
      <c r="A136" s="599" t="s">
        <v>2396</v>
      </c>
      <c r="B136" s="599" t="s">
        <v>2396</v>
      </c>
      <c r="C136" s="599" t="s">
        <v>2405</v>
      </c>
      <c r="D136" s="599"/>
      <c r="E136" s="599"/>
    </row>
    <row r="137" spans="1:5">
      <c r="A137" s="599" t="s">
        <v>2396</v>
      </c>
      <c r="B137" s="599" t="s">
        <v>2406</v>
      </c>
      <c r="C137" s="599" t="s">
        <v>2407</v>
      </c>
      <c r="D137" s="599"/>
      <c r="E137" s="599"/>
    </row>
    <row r="138" spans="1:5">
      <c r="A138" s="599" t="s">
        <v>2396</v>
      </c>
      <c r="B138" s="599" t="s">
        <v>2408</v>
      </c>
      <c r="C138" s="599" t="s">
        <v>2409</v>
      </c>
      <c r="D138" s="599"/>
      <c r="E138" s="599"/>
    </row>
    <row r="139" spans="1:5">
      <c r="A139" s="599" t="s">
        <v>2410</v>
      </c>
      <c r="B139" s="599" t="s">
        <v>2411</v>
      </c>
      <c r="C139" s="599" t="s">
        <v>2412</v>
      </c>
      <c r="D139" s="599"/>
      <c r="E139" s="599"/>
    </row>
    <row r="140" spans="1:5">
      <c r="A140" s="599" t="s">
        <v>2410</v>
      </c>
      <c r="B140" s="599" t="s">
        <v>2413</v>
      </c>
      <c r="C140" s="599" t="s">
        <v>2414</v>
      </c>
      <c r="D140" s="599"/>
      <c r="E140" s="599"/>
    </row>
    <row r="141" spans="1:5">
      <c r="A141" s="599" t="s">
        <v>2410</v>
      </c>
      <c r="B141" s="599" t="s">
        <v>2415</v>
      </c>
      <c r="C141" s="599" t="s">
        <v>2416</v>
      </c>
      <c r="D141" s="599"/>
      <c r="E141" s="599"/>
    </row>
    <row r="142" spans="1:5">
      <c r="A142" s="599" t="s">
        <v>2410</v>
      </c>
      <c r="B142" s="599" t="s">
        <v>2417</v>
      </c>
      <c r="C142" s="599" t="s">
        <v>2418</v>
      </c>
      <c r="D142" s="599"/>
      <c r="E142" s="599"/>
    </row>
    <row r="143" spans="1:5">
      <c r="A143" s="599" t="s">
        <v>2410</v>
      </c>
      <c r="B143" s="599" t="s">
        <v>2419</v>
      </c>
      <c r="C143" s="599" t="s">
        <v>2420</v>
      </c>
      <c r="D143" s="599"/>
      <c r="E143" s="599"/>
    </row>
    <row r="144" spans="1:5">
      <c r="A144" s="599" t="s">
        <v>2410</v>
      </c>
      <c r="B144" s="599" t="s">
        <v>2410</v>
      </c>
      <c r="C144" s="599" t="s">
        <v>2421</v>
      </c>
      <c r="D144" s="599"/>
      <c r="E144" s="599"/>
    </row>
    <row r="145" spans="1:5">
      <c r="A145" s="599" t="s">
        <v>2410</v>
      </c>
      <c r="B145" s="599" t="s">
        <v>2422</v>
      </c>
      <c r="C145" s="599" t="s">
        <v>2423</v>
      </c>
      <c r="D145" s="599"/>
      <c r="E145" s="599"/>
    </row>
    <row r="146" spans="1:5">
      <c r="A146" s="599" t="s">
        <v>2424</v>
      </c>
      <c r="B146" s="599" t="s">
        <v>2425</v>
      </c>
      <c r="C146" s="599" t="s">
        <v>2426</v>
      </c>
      <c r="D146" s="599"/>
      <c r="E146" s="599"/>
    </row>
    <row r="147" spans="1:5">
      <c r="A147" s="599" t="s">
        <v>2424</v>
      </c>
      <c r="B147" s="599" t="s">
        <v>2233</v>
      </c>
      <c r="C147" s="599" t="s">
        <v>2427</v>
      </c>
      <c r="D147" s="599"/>
      <c r="E147" s="599"/>
    </row>
    <row r="148" spans="1:5">
      <c r="A148" s="599" t="s">
        <v>2424</v>
      </c>
      <c r="B148" s="599" t="s">
        <v>2428</v>
      </c>
      <c r="C148" s="599" t="s">
        <v>2429</v>
      </c>
      <c r="D148" s="599"/>
      <c r="E148" s="599"/>
    </row>
    <row r="149" spans="1:5">
      <c r="A149" s="599" t="s">
        <v>2424</v>
      </c>
      <c r="B149" s="599" t="s">
        <v>2430</v>
      </c>
      <c r="C149" s="599" t="s">
        <v>2431</v>
      </c>
      <c r="D149" s="599"/>
      <c r="E149" s="599"/>
    </row>
    <row r="150" spans="1:5">
      <c r="A150" s="599" t="s">
        <v>2424</v>
      </c>
      <c r="B150" s="599" t="s">
        <v>2432</v>
      </c>
      <c r="C150" s="599" t="s">
        <v>2433</v>
      </c>
      <c r="D150" s="599"/>
      <c r="E150" s="599"/>
    </row>
    <row r="151" spans="1:5">
      <c r="A151" s="599" t="s">
        <v>2424</v>
      </c>
      <c r="B151" s="599" t="s">
        <v>2434</v>
      </c>
      <c r="C151" s="599" t="s">
        <v>2435</v>
      </c>
      <c r="D151" s="599"/>
      <c r="E151" s="599"/>
    </row>
    <row r="152" spans="1:5">
      <c r="A152" s="599" t="s">
        <v>2424</v>
      </c>
      <c r="B152" s="599" t="s">
        <v>2436</v>
      </c>
      <c r="C152" s="599" t="s">
        <v>2437</v>
      </c>
      <c r="D152" s="599"/>
      <c r="E152" s="599"/>
    </row>
    <row r="153" spans="1:5">
      <c r="A153" s="599" t="s">
        <v>2424</v>
      </c>
      <c r="B153" s="599" t="s">
        <v>2424</v>
      </c>
      <c r="C153" s="599" t="s">
        <v>2438</v>
      </c>
      <c r="D153" s="599"/>
      <c r="E153" s="599"/>
    </row>
    <row r="154" spans="1:5">
      <c r="A154" s="599" t="s">
        <v>2424</v>
      </c>
      <c r="B154" s="599" t="s">
        <v>2439</v>
      </c>
      <c r="C154" s="599" t="s">
        <v>2440</v>
      </c>
      <c r="D154" s="599"/>
      <c r="E154" s="599"/>
    </row>
    <row r="155" spans="1:5">
      <c r="A155" s="599" t="s">
        <v>2441</v>
      </c>
      <c r="B155" s="599" t="s">
        <v>2442</v>
      </c>
      <c r="C155" s="599" t="s">
        <v>2443</v>
      </c>
      <c r="D155" s="599"/>
      <c r="E155" s="599"/>
    </row>
    <row r="156" spans="1:5">
      <c r="A156" s="599" t="s">
        <v>2441</v>
      </c>
      <c r="B156" s="599" t="s">
        <v>2444</v>
      </c>
      <c r="C156" s="599" t="s">
        <v>2445</v>
      </c>
      <c r="D156" s="599"/>
      <c r="E156" s="599"/>
    </row>
    <row r="157" spans="1:5">
      <c r="A157" s="599" t="s">
        <v>2441</v>
      </c>
      <c r="B157" s="599" t="s">
        <v>2446</v>
      </c>
      <c r="C157" s="599" t="s">
        <v>2447</v>
      </c>
      <c r="D157" s="599"/>
      <c r="E157" s="599"/>
    </row>
    <row r="158" spans="1:5">
      <c r="A158" s="599" t="s">
        <v>2441</v>
      </c>
      <c r="B158" s="599" t="s">
        <v>2448</v>
      </c>
      <c r="C158" s="599" t="s">
        <v>2449</v>
      </c>
      <c r="D158" s="599"/>
      <c r="E158" s="599"/>
    </row>
    <row r="159" spans="1:5">
      <c r="A159" s="599" t="s">
        <v>2441</v>
      </c>
      <c r="B159" s="599" t="s">
        <v>2450</v>
      </c>
      <c r="C159" s="599" t="s">
        <v>2451</v>
      </c>
      <c r="D159" s="599"/>
      <c r="E159" s="599"/>
    </row>
    <row r="160" spans="1:5">
      <c r="A160" s="599" t="s">
        <v>2441</v>
      </c>
      <c r="B160" s="599" t="s">
        <v>2452</v>
      </c>
      <c r="C160" s="599" t="s">
        <v>2453</v>
      </c>
      <c r="D160" s="599"/>
      <c r="E160" s="599"/>
    </row>
    <row r="161" spans="1:5">
      <c r="A161" s="599" t="s">
        <v>2441</v>
      </c>
      <c r="B161" s="599" t="s">
        <v>2454</v>
      </c>
      <c r="C161" s="599" t="s">
        <v>2455</v>
      </c>
      <c r="D161" s="599"/>
      <c r="E161" s="599"/>
    </row>
    <row r="162" spans="1:5">
      <c r="A162" s="599" t="s">
        <v>2441</v>
      </c>
      <c r="B162" s="599" t="s">
        <v>2456</v>
      </c>
      <c r="C162" s="599" t="s">
        <v>2457</v>
      </c>
      <c r="D162" s="599"/>
      <c r="E162" s="599"/>
    </row>
    <row r="163" spans="1:5">
      <c r="A163" s="599" t="s">
        <v>2441</v>
      </c>
      <c r="B163" s="599" t="s">
        <v>2458</v>
      </c>
      <c r="C163" s="599" t="s">
        <v>2459</v>
      </c>
      <c r="D163" s="599"/>
      <c r="E163" s="599"/>
    </row>
    <row r="164" spans="1:5">
      <c r="A164" s="599" t="s">
        <v>2441</v>
      </c>
      <c r="B164" s="599" t="s">
        <v>2441</v>
      </c>
      <c r="C164" s="599" t="s">
        <v>2460</v>
      </c>
      <c r="D164" s="599"/>
      <c r="E164" s="599"/>
    </row>
    <row r="165" spans="1:5">
      <c r="A165" s="599" t="s">
        <v>2441</v>
      </c>
      <c r="B165" s="599" t="s">
        <v>2461</v>
      </c>
      <c r="C165" s="599" t="s">
        <v>2462</v>
      </c>
      <c r="D165" s="599"/>
      <c r="E165" s="599"/>
    </row>
    <row r="166" spans="1:5">
      <c r="A166" s="599" t="s">
        <v>2463</v>
      </c>
      <c r="B166" s="599" t="s">
        <v>2463</v>
      </c>
      <c r="C166" s="599" t="s">
        <v>2464</v>
      </c>
      <c r="D166" s="599"/>
      <c r="E166" s="599"/>
    </row>
    <row r="167" spans="1:5">
      <c r="A167" s="599" t="s">
        <v>2465</v>
      </c>
      <c r="B167" s="599" t="s">
        <v>2465</v>
      </c>
      <c r="C167" s="599" t="s">
        <v>2466</v>
      </c>
      <c r="D167" s="599"/>
      <c r="E167" s="599"/>
    </row>
    <row r="168" spans="1:5">
      <c r="A168" s="599" t="s">
        <v>2467</v>
      </c>
      <c r="B168" s="599" t="s">
        <v>2467</v>
      </c>
      <c r="C168" s="599" t="s">
        <v>2468</v>
      </c>
      <c r="D168" s="599"/>
      <c r="E168" s="599"/>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3"/>
  <sheetViews>
    <sheetView showGridLines="0" zoomScaleNormal="100" workbookViewId="0"/>
  </sheetViews>
  <sheetFormatPr defaultColWidth="9.125" defaultRowHeight="11.4"/>
  <cols>
    <col min="1" max="16384" width="9.1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2081</v>
      </c>
    </row>
    <row r="3" spans="1:10">
      <c r="A3" s="7">
        <v>2</v>
      </c>
      <c r="B3" s="7" t="s">
        <v>1451</v>
      </c>
      <c r="C3" s="7" t="s">
        <v>19</v>
      </c>
      <c r="D3" s="7" t="s">
        <v>1456</v>
      </c>
      <c r="E3" s="7" t="s">
        <v>1457</v>
      </c>
      <c r="F3" s="7" t="s">
        <v>1458</v>
      </c>
      <c r="G3" s="7" t="s">
        <v>1459</v>
      </c>
      <c r="I3" s="7" t="s">
        <v>1460</v>
      </c>
      <c r="J3" s="7" t="s">
        <v>2081</v>
      </c>
    </row>
    <row r="4" spans="1:10">
      <c r="A4" s="7">
        <v>3</v>
      </c>
      <c r="B4" s="7" t="s">
        <v>1451</v>
      </c>
      <c r="C4" s="7" t="s">
        <v>19</v>
      </c>
      <c r="D4" s="7" t="s">
        <v>1461</v>
      </c>
      <c r="E4" s="7" t="s">
        <v>1462</v>
      </c>
      <c r="F4" s="7" t="s">
        <v>1463</v>
      </c>
      <c r="G4" s="7" t="s">
        <v>1464</v>
      </c>
      <c r="H4" s="7" t="s">
        <v>1465</v>
      </c>
      <c r="J4" s="7" t="s">
        <v>2081</v>
      </c>
    </row>
    <row r="5" spans="1:10">
      <c r="A5" s="7">
        <v>4</v>
      </c>
      <c r="B5" s="7" t="s">
        <v>1451</v>
      </c>
      <c r="C5" s="7" t="s">
        <v>19</v>
      </c>
      <c r="D5" s="7" t="s">
        <v>1466</v>
      </c>
      <c r="E5" s="7" t="s">
        <v>1467</v>
      </c>
      <c r="F5" s="7" t="s">
        <v>1468</v>
      </c>
      <c r="G5" s="7" t="s">
        <v>1469</v>
      </c>
      <c r="I5" s="7" t="s">
        <v>1470</v>
      </c>
      <c r="J5" s="7" t="s">
        <v>2081</v>
      </c>
    </row>
    <row r="6" spans="1:10">
      <c r="A6" s="7">
        <v>5</v>
      </c>
      <c r="B6" s="7" t="s">
        <v>1451</v>
      </c>
      <c r="C6" s="7" t="s">
        <v>19</v>
      </c>
      <c r="D6" s="7" t="s">
        <v>1471</v>
      </c>
      <c r="E6" s="7" t="s">
        <v>1472</v>
      </c>
      <c r="F6" s="7" t="s">
        <v>1468</v>
      </c>
      <c r="G6" s="7" t="s">
        <v>1473</v>
      </c>
      <c r="I6" s="7" t="s">
        <v>1460</v>
      </c>
      <c r="J6" s="7" t="s">
        <v>2081</v>
      </c>
    </row>
    <row r="7" spans="1:10">
      <c r="A7" s="7">
        <v>6</v>
      </c>
      <c r="B7" s="7" t="s">
        <v>1451</v>
      </c>
      <c r="C7" s="7" t="s">
        <v>19</v>
      </c>
      <c r="D7" s="7" t="s">
        <v>1474</v>
      </c>
      <c r="E7" s="7" t="s">
        <v>1475</v>
      </c>
      <c r="F7" s="7" t="s">
        <v>1476</v>
      </c>
      <c r="G7" s="7" t="s">
        <v>1477</v>
      </c>
      <c r="J7" s="7" t="s">
        <v>2081</v>
      </c>
    </row>
    <row r="8" spans="1:10">
      <c r="A8" s="7">
        <v>7</v>
      </c>
      <c r="B8" s="7" t="s">
        <v>1451</v>
      </c>
      <c r="C8" s="7" t="s">
        <v>19</v>
      </c>
      <c r="D8" s="7" t="s">
        <v>1478</v>
      </c>
      <c r="E8" s="7" t="s">
        <v>1479</v>
      </c>
      <c r="F8" s="7" t="s">
        <v>1480</v>
      </c>
      <c r="G8" s="7" t="s">
        <v>1481</v>
      </c>
      <c r="J8" s="7" t="s">
        <v>2081</v>
      </c>
    </row>
    <row r="9" spans="1:10">
      <c r="A9" s="7">
        <v>8</v>
      </c>
      <c r="B9" s="7" t="s">
        <v>1451</v>
      </c>
      <c r="C9" s="7" t="s">
        <v>19</v>
      </c>
      <c r="D9" s="7" t="s">
        <v>1482</v>
      </c>
      <c r="E9" s="7" t="s">
        <v>1483</v>
      </c>
      <c r="F9" s="7" t="s">
        <v>1484</v>
      </c>
      <c r="G9" s="7" t="s">
        <v>1485</v>
      </c>
      <c r="J9" s="7" t="s">
        <v>2081</v>
      </c>
    </row>
    <row r="10" spans="1:10">
      <c r="A10" s="7">
        <v>9</v>
      </c>
      <c r="B10" s="7" t="s">
        <v>1451</v>
      </c>
      <c r="C10" s="7" t="s">
        <v>19</v>
      </c>
      <c r="D10" s="7" t="s">
        <v>1486</v>
      </c>
      <c r="E10" s="7" t="s">
        <v>1487</v>
      </c>
      <c r="F10" s="7" t="s">
        <v>1488</v>
      </c>
      <c r="G10" s="7" t="s">
        <v>1469</v>
      </c>
      <c r="J10" s="7" t="s">
        <v>2081</v>
      </c>
    </row>
    <row r="11" spans="1:10">
      <c r="A11" s="7">
        <v>10</v>
      </c>
      <c r="B11" s="7" t="s">
        <v>1451</v>
      </c>
      <c r="C11" s="7" t="s">
        <v>19</v>
      </c>
      <c r="D11" s="7" t="s">
        <v>1489</v>
      </c>
      <c r="E11" s="7" t="s">
        <v>1490</v>
      </c>
      <c r="F11" s="7" t="s">
        <v>1491</v>
      </c>
      <c r="G11" s="7" t="s">
        <v>1492</v>
      </c>
      <c r="J11" s="7" t="s">
        <v>2081</v>
      </c>
    </row>
    <row r="12" spans="1:10">
      <c r="A12" s="7">
        <v>11</v>
      </c>
      <c r="B12" s="7" t="s">
        <v>1451</v>
      </c>
      <c r="C12" s="7" t="s">
        <v>19</v>
      </c>
      <c r="D12" s="7" t="s">
        <v>1493</v>
      </c>
      <c r="E12" s="7" t="s">
        <v>1494</v>
      </c>
      <c r="F12" s="7" t="s">
        <v>1495</v>
      </c>
      <c r="G12" s="7" t="s">
        <v>1496</v>
      </c>
      <c r="H12" s="7" t="s">
        <v>1497</v>
      </c>
      <c r="J12" s="7" t="s">
        <v>2081</v>
      </c>
    </row>
    <row r="13" spans="1:10">
      <c r="A13" s="7">
        <v>12</v>
      </c>
      <c r="B13" s="7" t="s">
        <v>1451</v>
      </c>
      <c r="C13" s="7" t="s">
        <v>19</v>
      </c>
      <c r="D13" s="7" t="s">
        <v>1498</v>
      </c>
      <c r="E13" s="7" t="s">
        <v>1499</v>
      </c>
      <c r="F13" s="7" t="s">
        <v>1500</v>
      </c>
      <c r="G13" s="7" t="s">
        <v>1501</v>
      </c>
      <c r="J13" s="7" t="s">
        <v>2081</v>
      </c>
    </row>
    <row r="14" spans="1:10">
      <c r="A14" s="7">
        <v>13</v>
      </c>
      <c r="B14" s="7" t="s">
        <v>1451</v>
      </c>
      <c r="C14" s="7" t="s">
        <v>19</v>
      </c>
      <c r="D14" s="7" t="s">
        <v>1502</v>
      </c>
      <c r="E14" s="7" t="s">
        <v>1503</v>
      </c>
      <c r="F14" s="7" t="s">
        <v>1504</v>
      </c>
      <c r="G14" s="7" t="s">
        <v>1496</v>
      </c>
      <c r="J14" s="7" t="s">
        <v>2081</v>
      </c>
    </row>
    <row r="15" spans="1:10">
      <c r="A15" s="7">
        <v>14</v>
      </c>
      <c r="B15" s="7" t="s">
        <v>1451</v>
      </c>
      <c r="C15" s="7" t="s">
        <v>19</v>
      </c>
      <c r="D15" s="7" t="s">
        <v>1505</v>
      </c>
      <c r="E15" s="7" t="s">
        <v>1506</v>
      </c>
      <c r="F15" s="7" t="s">
        <v>1507</v>
      </c>
      <c r="G15" s="7" t="s">
        <v>1508</v>
      </c>
      <c r="J15" s="7" t="s">
        <v>2081</v>
      </c>
    </row>
    <row r="16" spans="1:10">
      <c r="A16" s="7">
        <v>15</v>
      </c>
      <c r="B16" s="7" t="s">
        <v>1451</v>
      </c>
      <c r="C16" s="7" t="s">
        <v>19</v>
      </c>
      <c r="D16" s="7" t="s">
        <v>1509</v>
      </c>
      <c r="E16" s="7" t="s">
        <v>1510</v>
      </c>
      <c r="F16" s="7" t="s">
        <v>1511</v>
      </c>
      <c r="G16" s="7" t="s">
        <v>1512</v>
      </c>
      <c r="J16" s="7" t="s">
        <v>2081</v>
      </c>
    </row>
    <row r="17" spans="1:10">
      <c r="A17" s="7">
        <v>16</v>
      </c>
      <c r="B17" s="7" t="s">
        <v>1451</v>
      </c>
      <c r="C17" s="7" t="s">
        <v>19</v>
      </c>
      <c r="D17" s="7" t="s">
        <v>1513</v>
      </c>
      <c r="E17" s="7" t="s">
        <v>1514</v>
      </c>
      <c r="F17" s="7" t="s">
        <v>1515</v>
      </c>
      <c r="G17" s="7" t="s">
        <v>1512</v>
      </c>
      <c r="J17" s="7" t="s">
        <v>2081</v>
      </c>
    </row>
    <row r="18" spans="1:10">
      <c r="A18" s="7">
        <v>17</v>
      </c>
      <c r="B18" s="7" t="s">
        <v>1451</v>
      </c>
      <c r="C18" s="7" t="s">
        <v>19</v>
      </c>
      <c r="D18" s="7" t="s">
        <v>1516</v>
      </c>
      <c r="E18" s="7" t="s">
        <v>1517</v>
      </c>
      <c r="F18" s="7" t="s">
        <v>1518</v>
      </c>
      <c r="G18" s="7" t="s">
        <v>1519</v>
      </c>
      <c r="H18" s="7" t="s">
        <v>1520</v>
      </c>
      <c r="J18" s="7" t="s">
        <v>2081</v>
      </c>
    </row>
    <row r="19" spans="1:10">
      <c r="A19" s="7">
        <v>18</v>
      </c>
      <c r="B19" s="7" t="s">
        <v>1451</v>
      </c>
      <c r="C19" s="7" t="s">
        <v>19</v>
      </c>
      <c r="D19" s="7" t="s">
        <v>1521</v>
      </c>
      <c r="E19" s="7" t="s">
        <v>1522</v>
      </c>
      <c r="F19" s="7" t="s">
        <v>1523</v>
      </c>
      <c r="G19" s="7" t="s">
        <v>1508</v>
      </c>
      <c r="J19" s="7" t="s">
        <v>2081</v>
      </c>
    </row>
    <row r="20" spans="1:10">
      <c r="A20" s="7">
        <v>19</v>
      </c>
      <c r="B20" s="7" t="s">
        <v>1451</v>
      </c>
      <c r="C20" s="7" t="s">
        <v>19</v>
      </c>
      <c r="D20" s="7" t="s">
        <v>1524</v>
      </c>
      <c r="E20" s="7" t="s">
        <v>1525</v>
      </c>
      <c r="F20" s="7" t="s">
        <v>1526</v>
      </c>
      <c r="G20" s="7" t="s">
        <v>1527</v>
      </c>
      <c r="I20" s="7" t="s">
        <v>1528</v>
      </c>
      <c r="J20" s="7" t="s">
        <v>2081</v>
      </c>
    </row>
    <row r="21" spans="1:10">
      <c r="A21" s="7">
        <v>20</v>
      </c>
      <c r="B21" s="7" t="s">
        <v>1451</v>
      </c>
      <c r="C21" s="7" t="s">
        <v>19</v>
      </c>
      <c r="D21" s="7" t="s">
        <v>1529</v>
      </c>
      <c r="E21" s="7" t="s">
        <v>1530</v>
      </c>
      <c r="F21" s="7" t="s">
        <v>1531</v>
      </c>
      <c r="G21" s="7" t="s">
        <v>1527</v>
      </c>
      <c r="J21" s="7" t="s">
        <v>2081</v>
      </c>
    </row>
    <row r="22" spans="1:10">
      <c r="A22" s="7">
        <v>21</v>
      </c>
      <c r="B22" s="7" t="s">
        <v>1451</v>
      </c>
      <c r="C22" s="7" t="s">
        <v>19</v>
      </c>
      <c r="D22" s="7" t="s">
        <v>1532</v>
      </c>
      <c r="E22" s="7" t="s">
        <v>1533</v>
      </c>
      <c r="F22" s="7" t="s">
        <v>1534</v>
      </c>
      <c r="G22" s="7" t="s">
        <v>1527</v>
      </c>
      <c r="I22" s="7" t="s">
        <v>1535</v>
      </c>
      <c r="J22" s="7" t="s">
        <v>2081</v>
      </c>
    </row>
    <row r="23" spans="1:10">
      <c r="A23" s="7">
        <v>22</v>
      </c>
      <c r="B23" s="7" t="s">
        <v>1451</v>
      </c>
      <c r="C23" s="7" t="s">
        <v>19</v>
      </c>
      <c r="D23" s="7" t="s">
        <v>1536</v>
      </c>
      <c r="E23" s="7" t="s">
        <v>1537</v>
      </c>
      <c r="F23" s="7" t="s">
        <v>1538</v>
      </c>
      <c r="G23" s="7" t="s">
        <v>1527</v>
      </c>
      <c r="H23" s="7" t="s">
        <v>1539</v>
      </c>
      <c r="J23" s="7" t="s">
        <v>2081</v>
      </c>
    </row>
    <row r="24" spans="1:10">
      <c r="A24" s="7">
        <v>23</v>
      </c>
      <c r="B24" s="7" t="s">
        <v>1451</v>
      </c>
      <c r="C24" s="7" t="s">
        <v>19</v>
      </c>
      <c r="D24" s="7" t="s">
        <v>1540</v>
      </c>
      <c r="E24" s="7" t="s">
        <v>1541</v>
      </c>
      <c r="F24" s="7" t="s">
        <v>1542</v>
      </c>
      <c r="G24" s="7" t="s">
        <v>1527</v>
      </c>
      <c r="J24" s="7" t="s">
        <v>2081</v>
      </c>
    </row>
    <row r="25" spans="1:10">
      <c r="A25" s="7">
        <v>24</v>
      </c>
      <c r="B25" s="7" t="s">
        <v>1451</v>
      </c>
      <c r="C25" s="7" t="s">
        <v>19</v>
      </c>
      <c r="D25" s="7" t="s">
        <v>1543</v>
      </c>
      <c r="E25" s="7" t="s">
        <v>1544</v>
      </c>
      <c r="F25" s="7" t="s">
        <v>1545</v>
      </c>
      <c r="G25" s="7" t="s">
        <v>1527</v>
      </c>
      <c r="I25" s="7" t="s">
        <v>1535</v>
      </c>
      <c r="J25" s="7" t="s">
        <v>2081</v>
      </c>
    </row>
    <row r="26" spans="1:10">
      <c r="A26" s="7">
        <v>25</v>
      </c>
      <c r="B26" s="7" t="s">
        <v>1451</v>
      </c>
      <c r="C26" s="7" t="s">
        <v>19</v>
      </c>
      <c r="D26" s="7" t="s">
        <v>1546</v>
      </c>
      <c r="E26" s="7" t="s">
        <v>1547</v>
      </c>
      <c r="F26" s="7" t="s">
        <v>1548</v>
      </c>
      <c r="G26" s="7" t="s">
        <v>1549</v>
      </c>
      <c r="H26" s="7" t="s">
        <v>1550</v>
      </c>
      <c r="J26" s="7" t="s">
        <v>2081</v>
      </c>
    </row>
    <row r="27" spans="1:10">
      <c r="A27" s="7">
        <v>26</v>
      </c>
      <c r="B27" s="7" t="s">
        <v>1451</v>
      </c>
      <c r="C27" s="7" t="s">
        <v>19</v>
      </c>
      <c r="D27" s="7" t="s">
        <v>1551</v>
      </c>
      <c r="E27" s="7" t="s">
        <v>1552</v>
      </c>
      <c r="F27" s="7" t="s">
        <v>1553</v>
      </c>
      <c r="G27" s="7" t="s">
        <v>1554</v>
      </c>
      <c r="J27" s="7" t="s">
        <v>2081</v>
      </c>
    </row>
    <row r="28" spans="1:10">
      <c r="A28" s="7">
        <v>27</v>
      </c>
      <c r="B28" s="7" t="s">
        <v>1451</v>
      </c>
      <c r="C28" s="7" t="s">
        <v>19</v>
      </c>
      <c r="D28" s="7" t="s">
        <v>1555</v>
      </c>
      <c r="E28" s="7" t="s">
        <v>1556</v>
      </c>
      <c r="F28" s="7" t="s">
        <v>1557</v>
      </c>
      <c r="G28" s="7" t="s">
        <v>1558</v>
      </c>
      <c r="J28" s="7" t="s">
        <v>2081</v>
      </c>
    </row>
    <row r="29" spans="1:10">
      <c r="A29" s="7">
        <v>28</v>
      </c>
      <c r="B29" s="7" t="s">
        <v>1451</v>
      </c>
      <c r="C29" s="7" t="s">
        <v>19</v>
      </c>
      <c r="D29" s="7" t="s">
        <v>1559</v>
      </c>
      <c r="E29" s="7" t="s">
        <v>1560</v>
      </c>
      <c r="F29" s="7" t="s">
        <v>1561</v>
      </c>
      <c r="G29" s="7" t="s">
        <v>1558</v>
      </c>
      <c r="H29" s="7" t="s">
        <v>1562</v>
      </c>
      <c r="I29" s="7" t="s">
        <v>1460</v>
      </c>
      <c r="J29" s="7" t="s">
        <v>2081</v>
      </c>
    </row>
    <row r="30" spans="1:10">
      <c r="A30" s="7">
        <v>29</v>
      </c>
      <c r="B30" s="7" t="s">
        <v>1451</v>
      </c>
      <c r="C30" s="7" t="s">
        <v>19</v>
      </c>
      <c r="D30" s="7" t="s">
        <v>1563</v>
      </c>
      <c r="E30" s="7" t="s">
        <v>1564</v>
      </c>
      <c r="F30" s="7" t="s">
        <v>1557</v>
      </c>
      <c r="G30" s="7" t="s">
        <v>1565</v>
      </c>
      <c r="J30" s="7" t="s">
        <v>2081</v>
      </c>
    </row>
    <row r="31" spans="1:10">
      <c r="A31" s="7">
        <v>30</v>
      </c>
      <c r="B31" s="7" t="s">
        <v>1451</v>
      </c>
      <c r="C31" s="7" t="s">
        <v>19</v>
      </c>
      <c r="D31" s="7" t="s">
        <v>1566</v>
      </c>
      <c r="E31" s="7" t="s">
        <v>1567</v>
      </c>
      <c r="F31" s="7" t="s">
        <v>1568</v>
      </c>
      <c r="G31" s="7" t="s">
        <v>1477</v>
      </c>
      <c r="J31" s="7" t="s">
        <v>2081</v>
      </c>
    </row>
    <row r="32" spans="1:10">
      <c r="A32" s="7">
        <v>31</v>
      </c>
      <c r="B32" s="7" t="s">
        <v>1451</v>
      </c>
      <c r="C32" s="7" t="s">
        <v>19</v>
      </c>
      <c r="D32" s="7" t="s">
        <v>1569</v>
      </c>
      <c r="E32" s="7" t="s">
        <v>1570</v>
      </c>
      <c r="F32" s="7" t="s">
        <v>1571</v>
      </c>
      <c r="G32" s="7" t="s">
        <v>1512</v>
      </c>
      <c r="H32" s="7" t="s">
        <v>1550</v>
      </c>
      <c r="J32" s="7" t="s">
        <v>2081</v>
      </c>
    </row>
    <row r="33" spans="1:10">
      <c r="A33" s="7">
        <v>32</v>
      </c>
      <c r="B33" s="7" t="s">
        <v>1451</v>
      </c>
      <c r="C33" s="7" t="s">
        <v>19</v>
      </c>
      <c r="D33" s="7" t="s">
        <v>1572</v>
      </c>
      <c r="E33" s="7" t="s">
        <v>1573</v>
      </c>
      <c r="F33" s="7" t="s">
        <v>1574</v>
      </c>
      <c r="G33" s="7" t="s">
        <v>1575</v>
      </c>
      <c r="J33" s="7" t="s">
        <v>2081</v>
      </c>
    </row>
    <row r="34" spans="1:10">
      <c r="A34" s="7">
        <v>33</v>
      </c>
      <c r="B34" s="7" t="s">
        <v>1451</v>
      </c>
      <c r="C34" s="7" t="s">
        <v>19</v>
      </c>
      <c r="D34" s="7" t="s">
        <v>1576</v>
      </c>
      <c r="E34" s="7" t="s">
        <v>1577</v>
      </c>
      <c r="F34" s="7" t="s">
        <v>1578</v>
      </c>
      <c r="G34" s="7" t="s">
        <v>1459</v>
      </c>
      <c r="J34" s="7" t="s">
        <v>2081</v>
      </c>
    </row>
    <row r="35" spans="1:10">
      <c r="A35" s="7">
        <v>34</v>
      </c>
      <c r="B35" s="7" t="s">
        <v>1451</v>
      </c>
      <c r="C35" s="7" t="s">
        <v>19</v>
      </c>
      <c r="D35" s="7" t="s">
        <v>1579</v>
      </c>
      <c r="E35" s="7" t="s">
        <v>1580</v>
      </c>
      <c r="F35" s="7" t="s">
        <v>1581</v>
      </c>
      <c r="G35" s="7" t="s">
        <v>1512</v>
      </c>
      <c r="I35" s="7" t="s">
        <v>1582</v>
      </c>
      <c r="J35" s="7" t="s">
        <v>2081</v>
      </c>
    </row>
    <row r="36" spans="1:10">
      <c r="A36" s="7">
        <v>35</v>
      </c>
      <c r="B36" s="7" t="s">
        <v>1451</v>
      </c>
      <c r="C36" s="7" t="s">
        <v>19</v>
      </c>
      <c r="D36" s="7" t="s">
        <v>1583</v>
      </c>
      <c r="E36" s="7" t="s">
        <v>1584</v>
      </c>
      <c r="F36" s="7" t="s">
        <v>1585</v>
      </c>
      <c r="G36" s="7" t="s">
        <v>1512</v>
      </c>
      <c r="J36" s="7" t="s">
        <v>2081</v>
      </c>
    </row>
    <row r="37" spans="1:10">
      <c r="A37" s="7">
        <v>36</v>
      </c>
      <c r="B37" s="7" t="s">
        <v>1451</v>
      </c>
      <c r="C37" s="7" t="s">
        <v>19</v>
      </c>
      <c r="D37" s="7" t="s">
        <v>1586</v>
      </c>
      <c r="E37" s="7" t="s">
        <v>1587</v>
      </c>
      <c r="F37" s="7" t="s">
        <v>1588</v>
      </c>
      <c r="G37" s="7" t="s">
        <v>1477</v>
      </c>
      <c r="J37" s="7" t="s">
        <v>2081</v>
      </c>
    </row>
    <row r="38" spans="1:10">
      <c r="A38" s="7">
        <v>37</v>
      </c>
      <c r="B38" s="7" t="s">
        <v>1451</v>
      </c>
      <c r="C38" s="7" t="s">
        <v>19</v>
      </c>
      <c r="D38" s="7" t="s">
        <v>1589</v>
      </c>
      <c r="E38" s="7" t="s">
        <v>1590</v>
      </c>
      <c r="F38" s="7" t="s">
        <v>1591</v>
      </c>
      <c r="G38" s="7" t="s">
        <v>1575</v>
      </c>
      <c r="J38" s="7" t="s">
        <v>2081</v>
      </c>
    </row>
    <row r="39" spans="1:10">
      <c r="A39" s="7">
        <v>38</v>
      </c>
      <c r="B39" s="7" t="s">
        <v>1451</v>
      </c>
      <c r="C39" s="7" t="s">
        <v>19</v>
      </c>
      <c r="D39" s="7" t="s">
        <v>1592</v>
      </c>
      <c r="E39" s="7" t="s">
        <v>1593</v>
      </c>
      <c r="F39" s="7" t="s">
        <v>1594</v>
      </c>
      <c r="G39" s="7" t="s">
        <v>1512</v>
      </c>
      <c r="J39" s="7" t="s">
        <v>2081</v>
      </c>
    </row>
    <row r="40" spans="1:10">
      <c r="A40" s="7">
        <v>39</v>
      </c>
      <c r="B40" s="7" t="s">
        <v>1451</v>
      </c>
      <c r="C40" s="7" t="s">
        <v>19</v>
      </c>
      <c r="D40" s="7" t="s">
        <v>1595</v>
      </c>
      <c r="E40" s="7" t="s">
        <v>1596</v>
      </c>
      <c r="F40" s="7" t="s">
        <v>1597</v>
      </c>
      <c r="G40" s="7" t="s">
        <v>1598</v>
      </c>
      <c r="J40" s="7" t="s">
        <v>2081</v>
      </c>
    </row>
    <row r="41" spans="1:10">
      <c r="A41" s="7">
        <v>40</v>
      </c>
      <c r="B41" s="7" t="s">
        <v>1451</v>
      </c>
      <c r="C41" s="7" t="s">
        <v>19</v>
      </c>
      <c r="D41" s="7" t="s">
        <v>1599</v>
      </c>
      <c r="E41" s="7" t="s">
        <v>1600</v>
      </c>
      <c r="F41" s="7" t="s">
        <v>1601</v>
      </c>
      <c r="G41" s="7" t="s">
        <v>1598</v>
      </c>
      <c r="H41" s="7" t="s">
        <v>1602</v>
      </c>
      <c r="J41" s="7" t="s">
        <v>2081</v>
      </c>
    </row>
    <row r="42" spans="1:10">
      <c r="A42" s="7">
        <v>41</v>
      </c>
      <c r="B42" s="7" t="s">
        <v>1451</v>
      </c>
      <c r="C42" s="7" t="s">
        <v>19</v>
      </c>
      <c r="D42" s="7" t="s">
        <v>1603</v>
      </c>
      <c r="E42" s="7" t="s">
        <v>1604</v>
      </c>
      <c r="F42" s="7" t="s">
        <v>1605</v>
      </c>
      <c r="G42" s="7" t="s">
        <v>1464</v>
      </c>
      <c r="H42" s="7" t="s">
        <v>1606</v>
      </c>
      <c r="J42" s="7" t="s">
        <v>2081</v>
      </c>
    </row>
    <row r="43" spans="1:10">
      <c r="A43" s="7">
        <v>42</v>
      </c>
      <c r="B43" s="7" t="s">
        <v>1451</v>
      </c>
      <c r="C43" s="7" t="s">
        <v>19</v>
      </c>
      <c r="D43" s="7" t="s">
        <v>1607</v>
      </c>
      <c r="E43" s="7" t="s">
        <v>1608</v>
      </c>
      <c r="F43" s="7" t="s">
        <v>1609</v>
      </c>
      <c r="G43" s="7" t="s">
        <v>1459</v>
      </c>
      <c r="J43" s="7" t="s">
        <v>2081</v>
      </c>
    </row>
    <row r="44" spans="1:10">
      <c r="A44" s="7">
        <v>43</v>
      </c>
      <c r="B44" s="7" t="s">
        <v>1451</v>
      </c>
      <c r="C44" s="7" t="s">
        <v>19</v>
      </c>
      <c r="D44" s="7" t="s">
        <v>1610</v>
      </c>
      <c r="E44" s="7" t="s">
        <v>1611</v>
      </c>
      <c r="F44" s="7" t="s">
        <v>1612</v>
      </c>
      <c r="G44" s="7" t="s">
        <v>1575</v>
      </c>
      <c r="H44" s="7" t="s">
        <v>1613</v>
      </c>
      <c r="J44" s="7" t="s">
        <v>2081</v>
      </c>
    </row>
    <row r="45" spans="1:10">
      <c r="A45" s="7">
        <v>44</v>
      </c>
      <c r="B45" s="7" t="s">
        <v>1451</v>
      </c>
      <c r="C45" s="7" t="s">
        <v>19</v>
      </c>
      <c r="D45" s="7" t="s">
        <v>1614</v>
      </c>
      <c r="E45" s="7" t="s">
        <v>1615</v>
      </c>
      <c r="F45" s="7" t="s">
        <v>1616</v>
      </c>
      <c r="G45" s="7" t="s">
        <v>1575</v>
      </c>
      <c r="J45" s="7" t="s">
        <v>2081</v>
      </c>
    </row>
    <row r="46" spans="1:10">
      <c r="A46" s="7">
        <v>45</v>
      </c>
      <c r="B46" s="7" t="s">
        <v>1451</v>
      </c>
      <c r="C46" s="7" t="s">
        <v>19</v>
      </c>
      <c r="D46" s="7" t="s">
        <v>1617</v>
      </c>
      <c r="E46" s="7" t="s">
        <v>1618</v>
      </c>
      <c r="F46" s="7" t="s">
        <v>1619</v>
      </c>
      <c r="G46" s="7" t="s">
        <v>1575</v>
      </c>
      <c r="I46" s="7" t="s">
        <v>1620</v>
      </c>
      <c r="J46" s="7" t="s">
        <v>2081</v>
      </c>
    </row>
    <row r="47" spans="1:10">
      <c r="A47" s="7">
        <v>46</v>
      </c>
      <c r="B47" s="7" t="s">
        <v>1451</v>
      </c>
      <c r="C47" s="7" t="s">
        <v>19</v>
      </c>
      <c r="D47" s="7" t="s">
        <v>1621</v>
      </c>
      <c r="E47" s="7" t="s">
        <v>1622</v>
      </c>
      <c r="F47" s="7" t="s">
        <v>1623</v>
      </c>
      <c r="G47" s="7" t="s">
        <v>1575</v>
      </c>
      <c r="I47" s="7" t="s">
        <v>1624</v>
      </c>
      <c r="J47" s="7" t="s">
        <v>2081</v>
      </c>
    </row>
    <row r="48" spans="1:10">
      <c r="A48" s="7">
        <v>47</v>
      </c>
      <c r="B48" s="7" t="s">
        <v>1451</v>
      </c>
      <c r="C48" s="7" t="s">
        <v>19</v>
      </c>
      <c r="D48" s="7" t="s">
        <v>1625</v>
      </c>
      <c r="E48" s="7" t="s">
        <v>1626</v>
      </c>
      <c r="F48" s="7" t="s">
        <v>1627</v>
      </c>
      <c r="G48" s="7" t="s">
        <v>1575</v>
      </c>
      <c r="J48" s="7" t="s">
        <v>2081</v>
      </c>
    </row>
    <row r="49" spans="1:10">
      <c r="A49" s="7">
        <v>48</v>
      </c>
      <c r="B49" s="7" t="s">
        <v>1451</v>
      </c>
      <c r="C49" s="7" t="s">
        <v>19</v>
      </c>
      <c r="D49" s="7" t="s">
        <v>1628</v>
      </c>
      <c r="E49" s="7" t="s">
        <v>1629</v>
      </c>
      <c r="F49" s="7" t="s">
        <v>1630</v>
      </c>
      <c r="G49" s="7" t="s">
        <v>1575</v>
      </c>
      <c r="I49" s="7" t="s">
        <v>1631</v>
      </c>
      <c r="J49" s="7" t="s">
        <v>2081</v>
      </c>
    </row>
    <row r="50" spans="1:10">
      <c r="A50" s="7">
        <v>49</v>
      </c>
      <c r="B50" s="7" t="s">
        <v>1451</v>
      </c>
      <c r="C50" s="7" t="s">
        <v>19</v>
      </c>
      <c r="D50" s="7" t="s">
        <v>1632</v>
      </c>
      <c r="E50" s="7" t="s">
        <v>1629</v>
      </c>
      <c r="F50" s="7" t="s">
        <v>1633</v>
      </c>
      <c r="G50" s="7" t="s">
        <v>1575</v>
      </c>
      <c r="J50" s="7" t="s">
        <v>2081</v>
      </c>
    </row>
    <row r="51" spans="1:10">
      <c r="A51" s="7">
        <v>50</v>
      </c>
      <c r="B51" s="7" t="s">
        <v>1451</v>
      </c>
      <c r="C51" s="7" t="s">
        <v>19</v>
      </c>
      <c r="D51" s="7" t="s">
        <v>1634</v>
      </c>
      <c r="E51" s="7" t="s">
        <v>1629</v>
      </c>
      <c r="F51" s="7" t="s">
        <v>1635</v>
      </c>
      <c r="G51" s="7" t="s">
        <v>1512</v>
      </c>
      <c r="J51" s="7" t="s">
        <v>2081</v>
      </c>
    </row>
    <row r="52" spans="1:10">
      <c r="A52" s="7">
        <v>51</v>
      </c>
      <c r="B52" s="7" t="s">
        <v>1451</v>
      </c>
      <c r="C52" s="7" t="s">
        <v>19</v>
      </c>
      <c r="D52" s="7" t="s">
        <v>1636</v>
      </c>
      <c r="E52" s="7" t="s">
        <v>1637</v>
      </c>
      <c r="F52" s="7" t="s">
        <v>1638</v>
      </c>
      <c r="G52" s="7" t="s">
        <v>1512</v>
      </c>
      <c r="H52" s="7" t="s">
        <v>1639</v>
      </c>
      <c r="I52" s="7" t="s">
        <v>1640</v>
      </c>
      <c r="J52" s="7" t="s">
        <v>2081</v>
      </c>
    </row>
    <row r="53" spans="1:10">
      <c r="A53" s="7">
        <v>52</v>
      </c>
      <c r="B53" s="7" t="s">
        <v>1451</v>
      </c>
      <c r="C53" s="7" t="s">
        <v>19</v>
      </c>
      <c r="D53" s="7" t="s">
        <v>1641</v>
      </c>
      <c r="E53" s="7" t="s">
        <v>1642</v>
      </c>
      <c r="F53" s="7" t="s">
        <v>1643</v>
      </c>
      <c r="G53" s="7" t="s">
        <v>1644</v>
      </c>
      <c r="J53" s="7" t="s">
        <v>2081</v>
      </c>
    </row>
    <row r="54" spans="1:10">
      <c r="A54" s="7">
        <v>53</v>
      </c>
      <c r="B54" s="7" t="s">
        <v>1451</v>
      </c>
      <c r="C54" s="7" t="s">
        <v>19</v>
      </c>
      <c r="D54" s="7" t="s">
        <v>1645</v>
      </c>
      <c r="E54" s="7" t="s">
        <v>1646</v>
      </c>
      <c r="F54" s="7" t="s">
        <v>1647</v>
      </c>
      <c r="G54" s="7" t="s">
        <v>1598</v>
      </c>
      <c r="H54" s="7" t="s">
        <v>1648</v>
      </c>
      <c r="J54" s="7" t="s">
        <v>2081</v>
      </c>
    </row>
    <row r="55" spans="1:10">
      <c r="A55" s="7">
        <v>54</v>
      </c>
      <c r="B55" s="7" t="s">
        <v>1451</v>
      </c>
      <c r="C55" s="7" t="s">
        <v>19</v>
      </c>
      <c r="D55" s="7" t="s">
        <v>1649</v>
      </c>
      <c r="E55" s="7" t="s">
        <v>1650</v>
      </c>
      <c r="F55" s="7" t="s">
        <v>1651</v>
      </c>
      <c r="G55" s="7" t="s">
        <v>1644</v>
      </c>
      <c r="J55" s="7" t="s">
        <v>2081</v>
      </c>
    </row>
    <row r="56" spans="1:10">
      <c r="A56" s="7">
        <v>55</v>
      </c>
      <c r="B56" s="7" t="s">
        <v>1451</v>
      </c>
      <c r="C56" s="7" t="s">
        <v>19</v>
      </c>
      <c r="D56" s="7" t="s">
        <v>1652</v>
      </c>
      <c r="E56" s="7" t="s">
        <v>1653</v>
      </c>
      <c r="F56" s="7" t="s">
        <v>1654</v>
      </c>
      <c r="G56" s="7" t="s">
        <v>1575</v>
      </c>
      <c r="H56" s="7" t="s">
        <v>1655</v>
      </c>
      <c r="I56" s="7" t="s">
        <v>1656</v>
      </c>
      <c r="J56" s="7" t="s">
        <v>2081</v>
      </c>
    </row>
    <row r="57" spans="1:10">
      <c r="A57" s="7">
        <v>56</v>
      </c>
      <c r="B57" s="7" t="s">
        <v>1451</v>
      </c>
      <c r="C57" s="7" t="s">
        <v>19</v>
      </c>
      <c r="D57" s="7" t="s">
        <v>1657</v>
      </c>
      <c r="E57" s="7" t="s">
        <v>1658</v>
      </c>
      <c r="F57" s="7" t="s">
        <v>1659</v>
      </c>
      <c r="G57" s="7" t="s">
        <v>1575</v>
      </c>
      <c r="J57" s="7" t="s">
        <v>2081</v>
      </c>
    </row>
    <row r="58" spans="1:10">
      <c r="A58" s="7">
        <v>57</v>
      </c>
      <c r="B58" s="7" t="s">
        <v>1451</v>
      </c>
      <c r="C58" s="7" t="s">
        <v>19</v>
      </c>
      <c r="D58" s="7" t="s">
        <v>1660</v>
      </c>
      <c r="E58" s="7" t="s">
        <v>1661</v>
      </c>
      <c r="F58" s="7" t="s">
        <v>1662</v>
      </c>
      <c r="G58" s="7" t="s">
        <v>1575</v>
      </c>
      <c r="J58" s="7" t="s">
        <v>2081</v>
      </c>
    </row>
    <row r="59" spans="1:10">
      <c r="A59" s="7">
        <v>58</v>
      </c>
      <c r="B59" s="7" t="s">
        <v>1451</v>
      </c>
      <c r="C59" s="7" t="s">
        <v>19</v>
      </c>
      <c r="D59" s="7" t="s">
        <v>1663</v>
      </c>
      <c r="E59" s="7" t="s">
        <v>1664</v>
      </c>
      <c r="F59" s="7" t="s">
        <v>1665</v>
      </c>
      <c r="G59" s="7" t="s">
        <v>1575</v>
      </c>
      <c r="I59" s="7" t="s">
        <v>1666</v>
      </c>
      <c r="J59" s="7" t="s">
        <v>2081</v>
      </c>
    </row>
    <row r="60" spans="1:10">
      <c r="A60" s="7">
        <v>59</v>
      </c>
      <c r="B60" s="7" t="s">
        <v>1451</v>
      </c>
      <c r="C60" s="7" t="s">
        <v>19</v>
      </c>
      <c r="D60" s="7" t="s">
        <v>1667</v>
      </c>
      <c r="E60" s="7" t="s">
        <v>1668</v>
      </c>
      <c r="F60" s="7" t="s">
        <v>1669</v>
      </c>
      <c r="G60" s="7" t="s">
        <v>1575</v>
      </c>
      <c r="I60" s="7" t="s">
        <v>1670</v>
      </c>
      <c r="J60" s="7" t="s">
        <v>2081</v>
      </c>
    </row>
    <row r="61" spans="1:10">
      <c r="A61" s="7">
        <v>60</v>
      </c>
      <c r="B61" s="7" t="s">
        <v>1451</v>
      </c>
      <c r="C61" s="7" t="s">
        <v>19</v>
      </c>
      <c r="D61" s="7" t="s">
        <v>1671</v>
      </c>
      <c r="E61" s="7" t="s">
        <v>1672</v>
      </c>
      <c r="F61" s="7" t="s">
        <v>1673</v>
      </c>
      <c r="G61" s="7" t="s">
        <v>1674</v>
      </c>
      <c r="J61" s="7" t="s">
        <v>2081</v>
      </c>
    </row>
    <row r="62" spans="1:10">
      <c r="A62" s="7">
        <v>61</v>
      </c>
      <c r="B62" s="7" t="s">
        <v>1451</v>
      </c>
      <c r="C62" s="7" t="s">
        <v>19</v>
      </c>
      <c r="D62" s="7" t="s">
        <v>1675</v>
      </c>
      <c r="E62" s="7" t="s">
        <v>1676</v>
      </c>
      <c r="F62" s="7" t="s">
        <v>1677</v>
      </c>
      <c r="G62" s="7" t="s">
        <v>1519</v>
      </c>
      <c r="J62" s="7" t="s">
        <v>2081</v>
      </c>
    </row>
    <row r="63" spans="1:10">
      <c r="A63" s="7">
        <v>62</v>
      </c>
      <c r="B63" s="7" t="s">
        <v>1451</v>
      </c>
      <c r="C63" s="7" t="s">
        <v>19</v>
      </c>
      <c r="D63" s="7" t="s">
        <v>1678</v>
      </c>
      <c r="E63" s="7" t="s">
        <v>1679</v>
      </c>
      <c r="F63" s="7" t="s">
        <v>1680</v>
      </c>
      <c r="G63" s="7" t="s">
        <v>1519</v>
      </c>
      <c r="J63" s="7" t="s">
        <v>2081</v>
      </c>
    </row>
    <row r="64" spans="1:10">
      <c r="A64" s="7">
        <v>63</v>
      </c>
      <c r="B64" s="7" t="s">
        <v>1451</v>
      </c>
      <c r="C64" s="7" t="s">
        <v>19</v>
      </c>
      <c r="D64" s="7" t="s">
        <v>1681</v>
      </c>
      <c r="E64" s="7" t="s">
        <v>1682</v>
      </c>
      <c r="F64" s="7" t="s">
        <v>1683</v>
      </c>
      <c r="G64" s="7" t="s">
        <v>1575</v>
      </c>
      <c r="J64" s="7" t="s">
        <v>2081</v>
      </c>
    </row>
    <row r="65" spans="1:10">
      <c r="A65" s="7">
        <v>64</v>
      </c>
      <c r="B65" s="7" t="s">
        <v>1451</v>
      </c>
      <c r="C65" s="7" t="s">
        <v>19</v>
      </c>
      <c r="D65" s="7" t="s">
        <v>1684</v>
      </c>
      <c r="E65" s="7" t="s">
        <v>1685</v>
      </c>
      <c r="F65" s="7" t="s">
        <v>1686</v>
      </c>
      <c r="G65" s="7" t="s">
        <v>1575</v>
      </c>
      <c r="I65" s="7" t="s">
        <v>1687</v>
      </c>
      <c r="J65" s="7" t="s">
        <v>2081</v>
      </c>
    </row>
    <row r="66" spans="1:10">
      <c r="A66" s="7">
        <v>65</v>
      </c>
      <c r="B66" s="7" t="s">
        <v>1451</v>
      </c>
      <c r="C66" s="7" t="s">
        <v>19</v>
      </c>
      <c r="D66" s="7" t="s">
        <v>1688</v>
      </c>
      <c r="E66" s="7" t="s">
        <v>1689</v>
      </c>
      <c r="F66" s="7" t="s">
        <v>1690</v>
      </c>
      <c r="G66" s="7" t="s">
        <v>1519</v>
      </c>
      <c r="J66" s="7" t="s">
        <v>2081</v>
      </c>
    </row>
    <row r="67" spans="1:10">
      <c r="A67" s="7">
        <v>66</v>
      </c>
      <c r="B67" s="7" t="s">
        <v>1451</v>
      </c>
      <c r="C67" s="7" t="s">
        <v>19</v>
      </c>
      <c r="D67" s="7" t="s">
        <v>1691</v>
      </c>
      <c r="E67" s="7" t="s">
        <v>1692</v>
      </c>
      <c r="F67" s="7" t="s">
        <v>1693</v>
      </c>
      <c r="G67" s="7" t="s">
        <v>1519</v>
      </c>
      <c r="J67" s="7" t="s">
        <v>2081</v>
      </c>
    </row>
    <row r="68" spans="1:10">
      <c r="A68" s="7">
        <v>67</v>
      </c>
      <c r="B68" s="7" t="s">
        <v>1451</v>
      </c>
      <c r="C68" s="7" t="s">
        <v>19</v>
      </c>
      <c r="D68" s="7" t="s">
        <v>1694</v>
      </c>
      <c r="E68" s="7" t="s">
        <v>1692</v>
      </c>
      <c r="F68" s="7" t="s">
        <v>1695</v>
      </c>
      <c r="G68" s="7" t="s">
        <v>1575</v>
      </c>
      <c r="J68" s="7" t="s">
        <v>2081</v>
      </c>
    </row>
    <row r="69" spans="1:10">
      <c r="A69" s="7">
        <v>68</v>
      </c>
      <c r="B69" s="7" t="s">
        <v>1451</v>
      </c>
      <c r="C69" s="7" t="s">
        <v>19</v>
      </c>
      <c r="D69" s="7" t="s">
        <v>1696</v>
      </c>
      <c r="E69" s="7" t="s">
        <v>1692</v>
      </c>
      <c r="F69" s="7" t="s">
        <v>1697</v>
      </c>
      <c r="G69" s="7" t="s">
        <v>1459</v>
      </c>
      <c r="J69" s="7" t="s">
        <v>2081</v>
      </c>
    </row>
    <row r="70" spans="1:10">
      <c r="A70" s="7">
        <v>69</v>
      </c>
      <c r="B70" s="7" t="s">
        <v>1451</v>
      </c>
      <c r="C70" s="7" t="s">
        <v>19</v>
      </c>
      <c r="D70" s="7" t="s">
        <v>1698</v>
      </c>
      <c r="E70" s="7" t="s">
        <v>1699</v>
      </c>
      <c r="F70" s="7" t="s">
        <v>1700</v>
      </c>
      <c r="G70" s="7" t="s">
        <v>1519</v>
      </c>
      <c r="H70" s="7" t="s">
        <v>1701</v>
      </c>
      <c r="I70" s="7" t="s">
        <v>1702</v>
      </c>
      <c r="J70" s="7" t="s">
        <v>2081</v>
      </c>
    </row>
    <row r="71" spans="1:10">
      <c r="A71" s="7">
        <v>70</v>
      </c>
      <c r="B71" s="7" t="s">
        <v>1451</v>
      </c>
      <c r="C71" s="7" t="s">
        <v>19</v>
      </c>
      <c r="D71" s="7" t="s">
        <v>1703</v>
      </c>
      <c r="E71" s="7" t="s">
        <v>1704</v>
      </c>
      <c r="F71" s="7" t="s">
        <v>1705</v>
      </c>
      <c r="G71" s="7" t="s">
        <v>1512</v>
      </c>
      <c r="J71" s="7" t="s">
        <v>2081</v>
      </c>
    </row>
    <row r="72" spans="1:10">
      <c r="A72" s="7">
        <v>71</v>
      </c>
      <c r="B72" s="7" t="s">
        <v>1451</v>
      </c>
      <c r="C72" s="7" t="s">
        <v>19</v>
      </c>
      <c r="D72" s="7" t="s">
        <v>1706</v>
      </c>
      <c r="E72" s="7" t="s">
        <v>1707</v>
      </c>
      <c r="F72" s="7" t="s">
        <v>1708</v>
      </c>
      <c r="G72" s="7" t="s">
        <v>1674</v>
      </c>
      <c r="I72" s="7" t="s">
        <v>1709</v>
      </c>
      <c r="J72" s="7" t="s">
        <v>2081</v>
      </c>
    </row>
    <row r="73" spans="1:10">
      <c r="A73" s="7">
        <v>72</v>
      </c>
      <c r="B73" s="7" t="s">
        <v>1451</v>
      </c>
      <c r="C73" s="7" t="s">
        <v>19</v>
      </c>
      <c r="D73" s="7" t="s">
        <v>1710</v>
      </c>
      <c r="E73" s="7" t="s">
        <v>1711</v>
      </c>
      <c r="F73" s="7" t="s">
        <v>1712</v>
      </c>
      <c r="G73" s="7" t="s">
        <v>1459</v>
      </c>
      <c r="J73" s="7" t="s">
        <v>2081</v>
      </c>
    </row>
    <row r="74" spans="1:10">
      <c r="A74" s="7">
        <v>73</v>
      </c>
      <c r="B74" s="7" t="s">
        <v>1451</v>
      </c>
      <c r="C74" s="7" t="s">
        <v>19</v>
      </c>
      <c r="D74" s="7" t="s">
        <v>1713</v>
      </c>
      <c r="E74" s="7" t="s">
        <v>1714</v>
      </c>
      <c r="F74" s="7" t="s">
        <v>1715</v>
      </c>
      <c r="G74" s="7" t="s">
        <v>1519</v>
      </c>
      <c r="J74" s="7" t="s">
        <v>2081</v>
      </c>
    </row>
    <row r="75" spans="1:10">
      <c r="A75" s="7">
        <v>74</v>
      </c>
      <c r="B75" s="7" t="s">
        <v>1451</v>
      </c>
      <c r="C75" s="7" t="s">
        <v>19</v>
      </c>
      <c r="D75" s="7" t="s">
        <v>1716</v>
      </c>
      <c r="E75" s="7" t="s">
        <v>1717</v>
      </c>
      <c r="F75" s="7" t="s">
        <v>1718</v>
      </c>
      <c r="G75" s="7" t="s">
        <v>1719</v>
      </c>
      <c r="I75" s="7" t="s">
        <v>1720</v>
      </c>
      <c r="J75" s="7" t="s">
        <v>2081</v>
      </c>
    </row>
    <row r="76" spans="1:10">
      <c r="A76" s="7">
        <v>75</v>
      </c>
      <c r="B76" s="7" t="s">
        <v>1451</v>
      </c>
      <c r="C76" s="7" t="s">
        <v>19</v>
      </c>
      <c r="D76" s="7" t="s">
        <v>1721</v>
      </c>
      <c r="E76" s="7" t="s">
        <v>1722</v>
      </c>
      <c r="F76" s="7" t="s">
        <v>1723</v>
      </c>
      <c r="G76" s="7" t="s">
        <v>1575</v>
      </c>
      <c r="J76" s="7" t="s">
        <v>2081</v>
      </c>
    </row>
    <row r="77" spans="1:10">
      <c r="A77" s="7">
        <v>76</v>
      </c>
      <c r="B77" s="7" t="s">
        <v>1451</v>
      </c>
      <c r="C77" s="7" t="s">
        <v>19</v>
      </c>
      <c r="D77" s="7" t="s">
        <v>1724</v>
      </c>
      <c r="E77" s="7" t="s">
        <v>1725</v>
      </c>
      <c r="F77" s="7" t="s">
        <v>1726</v>
      </c>
      <c r="G77" s="7" t="s">
        <v>1575</v>
      </c>
      <c r="J77" s="7" t="s">
        <v>2081</v>
      </c>
    </row>
    <row r="78" spans="1:10">
      <c r="A78" s="7">
        <v>77</v>
      </c>
      <c r="B78" s="7" t="s">
        <v>1451</v>
      </c>
      <c r="C78" s="7" t="s">
        <v>19</v>
      </c>
      <c r="D78" s="7" t="s">
        <v>1727</v>
      </c>
      <c r="E78" s="7" t="s">
        <v>1728</v>
      </c>
      <c r="F78" s="7" t="s">
        <v>1729</v>
      </c>
      <c r="G78" s="7" t="s">
        <v>1598</v>
      </c>
      <c r="J78" s="7" t="s">
        <v>2081</v>
      </c>
    </row>
    <row r="79" spans="1:10">
      <c r="A79" s="7">
        <v>78</v>
      </c>
      <c r="B79" s="7" t="s">
        <v>1451</v>
      </c>
      <c r="C79" s="7" t="s">
        <v>19</v>
      </c>
      <c r="D79" s="7" t="s">
        <v>1730</v>
      </c>
      <c r="E79" s="7" t="s">
        <v>1731</v>
      </c>
      <c r="F79" s="7" t="s">
        <v>1732</v>
      </c>
      <c r="G79" s="7" t="s">
        <v>1644</v>
      </c>
      <c r="J79" s="7" t="s">
        <v>2081</v>
      </c>
    </row>
    <row r="80" spans="1:10">
      <c r="A80" s="7">
        <v>79</v>
      </c>
      <c r="B80" s="7" t="s">
        <v>1451</v>
      </c>
      <c r="C80" s="7" t="s">
        <v>19</v>
      </c>
      <c r="D80" s="7" t="s">
        <v>1733</v>
      </c>
      <c r="E80" s="7" t="s">
        <v>1734</v>
      </c>
      <c r="F80" s="7" t="s">
        <v>1735</v>
      </c>
      <c r="G80" s="7" t="s">
        <v>1575</v>
      </c>
      <c r="H80" s="7" t="s">
        <v>1736</v>
      </c>
      <c r="J80" s="7" t="s">
        <v>2081</v>
      </c>
    </row>
    <row r="81" spans="1:10">
      <c r="A81" s="7">
        <v>80</v>
      </c>
      <c r="B81" s="7" t="s">
        <v>1451</v>
      </c>
      <c r="C81" s="7" t="s">
        <v>19</v>
      </c>
      <c r="D81" s="7" t="s">
        <v>1737</v>
      </c>
      <c r="E81" s="7" t="s">
        <v>1738</v>
      </c>
      <c r="F81" s="7" t="s">
        <v>1739</v>
      </c>
      <c r="G81" s="7" t="s">
        <v>1459</v>
      </c>
      <c r="J81" s="7" t="s">
        <v>2081</v>
      </c>
    </row>
    <row r="82" spans="1:10">
      <c r="A82" s="7">
        <v>81</v>
      </c>
      <c r="B82" s="7" t="s">
        <v>1451</v>
      </c>
      <c r="C82" s="7" t="s">
        <v>19</v>
      </c>
      <c r="D82" s="7" t="s">
        <v>1740</v>
      </c>
      <c r="E82" s="7" t="s">
        <v>1741</v>
      </c>
      <c r="F82" s="7" t="s">
        <v>1742</v>
      </c>
      <c r="G82" s="7" t="s">
        <v>1512</v>
      </c>
      <c r="J82" s="7" t="s">
        <v>2081</v>
      </c>
    </row>
    <row r="83" spans="1:10">
      <c r="A83" s="7">
        <v>82</v>
      </c>
      <c r="B83" s="7" t="s">
        <v>1451</v>
      </c>
      <c r="C83" s="7" t="s">
        <v>19</v>
      </c>
      <c r="D83" s="7" t="s">
        <v>1743</v>
      </c>
      <c r="E83" s="7" t="s">
        <v>1744</v>
      </c>
      <c r="F83" s="7" t="s">
        <v>1745</v>
      </c>
      <c r="G83" s="7" t="s">
        <v>1512</v>
      </c>
      <c r="I83" s="7" t="s">
        <v>1746</v>
      </c>
      <c r="J83" s="7" t="s">
        <v>2081</v>
      </c>
    </row>
    <row r="84" spans="1:10">
      <c r="A84" s="7">
        <v>83</v>
      </c>
      <c r="B84" s="7" t="s">
        <v>1451</v>
      </c>
      <c r="C84" s="7" t="s">
        <v>19</v>
      </c>
      <c r="D84" s="7" t="s">
        <v>1747</v>
      </c>
      <c r="E84" s="7" t="s">
        <v>1748</v>
      </c>
      <c r="F84" s="7" t="s">
        <v>1749</v>
      </c>
      <c r="G84" s="7" t="s">
        <v>1519</v>
      </c>
      <c r="J84" s="7" t="s">
        <v>2081</v>
      </c>
    </row>
    <row r="85" spans="1:10">
      <c r="A85" s="7">
        <v>84</v>
      </c>
      <c r="B85" s="7" t="s">
        <v>1451</v>
      </c>
      <c r="C85" s="7" t="s">
        <v>19</v>
      </c>
      <c r="D85" s="7" t="s">
        <v>1750</v>
      </c>
      <c r="E85" s="7" t="s">
        <v>1751</v>
      </c>
      <c r="F85" s="7" t="s">
        <v>1752</v>
      </c>
      <c r="G85" s="7" t="s">
        <v>1464</v>
      </c>
      <c r="J85" s="7" t="s">
        <v>2081</v>
      </c>
    </row>
    <row r="86" spans="1:10">
      <c r="A86" s="7">
        <v>85</v>
      </c>
      <c r="B86" s="7" t="s">
        <v>1451</v>
      </c>
      <c r="C86" s="7" t="s">
        <v>19</v>
      </c>
      <c r="D86" s="7" t="s">
        <v>1753</v>
      </c>
      <c r="E86" s="7" t="s">
        <v>1754</v>
      </c>
      <c r="F86" s="7" t="s">
        <v>1755</v>
      </c>
      <c r="G86" s="7" t="s">
        <v>1477</v>
      </c>
      <c r="I86" s="7" t="s">
        <v>1756</v>
      </c>
      <c r="J86" s="7" t="s">
        <v>2081</v>
      </c>
    </row>
    <row r="87" spans="1:10">
      <c r="A87" s="7">
        <v>86</v>
      </c>
      <c r="B87" s="7" t="s">
        <v>1451</v>
      </c>
      <c r="C87" s="7" t="s">
        <v>19</v>
      </c>
      <c r="D87" s="7" t="s">
        <v>1757</v>
      </c>
      <c r="E87" s="7" t="s">
        <v>1758</v>
      </c>
      <c r="F87" s="7" t="s">
        <v>1759</v>
      </c>
      <c r="G87" s="7" t="s">
        <v>1575</v>
      </c>
      <c r="J87" s="7" t="s">
        <v>2081</v>
      </c>
    </row>
    <row r="88" spans="1:10">
      <c r="A88" s="7">
        <v>87</v>
      </c>
      <c r="B88" s="7" t="s">
        <v>1451</v>
      </c>
      <c r="C88" s="7" t="s">
        <v>19</v>
      </c>
      <c r="D88" s="7" t="s">
        <v>1760</v>
      </c>
      <c r="E88" s="7" t="s">
        <v>1761</v>
      </c>
      <c r="F88" s="7" t="s">
        <v>1762</v>
      </c>
      <c r="G88" s="7" t="s">
        <v>1575</v>
      </c>
      <c r="J88" s="7" t="s">
        <v>2081</v>
      </c>
    </row>
    <row r="89" spans="1:10">
      <c r="A89" s="7">
        <v>88</v>
      </c>
      <c r="B89" s="7" t="s">
        <v>1451</v>
      </c>
      <c r="C89" s="7" t="s">
        <v>19</v>
      </c>
      <c r="D89" s="7" t="s">
        <v>1763</v>
      </c>
      <c r="E89" s="7" t="s">
        <v>1764</v>
      </c>
      <c r="F89" s="7" t="s">
        <v>1765</v>
      </c>
      <c r="G89" s="7" t="s">
        <v>1477</v>
      </c>
      <c r="J89" s="7" t="s">
        <v>2081</v>
      </c>
    </row>
    <row r="90" spans="1:10">
      <c r="A90" s="7">
        <v>89</v>
      </c>
      <c r="B90" s="7" t="s">
        <v>1451</v>
      </c>
      <c r="C90" s="7" t="s">
        <v>19</v>
      </c>
      <c r="D90" s="7" t="s">
        <v>1766</v>
      </c>
      <c r="E90" s="7" t="s">
        <v>1767</v>
      </c>
      <c r="F90" s="7" t="s">
        <v>1768</v>
      </c>
      <c r="G90" s="7" t="s">
        <v>1575</v>
      </c>
      <c r="H90" s="7" t="s">
        <v>1769</v>
      </c>
      <c r="J90" s="7" t="s">
        <v>2081</v>
      </c>
    </row>
    <row r="91" spans="1:10">
      <c r="A91" s="7">
        <v>90</v>
      </c>
      <c r="B91" s="7" t="s">
        <v>1451</v>
      </c>
      <c r="C91" s="7" t="s">
        <v>19</v>
      </c>
      <c r="D91" s="7" t="s">
        <v>1770</v>
      </c>
      <c r="E91" s="7" t="s">
        <v>1771</v>
      </c>
      <c r="F91" s="7" t="s">
        <v>1772</v>
      </c>
      <c r="G91" s="7" t="s">
        <v>1464</v>
      </c>
      <c r="J91" s="7" t="s">
        <v>2081</v>
      </c>
    </row>
    <row r="92" spans="1:10">
      <c r="A92" s="7">
        <v>91</v>
      </c>
      <c r="B92" s="7" t="s">
        <v>1451</v>
      </c>
      <c r="C92" s="7" t="s">
        <v>19</v>
      </c>
      <c r="D92" s="7" t="s">
        <v>1773</v>
      </c>
      <c r="E92" s="7" t="s">
        <v>1774</v>
      </c>
      <c r="F92" s="7" t="s">
        <v>1775</v>
      </c>
      <c r="G92" s="7" t="s">
        <v>1674</v>
      </c>
      <c r="J92" s="7" t="s">
        <v>2081</v>
      </c>
    </row>
    <row r="93" spans="1:10">
      <c r="A93" s="7">
        <v>92</v>
      </c>
      <c r="B93" s="7" t="s">
        <v>1451</v>
      </c>
      <c r="C93" s="7" t="s">
        <v>19</v>
      </c>
      <c r="D93" s="7" t="s">
        <v>1776</v>
      </c>
      <c r="E93" s="7" t="s">
        <v>1777</v>
      </c>
      <c r="F93" s="7" t="s">
        <v>1778</v>
      </c>
      <c r="G93" s="7" t="s">
        <v>1464</v>
      </c>
      <c r="I93" s="7" t="s">
        <v>1779</v>
      </c>
      <c r="J93" s="7" t="s">
        <v>2081</v>
      </c>
    </row>
    <row r="94" spans="1:10">
      <c r="A94" s="7">
        <v>93</v>
      </c>
      <c r="B94" s="7" t="s">
        <v>1451</v>
      </c>
      <c r="C94" s="7" t="s">
        <v>19</v>
      </c>
      <c r="D94" s="7" t="s">
        <v>1780</v>
      </c>
      <c r="E94" s="7" t="s">
        <v>1781</v>
      </c>
      <c r="F94" s="7" t="s">
        <v>1782</v>
      </c>
      <c r="G94" s="7" t="s">
        <v>1575</v>
      </c>
      <c r="H94" s="7" t="s">
        <v>1783</v>
      </c>
      <c r="J94" s="7" t="s">
        <v>2081</v>
      </c>
    </row>
    <row r="95" spans="1:10">
      <c r="A95" s="7">
        <v>94</v>
      </c>
      <c r="B95" s="7" t="s">
        <v>1451</v>
      </c>
      <c r="C95" s="7" t="s">
        <v>19</v>
      </c>
      <c r="D95" s="7" t="s">
        <v>1784</v>
      </c>
      <c r="E95" s="7" t="s">
        <v>1785</v>
      </c>
      <c r="F95" s="7" t="s">
        <v>1786</v>
      </c>
      <c r="G95" s="7" t="s">
        <v>1575</v>
      </c>
      <c r="H95" s="7" t="s">
        <v>1787</v>
      </c>
      <c r="I95" s="7" t="s">
        <v>1788</v>
      </c>
      <c r="J95" s="7" t="s">
        <v>2081</v>
      </c>
    </row>
    <row r="96" spans="1:10">
      <c r="A96" s="7">
        <v>95</v>
      </c>
      <c r="B96" s="7" t="s">
        <v>1451</v>
      </c>
      <c r="C96" s="7" t="s">
        <v>19</v>
      </c>
      <c r="D96" s="7" t="s">
        <v>1789</v>
      </c>
      <c r="E96" s="7" t="s">
        <v>1790</v>
      </c>
      <c r="F96" s="7" t="s">
        <v>1791</v>
      </c>
      <c r="G96" s="7" t="s">
        <v>1464</v>
      </c>
      <c r="J96" s="7" t="s">
        <v>2081</v>
      </c>
    </row>
    <row r="97" spans="1:10">
      <c r="A97" s="7">
        <v>96</v>
      </c>
      <c r="B97" s="7" t="s">
        <v>1451</v>
      </c>
      <c r="C97" s="7" t="s">
        <v>19</v>
      </c>
      <c r="D97" s="7" t="s">
        <v>1792</v>
      </c>
      <c r="E97" s="7" t="s">
        <v>1793</v>
      </c>
      <c r="F97" s="7" t="s">
        <v>1794</v>
      </c>
      <c r="G97" s="7" t="s">
        <v>1519</v>
      </c>
      <c r="J97" s="7" t="s">
        <v>2081</v>
      </c>
    </row>
    <row r="98" spans="1:10">
      <c r="A98" s="7">
        <v>97</v>
      </c>
      <c r="B98" s="7" t="s">
        <v>1451</v>
      </c>
      <c r="C98" s="7" t="s">
        <v>19</v>
      </c>
      <c r="D98" s="7" t="s">
        <v>1795</v>
      </c>
      <c r="E98" s="7" t="s">
        <v>1796</v>
      </c>
      <c r="F98" s="7" t="s">
        <v>1797</v>
      </c>
      <c r="G98" s="7" t="s">
        <v>1459</v>
      </c>
      <c r="I98" s="7" t="s">
        <v>1798</v>
      </c>
      <c r="J98" s="7" t="s">
        <v>2081</v>
      </c>
    </row>
    <row r="99" spans="1:10">
      <c r="A99" s="7">
        <v>98</v>
      </c>
      <c r="B99" s="7" t="s">
        <v>1451</v>
      </c>
      <c r="C99" s="7" t="s">
        <v>19</v>
      </c>
      <c r="D99" s="7" t="s">
        <v>1799</v>
      </c>
      <c r="E99" s="7" t="s">
        <v>1800</v>
      </c>
      <c r="F99" s="7" t="s">
        <v>1801</v>
      </c>
      <c r="G99" s="7" t="s">
        <v>1598</v>
      </c>
      <c r="J99" s="7" t="s">
        <v>2081</v>
      </c>
    </row>
    <row r="100" spans="1:10">
      <c r="A100" s="7">
        <v>99</v>
      </c>
      <c r="B100" s="7" t="s">
        <v>1451</v>
      </c>
      <c r="C100" s="7" t="s">
        <v>19</v>
      </c>
      <c r="D100" s="7" t="s">
        <v>1802</v>
      </c>
      <c r="E100" s="7" t="s">
        <v>1803</v>
      </c>
      <c r="F100" s="7" t="s">
        <v>1804</v>
      </c>
      <c r="G100" s="7" t="s">
        <v>1805</v>
      </c>
      <c r="J100" s="7" t="s">
        <v>2081</v>
      </c>
    </row>
    <row r="101" spans="1:10">
      <c r="A101" s="7">
        <v>100</v>
      </c>
      <c r="B101" s="7" t="s">
        <v>1451</v>
      </c>
      <c r="C101" s="7" t="s">
        <v>19</v>
      </c>
      <c r="D101" s="7" t="s">
        <v>1806</v>
      </c>
      <c r="E101" s="7" t="s">
        <v>1807</v>
      </c>
      <c r="F101" s="7" t="s">
        <v>1808</v>
      </c>
      <c r="G101" s="7" t="s">
        <v>1512</v>
      </c>
      <c r="J101" s="7" t="s">
        <v>2081</v>
      </c>
    </row>
    <row r="102" spans="1:10">
      <c r="A102" s="7">
        <v>101</v>
      </c>
      <c r="B102" s="7" t="s">
        <v>1451</v>
      </c>
      <c r="C102" s="7" t="s">
        <v>19</v>
      </c>
      <c r="D102" s="7" t="s">
        <v>1809</v>
      </c>
      <c r="E102" s="7" t="s">
        <v>1810</v>
      </c>
      <c r="F102" s="7" t="s">
        <v>1811</v>
      </c>
      <c r="G102" s="7" t="s">
        <v>1719</v>
      </c>
      <c r="J102" s="7" t="s">
        <v>2081</v>
      </c>
    </row>
    <row r="103" spans="1:10">
      <c r="A103" s="7">
        <v>102</v>
      </c>
      <c r="B103" s="7" t="s">
        <v>1451</v>
      </c>
      <c r="C103" s="7" t="s">
        <v>19</v>
      </c>
      <c r="D103" s="7" t="s">
        <v>1812</v>
      </c>
      <c r="E103" s="7" t="s">
        <v>1813</v>
      </c>
      <c r="F103" s="7" t="s">
        <v>1814</v>
      </c>
      <c r="G103" s="7" t="s">
        <v>1477</v>
      </c>
      <c r="J103" s="7" t="s">
        <v>2081</v>
      </c>
    </row>
    <row r="104" spans="1:10">
      <c r="A104" s="7">
        <v>103</v>
      </c>
      <c r="B104" s="7" t="s">
        <v>1451</v>
      </c>
      <c r="C104" s="7" t="s">
        <v>19</v>
      </c>
      <c r="D104" s="7" t="s">
        <v>1815</v>
      </c>
      <c r="E104" s="7" t="s">
        <v>1816</v>
      </c>
      <c r="F104" s="7" t="s">
        <v>1817</v>
      </c>
      <c r="G104" s="7" t="s">
        <v>1512</v>
      </c>
      <c r="H104" s="7" t="s">
        <v>1818</v>
      </c>
      <c r="I104" s="7" t="s">
        <v>1819</v>
      </c>
      <c r="J104" s="7" t="s">
        <v>2081</v>
      </c>
    </row>
    <row r="105" spans="1:10">
      <c r="A105" s="7">
        <v>104</v>
      </c>
      <c r="B105" s="7" t="s">
        <v>1451</v>
      </c>
      <c r="C105" s="7" t="s">
        <v>19</v>
      </c>
      <c r="D105" s="7" t="s">
        <v>1820</v>
      </c>
      <c r="E105" s="7" t="s">
        <v>1821</v>
      </c>
      <c r="F105" s="7" t="s">
        <v>1822</v>
      </c>
      <c r="G105" s="7" t="s">
        <v>1519</v>
      </c>
      <c r="J105" s="7" t="s">
        <v>2081</v>
      </c>
    </row>
    <row r="106" spans="1:10">
      <c r="A106" s="7">
        <v>105</v>
      </c>
      <c r="B106" s="7" t="s">
        <v>1451</v>
      </c>
      <c r="C106" s="7" t="s">
        <v>19</v>
      </c>
      <c r="D106" s="7" t="s">
        <v>1823</v>
      </c>
      <c r="E106" s="7" t="s">
        <v>1824</v>
      </c>
      <c r="F106" s="7" t="s">
        <v>1825</v>
      </c>
      <c r="G106" s="7" t="s">
        <v>1496</v>
      </c>
      <c r="I106" s="7" t="s">
        <v>1826</v>
      </c>
      <c r="J106" s="7" t="s">
        <v>2081</v>
      </c>
    </row>
    <row r="107" spans="1:10">
      <c r="A107" s="7">
        <v>106</v>
      </c>
      <c r="B107" s="7" t="s">
        <v>1451</v>
      </c>
      <c r="C107" s="7" t="s">
        <v>19</v>
      </c>
      <c r="D107" s="7" t="s">
        <v>1827</v>
      </c>
      <c r="E107" s="7" t="s">
        <v>1828</v>
      </c>
      <c r="F107" s="7" t="s">
        <v>1829</v>
      </c>
      <c r="G107" s="7" t="s">
        <v>1575</v>
      </c>
      <c r="I107" s="7" t="s">
        <v>1830</v>
      </c>
      <c r="J107" s="7" t="s">
        <v>2081</v>
      </c>
    </row>
    <row r="108" spans="1:10">
      <c r="A108" s="7">
        <v>107</v>
      </c>
      <c r="B108" s="7" t="s">
        <v>1451</v>
      </c>
      <c r="C108" s="7" t="s">
        <v>19</v>
      </c>
      <c r="D108" s="7" t="s">
        <v>1831</v>
      </c>
      <c r="E108" s="7" t="s">
        <v>1832</v>
      </c>
      <c r="F108" s="7" t="s">
        <v>1833</v>
      </c>
      <c r="G108" s="7" t="s">
        <v>1519</v>
      </c>
      <c r="J108" s="7" t="s">
        <v>2081</v>
      </c>
    </row>
    <row r="109" spans="1:10">
      <c r="A109" s="7">
        <v>108</v>
      </c>
      <c r="B109" s="7" t="s">
        <v>1451</v>
      </c>
      <c r="C109" s="7" t="s">
        <v>19</v>
      </c>
      <c r="D109" s="7" t="s">
        <v>1834</v>
      </c>
      <c r="E109" s="7" t="s">
        <v>1832</v>
      </c>
      <c r="F109" s="7" t="s">
        <v>1835</v>
      </c>
      <c r="G109" s="7" t="s">
        <v>1836</v>
      </c>
      <c r="H109" s="7" t="s">
        <v>1837</v>
      </c>
      <c r="J109" s="7" t="s">
        <v>2081</v>
      </c>
    </row>
    <row r="110" spans="1:10">
      <c r="A110" s="7">
        <v>109</v>
      </c>
      <c r="B110" s="7" t="s">
        <v>1451</v>
      </c>
      <c r="C110" s="7" t="s">
        <v>19</v>
      </c>
      <c r="D110" s="7" t="s">
        <v>1838</v>
      </c>
      <c r="E110" s="7" t="s">
        <v>1839</v>
      </c>
      <c r="F110" s="7" t="s">
        <v>1840</v>
      </c>
      <c r="G110" s="7" t="s">
        <v>1477</v>
      </c>
      <c r="I110" s="7" t="s">
        <v>1620</v>
      </c>
      <c r="J110" s="7" t="s">
        <v>2081</v>
      </c>
    </row>
    <row r="111" spans="1:10">
      <c r="A111" s="7">
        <v>110</v>
      </c>
      <c r="B111" s="7" t="s">
        <v>1451</v>
      </c>
      <c r="C111" s="7" t="s">
        <v>19</v>
      </c>
      <c r="D111" s="7" t="s">
        <v>1841</v>
      </c>
      <c r="E111" s="7" t="s">
        <v>1842</v>
      </c>
      <c r="F111" s="7" t="s">
        <v>1843</v>
      </c>
      <c r="G111" s="7" t="s">
        <v>1844</v>
      </c>
      <c r="J111" s="7" t="s">
        <v>2081</v>
      </c>
    </row>
    <row r="112" spans="1:10">
      <c r="A112" s="7">
        <v>111</v>
      </c>
      <c r="B112" s="7" t="s">
        <v>1451</v>
      </c>
      <c r="C112" s="7" t="s">
        <v>19</v>
      </c>
      <c r="D112" s="7" t="s">
        <v>1845</v>
      </c>
      <c r="E112" s="7" t="s">
        <v>1846</v>
      </c>
      <c r="F112" s="7" t="s">
        <v>1847</v>
      </c>
      <c r="G112" s="7" t="s">
        <v>1512</v>
      </c>
      <c r="J112" s="7" t="s">
        <v>2081</v>
      </c>
    </row>
    <row r="113" spans="1:10">
      <c r="A113" s="7">
        <v>112</v>
      </c>
      <c r="B113" s="7" t="s">
        <v>1451</v>
      </c>
      <c r="C113" s="7" t="s">
        <v>19</v>
      </c>
      <c r="D113" s="7" t="s">
        <v>1848</v>
      </c>
      <c r="E113" s="7" t="s">
        <v>1849</v>
      </c>
      <c r="F113" s="7" t="s">
        <v>1850</v>
      </c>
      <c r="G113" s="7" t="s">
        <v>1575</v>
      </c>
      <c r="I113" s="7" t="s">
        <v>1851</v>
      </c>
      <c r="J113" s="7" t="s">
        <v>2081</v>
      </c>
    </row>
    <row r="114" spans="1:10">
      <c r="A114" s="7">
        <v>113</v>
      </c>
      <c r="B114" s="7" t="s">
        <v>1451</v>
      </c>
      <c r="C114" s="7" t="s">
        <v>19</v>
      </c>
      <c r="D114" s="7" t="s">
        <v>1852</v>
      </c>
      <c r="E114" s="7" t="s">
        <v>1853</v>
      </c>
      <c r="F114" s="7" t="s">
        <v>1854</v>
      </c>
      <c r="G114" s="7" t="s">
        <v>1575</v>
      </c>
      <c r="I114" s="7" t="s">
        <v>1855</v>
      </c>
      <c r="J114" s="7" t="s">
        <v>2081</v>
      </c>
    </row>
    <row r="115" spans="1:10">
      <c r="A115" s="7">
        <v>114</v>
      </c>
      <c r="B115" s="7" t="s">
        <v>1451</v>
      </c>
      <c r="C115" s="7" t="s">
        <v>19</v>
      </c>
      <c r="D115" s="7" t="s">
        <v>1856</v>
      </c>
      <c r="E115" s="7" t="s">
        <v>1857</v>
      </c>
      <c r="F115" s="7" t="s">
        <v>1858</v>
      </c>
      <c r="G115" s="7" t="s">
        <v>1549</v>
      </c>
      <c r="J115" s="7" t="s">
        <v>2081</v>
      </c>
    </row>
    <row r="116" spans="1:10">
      <c r="A116" s="7">
        <v>115</v>
      </c>
      <c r="B116" s="7" t="s">
        <v>1451</v>
      </c>
      <c r="C116" s="7" t="s">
        <v>19</v>
      </c>
      <c r="D116" s="7" t="s">
        <v>1859</v>
      </c>
      <c r="E116" s="7" t="s">
        <v>1860</v>
      </c>
      <c r="F116" s="7" t="s">
        <v>1861</v>
      </c>
      <c r="G116" s="7" t="s">
        <v>1464</v>
      </c>
      <c r="I116" s="7" t="s">
        <v>1862</v>
      </c>
      <c r="J116" s="7" t="s">
        <v>2081</v>
      </c>
    </row>
    <row r="117" spans="1:10">
      <c r="A117" s="7">
        <v>116</v>
      </c>
      <c r="B117" s="7" t="s">
        <v>1451</v>
      </c>
      <c r="C117" s="7" t="s">
        <v>19</v>
      </c>
      <c r="D117" s="7" t="s">
        <v>1863</v>
      </c>
      <c r="E117" s="7" t="s">
        <v>1864</v>
      </c>
      <c r="F117" s="7" t="s">
        <v>1865</v>
      </c>
      <c r="G117" s="7" t="s">
        <v>1477</v>
      </c>
      <c r="H117" s="7" t="s">
        <v>1866</v>
      </c>
      <c r="J117" s="7" t="s">
        <v>2081</v>
      </c>
    </row>
    <row r="118" spans="1:10">
      <c r="A118" s="7">
        <v>117</v>
      </c>
      <c r="B118" s="7" t="s">
        <v>1451</v>
      </c>
      <c r="C118" s="7" t="s">
        <v>19</v>
      </c>
      <c r="D118" s="7" t="s">
        <v>1867</v>
      </c>
      <c r="E118" s="7" t="s">
        <v>1868</v>
      </c>
      <c r="F118" s="7" t="s">
        <v>1869</v>
      </c>
      <c r="G118" s="7" t="s">
        <v>1464</v>
      </c>
      <c r="H118" s="7" t="s">
        <v>1870</v>
      </c>
      <c r="J118" s="7" t="s">
        <v>2081</v>
      </c>
    </row>
    <row r="119" spans="1:10">
      <c r="A119" s="7">
        <v>118</v>
      </c>
      <c r="B119" s="7" t="s">
        <v>1451</v>
      </c>
      <c r="C119" s="7" t="s">
        <v>19</v>
      </c>
      <c r="D119" s="7" t="s">
        <v>1871</v>
      </c>
      <c r="E119" s="7" t="s">
        <v>1872</v>
      </c>
      <c r="F119" s="7" t="s">
        <v>1873</v>
      </c>
      <c r="G119" s="7" t="s">
        <v>1512</v>
      </c>
      <c r="H119" s="7" t="s">
        <v>1874</v>
      </c>
      <c r="I119" s="7" t="s">
        <v>1875</v>
      </c>
      <c r="J119" s="7" t="s">
        <v>2081</v>
      </c>
    </row>
    <row r="120" spans="1:10">
      <c r="A120" s="7">
        <v>119</v>
      </c>
      <c r="B120" s="7" t="s">
        <v>1451</v>
      </c>
      <c r="C120" s="7" t="s">
        <v>19</v>
      </c>
      <c r="D120" s="7" t="s">
        <v>1876</v>
      </c>
      <c r="E120" s="7" t="s">
        <v>1872</v>
      </c>
      <c r="F120" s="7" t="s">
        <v>1877</v>
      </c>
      <c r="G120" s="7" t="s">
        <v>1512</v>
      </c>
      <c r="J120" s="7" t="s">
        <v>2081</v>
      </c>
    </row>
    <row r="121" spans="1:10">
      <c r="A121" s="7">
        <v>120</v>
      </c>
      <c r="B121" s="7" t="s">
        <v>1451</v>
      </c>
      <c r="C121" s="7" t="s">
        <v>19</v>
      </c>
      <c r="D121" s="7" t="s">
        <v>1878</v>
      </c>
      <c r="E121" s="7" t="s">
        <v>1872</v>
      </c>
      <c r="F121" s="7" t="s">
        <v>1879</v>
      </c>
      <c r="G121" s="7" t="s">
        <v>1496</v>
      </c>
      <c r="J121" s="7" t="s">
        <v>2081</v>
      </c>
    </row>
    <row r="122" spans="1:10">
      <c r="A122" s="7">
        <v>121</v>
      </c>
      <c r="B122" s="7" t="s">
        <v>1451</v>
      </c>
      <c r="C122" s="7" t="s">
        <v>19</v>
      </c>
      <c r="D122" s="7" t="s">
        <v>1880</v>
      </c>
      <c r="E122" s="7" t="s">
        <v>1881</v>
      </c>
      <c r="F122" s="7" t="s">
        <v>1882</v>
      </c>
      <c r="G122" s="7" t="s">
        <v>1512</v>
      </c>
      <c r="J122" s="7" t="s">
        <v>2081</v>
      </c>
    </row>
    <row r="123" spans="1:10">
      <c r="A123" s="7">
        <v>122</v>
      </c>
      <c r="B123" s="7" t="s">
        <v>1451</v>
      </c>
      <c r="C123" s="7" t="s">
        <v>19</v>
      </c>
      <c r="D123" s="7" t="s">
        <v>1883</v>
      </c>
      <c r="E123" s="7" t="s">
        <v>1884</v>
      </c>
      <c r="F123" s="7" t="s">
        <v>1885</v>
      </c>
      <c r="G123" s="7" t="s">
        <v>1459</v>
      </c>
      <c r="I123" s="7" t="s">
        <v>1886</v>
      </c>
      <c r="J123" s="7" t="s">
        <v>2081</v>
      </c>
    </row>
    <row r="124" spans="1:10">
      <c r="A124" s="7">
        <v>123</v>
      </c>
      <c r="B124" s="7" t="s">
        <v>1451</v>
      </c>
      <c r="C124" s="7" t="s">
        <v>19</v>
      </c>
      <c r="D124" s="7" t="s">
        <v>1887</v>
      </c>
      <c r="E124" s="7" t="s">
        <v>1888</v>
      </c>
      <c r="F124" s="7" t="s">
        <v>1889</v>
      </c>
      <c r="G124" s="7" t="s">
        <v>1575</v>
      </c>
      <c r="J124" s="7" t="s">
        <v>2081</v>
      </c>
    </row>
    <row r="125" spans="1:10">
      <c r="A125" s="7">
        <v>124</v>
      </c>
      <c r="B125" s="7" t="s">
        <v>1451</v>
      </c>
      <c r="C125" s="7" t="s">
        <v>19</v>
      </c>
      <c r="D125" s="7" t="s">
        <v>1890</v>
      </c>
      <c r="E125" s="7" t="s">
        <v>1891</v>
      </c>
      <c r="F125" s="7" t="s">
        <v>1892</v>
      </c>
      <c r="G125" s="7" t="s">
        <v>1519</v>
      </c>
      <c r="J125" s="7" t="s">
        <v>2081</v>
      </c>
    </row>
    <row r="126" spans="1:10">
      <c r="A126" s="7">
        <v>125</v>
      </c>
      <c r="B126" s="7" t="s">
        <v>1451</v>
      </c>
      <c r="C126" s="7" t="s">
        <v>19</v>
      </c>
      <c r="D126" s="7" t="s">
        <v>1893</v>
      </c>
      <c r="E126" s="7" t="s">
        <v>1894</v>
      </c>
      <c r="F126" s="7" t="s">
        <v>1895</v>
      </c>
      <c r="G126" s="7" t="s">
        <v>1477</v>
      </c>
      <c r="H126" s="7" t="s">
        <v>1896</v>
      </c>
      <c r="J126" s="7" t="s">
        <v>2081</v>
      </c>
    </row>
    <row r="127" spans="1:10">
      <c r="A127" s="7">
        <v>126</v>
      </c>
      <c r="B127" s="7" t="s">
        <v>1451</v>
      </c>
      <c r="C127" s="7" t="s">
        <v>19</v>
      </c>
      <c r="D127" s="7" t="s">
        <v>1897</v>
      </c>
      <c r="E127" s="7" t="s">
        <v>1898</v>
      </c>
      <c r="F127" s="7" t="s">
        <v>1899</v>
      </c>
      <c r="G127" s="7" t="s">
        <v>1477</v>
      </c>
      <c r="I127" s="7" t="s">
        <v>1798</v>
      </c>
      <c r="J127" s="7" t="s">
        <v>2081</v>
      </c>
    </row>
    <row r="128" spans="1:10">
      <c r="A128" s="7">
        <v>127</v>
      </c>
      <c r="B128" s="7" t="s">
        <v>1451</v>
      </c>
      <c r="C128" s="7" t="s">
        <v>19</v>
      </c>
      <c r="D128" s="7" t="s">
        <v>1900</v>
      </c>
      <c r="E128" s="7" t="s">
        <v>1898</v>
      </c>
      <c r="F128" s="7" t="s">
        <v>1901</v>
      </c>
      <c r="G128" s="7" t="s">
        <v>1464</v>
      </c>
      <c r="H128" s="7" t="s">
        <v>1902</v>
      </c>
      <c r="J128" s="7" t="s">
        <v>2081</v>
      </c>
    </row>
    <row r="129" spans="1:10">
      <c r="A129" s="7">
        <v>128</v>
      </c>
      <c r="B129" s="7" t="s">
        <v>1451</v>
      </c>
      <c r="C129" s="7" t="s">
        <v>19</v>
      </c>
      <c r="D129" s="7" t="s">
        <v>1903</v>
      </c>
      <c r="E129" s="7" t="s">
        <v>1904</v>
      </c>
      <c r="F129" s="7" t="s">
        <v>1905</v>
      </c>
      <c r="G129" s="7" t="s">
        <v>1459</v>
      </c>
      <c r="H129" s="7" t="s">
        <v>1906</v>
      </c>
      <c r="J129" s="7" t="s">
        <v>2081</v>
      </c>
    </row>
    <row r="130" spans="1:10">
      <c r="A130" s="7">
        <v>129</v>
      </c>
      <c r="B130" s="7" t="s">
        <v>1451</v>
      </c>
      <c r="C130" s="7" t="s">
        <v>19</v>
      </c>
      <c r="D130" s="7" t="s">
        <v>1907</v>
      </c>
      <c r="E130" s="7" t="s">
        <v>1904</v>
      </c>
      <c r="F130" s="7" t="s">
        <v>1908</v>
      </c>
      <c r="G130" s="7" t="s">
        <v>1719</v>
      </c>
      <c r="J130" s="7" t="s">
        <v>2081</v>
      </c>
    </row>
    <row r="131" spans="1:10">
      <c r="A131" s="7">
        <v>130</v>
      </c>
      <c r="B131" s="7" t="s">
        <v>1451</v>
      </c>
      <c r="C131" s="7" t="s">
        <v>19</v>
      </c>
      <c r="D131" s="7" t="s">
        <v>1909</v>
      </c>
      <c r="E131" s="7" t="s">
        <v>1910</v>
      </c>
      <c r="F131" s="7" t="s">
        <v>1911</v>
      </c>
      <c r="G131" s="7" t="s">
        <v>1519</v>
      </c>
      <c r="J131" s="7" t="s">
        <v>2081</v>
      </c>
    </row>
    <row r="132" spans="1:10">
      <c r="A132" s="7">
        <v>131</v>
      </c>
      <c r="B132" s="7" t="s">
        <v>1451</v>
      </c>
      <c r="C132" s="7" t="s">
        <v>19</v>
      </c>
      <c r="D132" s="7" t="s">
        <v>1912</v>
      </c>
      <c r="E132" s="7" t="s">
        <v>1913</v>
      </c>
      <c r="F132" s="7" t="s">
        <v>1914</v>
      </c>
      <c r="G132" s="7" t="s">
        <v>1477</v>
      </c>
      <c r="J132" s="7" t="s">
        <v>2081</v>
      </c>
    </row>
    <row r="133" spans="1:10">
      <c r="A133" s="7">
        <v>132</v>
      </c>
      <c r="B133" s="7" t="s">
        <v>1451</v>
      </c>
      <c r="C133" s="7" t="s">
        <v>19</v>
      </c>
      <c r="D133" s="7" t="s">
        <v>1915</v>
      </c>
      <c r="E133" s="7" t="s">
        <v>1916</v>
      </c>
      <c r="F133" s="7" t="s">
        <v>1917</v>
      </c>
      <c r="G133" s="7" t="s">
        <v>1469</v>
      </c>
      <c r="J133" s="7" t="s">
        <v>2081</v>
      </c>
    </row>
    <row r="134" spans="1:10">
      <c r="A134" s="7">
        <v>133</v>
      </c>
      <c r="B134" s="7" t="s">
        <v>1451</v>
      </c>
      <c r="C134" s="7" t="s">
        <v>19</v>
      </c>
      <c r="D134" s="7" t="s">
        <v>1918</v>
      </c>
      <c r="E134" s="7" t="s">
        <v>1919</v>
      </c>
      <c r="F134" s="7" t="s">
        <v>1920</v>
      </c>
      <c r="G134" s="7" t="s">
        <v>1512</v>
      </c>
      <c r="I134" s="7" t="s">
        <v>1921</v>
      </c>
      <c r="J134" s="7" t="s">
        <v>2081</v>
      </c>
    </row>
    <row r="135" spans="1:10">
      <c r="A135" s="7">
        <v>134</v>
      </c>
      <c r="B135" s="7" t="s">
        <v>1451</v>
      </c>
      <c r="C135" s="7" t="s">
        <v>19</v>
      </c>
      <c r="D135" s="7" t="s">
        <v>1922</v>
      </c>
      <c r="E135" s="7" t="s">
        <v>1923</v>
      </c>
      <c r="F135" s="7" t="s">
        <v>1924</v>
      </c>
      <c r="G135" s="7" t="s">
        <v>1512</v>
      </c>
      <c r="J135" s="7" t="s">
        <v>2081</v>
      </c>
    </row>
    <row r="136" spans="1:10">
      <c r="A136" s="7">
        <v>135</v>
      </c>
      <c r="B136" s="7" t="s">
        <v>1451</v>
      </c>
      <c r="C136" s="7" t="s">
        <v>19</v>
      </c>
      <c r="D136" s="7" t="s">
        <v>1925</v>
      </c>
      <c r="E136" s="7" t="s">
        <v>1926</v>
      </c>
      <c r="F136" s="7" t="s">
        <v>1927</v>
      </c>
      <c r="G136" s="7" t="s">
        <v>1928</v>
      </c>
      <c r="J136" s="7" t="s">
        <v>2081</v>
      </c>
    </row>
    <row r="137" spans="1:10">
      <c r="A137" s="7">
        <v>136</v>
      </c>
      <c r="B137" s="7" t="s">
        <v>1451</v>
      </c>
      <c r="C137" s="7" t="s">
        <v>19</v>
      </c>
      <c r="D137" s="7" t="s">
        <v>1929</v>
      </c>
      <c r="E137" s="7" t="s">
        <v>1930</v>
      </c>
      <c r="F137" s="7" t="s">
        <v>1931</v>
      </c>
      <c r="G137" s="7" t="s">
        <v>1519</v>
      </c>
      <c r="H137" s="7" t="s">
        <v>1932</v>
      </c>
      <c r="J137" s="7" t="s">
        <v>2081</v>
      </c>
    </row>
    <row r="138" spans="1:10">
      <c r="A138" s="7">
        <v>137</v>
      </c>
      <c r="B138" s="7" t="s">
        <v>1451</v>
      </c>
      <c r="C138" s="7" t="s">
        <v>19</v>
      </c>
      <c r="D138" s="7" t="s">
        <v>1933</v>
      </c>
      <c r="E138" s="7" t="s">
        <v>1934</v>
      </c>
      <c r="F138" s="7" t="s">
        <v>1935</v>
      </c>
      <c r="G138" s="7" t="s">
        <v>1501</v>
      </c>
      <c r="J138" s="7" t="s">
        <v>2081</v>
      </c>
    </row>
    <row r="139" spans="1:10">
      <c r="A139" s="7">
        <v>138</v>
      </c>
      <c r="B139" s="7" t="s">
        <v>1451</v>
      </c>
      <c r="C139" s="7" t="s">
        <v>19</v>
      </c>
      <c r="D139" s="7" t="s">
        <v>1936</v>
      </c>
      <c r="E139" s="7" t="s">
        <v>1937</v>
      </c>
      <c r="F139" s="7" t="s">
        <v>1938</v>
      </c>
      <c r="G139" s="7" t="s">
        <v>1575</v>
      </c>
      <c r="H139" s="7" t="s">
        <v>1939</v>
      </c>
      <c r="J139" s="7" t="s">
        <v>2081</v>
      </c>
    </row>
    <row r="140" spans="1:10">
      <c r="A140" s="7">
        <v>139</v>
      </c>
      <c r="B140" s="7" t="s">
        <v>1451</v>
      </c>
      <c r="C140" s="7" t="s">
        <v>19</v>
      </c>
      <c r="D140" s="7" t="s">
        <v>1940</v>
      </c>
      <c r="E140" s="7" t="s">
        <v>1941</v>
      </c>
      <c r="F140" s="7" t="s">
        <v>1942</v>
      </c>
      <c r="G140" s="7" t="s">
        <v>1477</v>
      </c>
      <c r="J140" s="7" t="s">
        <v>2081</v>
      </c>
    </row>
    <row r="141" spans="1:10">
      <c r="A141" s="7">
        <v>140</v>
      </c>
      <c r="B141" s="7" t="s">
        <v>1451</v>
      </c>
      <c r="C141" s="7" t="s">
        <v>19</v>
      </c>
      <c r="D141" s="7" t="s">
        <v>1943</v>
      </c>
      <c r="E141" s="7" t="s">
        <v>1944</v>
      </c>
      <c r="F141" s="7" t="s">
        <v>1945</v>
      </c>
      <c r="G141" s="7" t="s">
        <v>1477</v>
      </c>
      <c r="J141" s="7" t="s">
        <v>2081</v>
      </c>
    </row>
    <row r="142" spans="1:10">
      <c r="A142" s="7">
        <v>141</v>
      </c>
      <c r="B142" s="7" t="s">
        <v>1451</v>
      </c>
      <c r="C142" s="7" t="s">
        <v>19</v>
      </c>
      <c r="D142" s="7" t="s">
        <v>1946</v>
      </c>
      <c r="E142" s="7" t="s">
        <v>1947</v>
      </c>
      <c r="F142" s="7" t="s">
        <v>1948</v>
      </c>
      <c r="G142" s="7" t="s">
        <v>1549</v>
      </c>
      <c r="J142" s="7" t="s">
        <v>2081</v>
      </c>
    </row>
    <row r="143" spans="1:10">
      <c r="A143" s="7">
        <v>142</v>
      </c>
      <c r="B143" s="7" t="s">
        <v>1451</v>
      </c>
      <c r="C143" s="7" t="s">
        <v>19</v>
      </c>
      <c r="D143" s="7" t="s">
        <v>1949</v>
      </c>
      <c r="E143" s="7" t="s">
        <v>1950</v>
      </c>
      <c r="F143" s="7" t="s">
        <v>1951</v>
      </c>
      <c r="G143" s="7" t="s">
        <v>1477</v>
      </c>
      <c r="J143" s="7" t="s">
        <v>2081</v>
      </c>
    </row>
    <row r="144" spans="1:10">
      <c r="A144" s="7">
        <v>143</v>
      </c>
      <c r="B144" s="7" t="s">
        <v>1451</v>
      </c>
      <c r="C144" s="7" t="s">
        <v>19</v>
      </c>
      <c r="D144" s="7" t="s">
        <v>1952</v>
      </c>
      <c r="E144" s="7" t="s">
        <v>1953</v>
      </c>
      <c r="F144" s="7" t="s">
        <v>1954</v>
      </c>
      <c r="G144" s="7" t="s">
        <v>1512</v>
      </c>
      <c r="H144" s="7" t="s">
        <v>1955</v>
      </c>
      <c r="J144" s="7" t="s">
        <v>2081</v>
      </c>
    </row>
    <row r="145" spans="1:10">
      <c r="A145" s="7">
        <v>144</v>
      </c>
      <c r="B145" s="7" t="s">
        <v>1451</v>
      </c>
      <c r="C145" s="7" t="s">
        <v>19</v>
      </c>
      <c r="D145" s="7" t="s">
        <v>1956</v>
      </c>
      <c r="E145" s="7" t="s">
        <v>1957</v>
      </c>
      <c r="F145" s="7" t="s">
        <v>1958</v>
      </c>
      <c r="G145" s="7" t="s">
        <v>1477</v>
      </c>
      <c r="J145" s="7" t="s">
        <v>2081</v>
      </c>
    </row>
    <row r="146" spans="1:10">
      <c r="A146" s="7">
        <v>145</v>
      </c>
      <c r="B146" s="7" t="s">
        <v>1451</v>
      </c>
      <c r="C146" s="7" t="s">
        <v>19</v>
      </c>
      <c r="D146" s="7" t="s">
        <v>1959</v>
      </c>
      <c r="E146" s="7" t="s">
        <v>1960</v>
      </c>
      <c r="F146" s="7" t="s">
        <v>1961</v>
      </c>
      <c r="G146" s="7" t="s">
        <v>1501</v>
      </c>
      <c r="J146" s="7" t="s">
        <v>2081</v>
      </c>
    </row>
    <row r="147" spans="1:10">
      <c r="A147" s="7">
        <v>146</v>
      </c>
      <c r="B147" s="7" t="s">
        <v>1451</v>
      </c>
      <c r="C147" s="7" t="s">
        <v>19</v>
      </c>
      <c r="D147" s="7" t="s">
        <v>1962</v>
      </c>
      <c r="E147" s="7" t="s">
        <v>1963</v>
      </c>
      <c r="F147" s="7" t="s">
        <v>1964</v>
      </c>
      <c r="G147" s="7" t="s">
        <v>1459</v>
      </c>
      <c r="J147" s="7" t="s">
        <v>2081</v>
      </c>
    </row>
    <row r="148" spans="1:10">
      <c r="A148" s="7">
        <v>147</v>
      </c>
      <c r="B148" s="7" t="s">
        <v>1451</v>
      </c>
      <c r="C148" s="7" t="s">
        <v>19</v>
      </c>
      <c r="D148" s="7" t="s">
        <v>1965</v>
      </c>
      <c r="E148" s="7" t="s">
        <v>1966</v>
      </c>
      <c r="F148" s="7" t="s">
        <v>1967</v>
      </c>
      <c r="G148" s="7" t="s">
        <v>1459</v>
      </c>
      <c r="J148" s="7" t="s">
        <v>2081</v>
      </c>
    </row>
    <row r="149" spans="1:10">
      <c r="A149" s="7">
        <v>148</v>
      </c>
      <c r="B149" s="7" t="s">
        <v>1451</v>
      </c>
      <c r="C149" s="7" t="s">
        <v>19</v>
      </c>
      <c r="D149" s="7" t="s">
        <v>1968</v>
      </c>
      <c r="E149" s="7" t="s">
        <v>1969</v>
      </c>
      <c r="F149" s="7" t="s">
        <v>1970</v>
      </c>
      <c r="G149" s="7" t="s">
        <v>1512</v>
      </c>
      <c r="J149" s="7" t="s">
        <v>2081</v>
      </c>
    </row>
    <row r="150" spans="1:10">
      <c r="A150" s="7">
        <v>149</v>
      </c>
      <c r="B150" s="7" t="s">
        <v>1451</v>
      </c>
      <c r="C150" s="7" t="s">
        <v>19</v>
      </c>
      <c r="D150" s="7" t="s">
        <v>1971</v>
      </c>
      <c r="E150" s="7" t="s">
        <v>1972</v>
      </c>
      <c r="F150" s="7" t="s">
        <v>1973</v>
      </c>
      <c r="G150" s="7" t="s">
        <v>1974</v>
      </c>
      <c r="H150" s="7" t="s">
        <v>1975</v>
      </c>
      <c r="J150" s="7" t="s">
        <v>2081</v>
      </c>
    </row>
    <row r="151" spans="1:10">
      <c r="A151" s="7">
        <v>150</v>
      </c>
      <c r="B151" s="7" t="s">
        <v>1451</v>
      </c>
      <c r="C151" s="7" t="s">
        <v>19</v>
      </c>
      <c r="D151" s="7" t="s">
        <v>1976</v>
      </c>
      <c r="E151" s="7" t="s">
        <v>1977</v>
      </c>
      <c r="F151" s="7" t="s">
        <v>1978</v>
      </c>
      <c r="G151" s="7" t="s">
        <v>1496</v>
      </c>
      <c r="J151" s="7" t="s">
        <v>2081</v>
      </c>
    </row>
    <row r="152" spans="1:10">
      <c r="A152" s="7">
        <v>151</v>
      </c>
      <c r="B152" s="7" t="s">
        <v>1451</v>
      </c>
      <c r="C152" s="7" t="s">
        <v>19</v>
      </c>
      <c r="D152" s="7" t="s">
        <v>1979</v>
      </c>
      <c r="E152" s="7" t="s">
        <v>1980</v>
      </c>
      <c r="F152" s="7" t="s">
        <v>1981</v>
      </c>
      <c r="G152" s="7" t="s">
        <v>1575</v>
      </c>
      <c r="H152" s="7" t="s">
        <v>1982</v>
      </c>
      <c r="J152" s="7" t="s">
        <v>2081</v>
      </c>
    </row>
    <row r="153" spans="1:10">
      <c r="A153" s="7">
        <v>152</v>
      </c>
      <c r="B153" s="7" t="s">
        <v>1451</v>
      </c>
      <c r="C153" s="7" t="s">
        <v>19</v>
      </c>
      <c r="D153" s="7" t="s">
        <v>1983</v>
      </c>
      <c r="E153" s="7" t="s">
        <v>1984</v>
      </c>
      <c r="F153" s="7" t="s">
        <v>1985</v>
      </c>
      <c r="G153" s="7" t="s">
        <v>1575</v>
      </c>
      <c r="I153" s="7" t="s">
        <v>1862</v>
      </c>
      <c r="J153" s="7" t="s">
        <v>2081</v>
      </c>
    </row>
    <row r="154" spans="1:10">
      <c r="A154" s="7">
        <v>153</v>
      </c>
      <c r="B154" s="7" t="s">
        <v>1451</v>
      </c>
      <c r="C154" s="7" t="s">
        <v>19</v>
      </c>
      <c r="D154" s="7" t="s">
        <v>1986</v>
      </c>
      <c r="E154" s="7" t="s">
        <v>1987</v>
      </c>
      <c r="F154" s="7" t="s">
        <v>1988</v>
      </c>
      <c r="G154" s="7" t="s">
        <v>1512</v>
      </c>
      <c r="I154" s="7" t="s">
        <v>1746</v>
      </c>
      <c r="J154" s="7" t="s">
        <v>2081</v>
      </c>
    </row>
    <row r="155" spans="1:10">
      <c r="A155" s="7">
        <v>154</v>
      </c>
      <c r="B155" s="7" t="s">
        <v>1451</v>
      </c>
      <c r="C155" s="7" t="s">
        <v>19</v>
      </c>
      <c r="D155" s="7" t="s">
        <v>1989</v>
      </c>
      <c r="E155" s="7" t="s">
        <v>1990</v>
      </c>
      <c r="F155" s="7" t="s">
        <v>1991</v>
      </c>
      <c r="G155" s="7" t="s">
        <v>1512</v>
      </c>
      <c r="H155" s="7" t="s">
        <v>1992</v>
      </c>
      <c r="J155" s="7" t="s">
        <v>2081</v>
      </c>
    </row>
    <row r="156" spans="1:10">
      <c r="A156" s="7">
        <v>155</v>
      </c>
      <c r="B156" s="7" t="s">
        <v>1451</v>
      </c>
      <c r="C156" s="7" t="s">
        <v>19</v>
      </c>
      <c r="D156" s="7" t="s">
        <v>1993</v>
      </c>
      <c r="E156" s="7" t="s">
        <v>1994</v>
      </c>
      <c r="F156" s="7" t="s">
        <v>1995</v>
      </c>
      <c r="G156" s="7" t="s">
        <v>1501</v>
      </c>
      <c r="J156" s="7" t="s">
        <v>2081</v>
      </c>
    </row>
    <row r="157" spans="1:10">
      <c r="A157" s="7">
        <v>156</v>
      </c>
      <c r="B157" s="7" t="s">
        <v>1451</v>
      </c>
      <c r="C157" s="7" t="s">
        <v>19</v>
      </c>
      <c r="D157" s="7" t="s">
        <v>1996</v>
      </c>
      <c r="E157" s="7" t="s">
        <v>1997</v>
      </c>
      <c r="F157" s="7" t="s">
        <v>1998</v>
      </c>
      <c r="G157" s="7" t="s">
        <v>1496</v>
      </c>
      <c r="J157" s="7" t="s">
        <v>2081</v>
      </c>
    </row>
    <row r="158" spans="1:10">
      <c r="A158" s="7">
        <v>157</v>
      </c>
      <c r="B158" s="7" t="s">
        <v>1451</v>
      </c>
      <c r="C158" s="7" t="s">
        <v>19</v>
      </c>
      <c r="D158" s="7" t="s">
        <v>1999</v>
      </c>
      <c r="E158" s="7" t="s">
        <v>2000</v>
      </c>
      <c r="F158" s="7" t="s">
        <v>2001</v>
      </c>
      <c r="G158" s="7" t="s">
        <v>1464</v>
      </c>
      <c r="I158" s="7" t="s">
        <v>2002</v>
      </c>
      <c r="J158" s="7" t="s">
        <v>2081</v>
      </c>
    </row>
    <row r="159" spans="1:10">
      <c r="A159" s="7">
        <v>158</v>
      </c>
      <c r="B159" s="7" t="s">
        <v>1451</v>
      </c>
      <c r="C159" s="7" t="s">
        <v>19</v>
      </c>
      <c r="D159" s="7" t="s">
        <v>2003</v>
      </c>
      <c r="E159" s="7" t="s">
        <v>2004</v>
      </c>
      <c r="F159" s="7" t="s">
        <v>2005</v>
      </c>
      <c r="G159" s="7" t="s">
        <v>2006</v>
      </c>
      <c r="H159" s="7" t="s">
        <v>2007</v>
      </c>
      <c r="J159" s="7" t="s">
        <v>2081</v>
      </c>
    </row>
    <row r="160" spans="1:10">
      <c r="A160" s="7">
        <v>159</v>
      </c>
      <c r="B160" s="7" t="s">
        <v>1451</v>
      </c>
      <c r="C160" s="7" t="s">
        <v>19</v>
      </c>
      <c r="D160" s="7" t="s">
        <v>2008</v>
      </c>
      <c r="E160" s="7" t="s">
        <v>2009</v>
      </c>
      <c r="F160" s="7" t="s">
        <v>2010</v>
      </c>
      <c r="G160" s="7" t="s">
        <v>1512</v>
      </c>
      <c r="I160" s="7" t="s">
        <v>2011</v>
      </c>
      <c r="J160" s="7" t="s">
        <v>2081</v>
      </c>
    </row>
    <row r="161" spans="1:10">
      <c r="A161" s="7">
        <v>160</v>
      </c>
      <c r="B161" s="7" t="s">
        <v>1451</v>
      </c>
      <c r="C161" s="7" t="s">
        <v>19</v>
      </c>
      <c r="D161" s="7" t="s">
        <v>2012</v>
      </c>
      <c r="E161" s="7" t="s">
        <v>2013</v>
      </c>
      <c r="F161" s="7" t="s">
        <v>2014</v>
      </c>
      <c r="G161" s="7" t="s">
        <v>1519</v>
      </c>
      <c r="J161" s="7" t="s">
        <v>2081</v>
      </c>
    </row>
    <row r="162" spans="1:10">
      <c r="A162" s="7">
        <v>161</v>
      </c>
      <c r="B162" s="7" t="s">
        <v>1451</v>
      </c>
      <c r="C162" s="7" t="s">
        <v>19</v>
      </c>
      <c r="D162" s="7" t="s">
        <v>2015</v>
      </c>
      <c r="E162" s="7" t="s">
        <v>2016</v>
      </c>
      <c r="F162" s="7" t="s">
        <v>2017</v>
      </c>
      <c r="G162" s="7" t="s">
        <v>1512</v>
      </c>
      <c r="H162" s="7" t="s">
        <v>2018</v>
      </c>
      <c r="J162" s="7" t="s">
        <v>2081</v>
      </c>
    </row>
    <row r="163" spans="1:10">
      <c r="A163" s="7">
        <v>162</v>
      </c>
      <c r="B163" s="7" t="s">
        <v>1451</v>
      </c>
      <c r="C163" s="7" t="s">
        <v>19</v>
      </c>
      <c r="D163" s="7" t="s">
        <v>2019</v>
      </c>
      <c r="E163" s="7" t="s">
        <v>2020</v>
      </c>
      <c r="F163" s="7" t="s">
        <v>2021</v>
      </c>
      <c r="G163" s="7" t="s">
        <v>1477</v>
      </c>
      <c r="J163" s="7" t="s">
        <v>2081</v>
      </c>
    </row>
    <row r="164" spans="1:10">
      <c r="A164" s="7">
        <v>163</v>
      </c>
      <c r="B164" s="7" t="s">
        <v>1451</v>
      </c>
      <c r="C164" s="7" t="s">
        <v>19</v>
      </c>
      <c r="D164" s="7" t="s">
        <v>2022</v>
      </c>
      <c r="E164" s="7" t="s">
        <v>2023</v>
      </c>
      <c r="F164" s="7" t="s">
        <v>2024</v>
      </c>
      <c r="G164" s="7" t="s">
        <v>2025</v>
      </c>
      <c r="H164" s="7" t="s">
        <v>2026</v>
      </c>
      <c r="J164" s="7" t="s">
        <v>2081</v>
      </c>
    </row>
    <row r="165" spans="1:10">
      <c r="A165" s="7">
        <v>164</v>
      </c>
      <c r="B165" s="7" t="s">
        <v>1451</v>
      </c>
      <c r="C165" s="7" t="s">
        <v>19</v>
      </c>
      <c r="D165" s="7" t="s">
        <v>2027</v>
      </c>
      <c r="E165" s="7" t="s">
        <v>2028</v>
      </c>
      <c r="F165" s="7" t="s">
        <v>2029</v>
      </c>
      <c r="G165" s="7" t="s">
        <v>2030</v>
      </c>
      <c r="J165" s="7" t="s">
        <v>2081</v>
      </c>
    </row>
    <row r="166" spans="1:10">
      <c r="A166" s="7">
        <v>165</v>
      </c>
      <c r="B166" s="7" t="s">
        <v>1451</v>
      </c>
      <c r="C166" s="7" t="s">
        <v>19</v>
      </c>
      <c r="D166" s="7" t="s">
        <v>2031</v>
      </c>
      <c r="E166" s="7" t="s">
        <v>2032</v>
      </c>
      <c r="F166" s="7" t="s">
        <v>2033</v>
      </c>
      <c r="G166" s="7" t="s">
        <v>2030</v>
      </c>
      <c r="J166" s="7" t="s">
        <v>2081</v>
      </c>
    </row>
    <row r="167" spans="1:10">
      <c r="A167" s="7">
        <v>166</v>
      </c>
      <c r="B167" s="7" t="s">
        <v>1451</v>
      </c>
      <c r="C167" s="7" t="s">
        <v>19</v>
      </c>
      <c r="D167" s="7" t="s">
        <v>2034</v>
      </c>
      <c r="E167" s="7" t="s">
        <v>2035</v>
      </c>
      <c r="F167" s="7" t="s">
        <v>2036</v>
      </c>
      <c r="G167" s="7" t="s">
        <v>1674</v>
      </c>
      <c r="J167" s="7" t="s">
        <v>2081</v>
      </c>
    </row>
    <row r="168" spans="1:10">
      <c r="A168" s="7">
        <v>167</v>
      </c>
      <c r="B168" s="7" t="s">
        <v>1451</v>
      </c>
      <c r="C168" s="7" t="s">
        <v>19</v>
      </c>
      <c r="D168" s="7" t="s">
        <v>2037</v>
      </c>
      <c r="E168" s="7" t="s">
        <v>2038</v>
      </c>
      <c r="F168" s="7" t="s">
        <v>2039</v>
      </c>
      <c r="G168" s="7" t="s">
        <v>1464</v>
      </c>
      <c r="H168" s="7" t="s">
        <v>2040</v>
      </c>
      <c r="I168" s="7" t="s">
        <v>2041</v>
      </c>
      <c r="J168" s="7" t="s">
        <v>2081</v>
      </c>
    </row>
    <row r="169" spans="1:10">
      <c r="A169" s="7">
        <v>168</v>
      </c>
      <c r="B169" s="7" t="s">
        <v>1451</v>
      </c>
      <c r="C169" s="7" t="s">
        <v>19</v>
      </c>
      <c r="D169" s="7" t="s">
        <v>2042</v>
      </c>
      <c r="E169" s="7" t="s">
        <v>2043</v>
      </c>
      <c r="F169" s="7" t="s">
        <v>2044</v>
      </c>
      <c r="G169" s="7" t="s">
        <v>2045</v>
      </c>
      <c r="H169" s="7" t="s">
        <v>2046</v>
      </c>
      <c r="J169" s="7" t="s">
        <v>2081</v>
      </c>
    </row>
    <row r="170" spans="1:10">
      <c r="A170" s="7">
        <v>169</v>
      </c>
      <c r="B170" s="7" t="s">
        <v>1451</v>
      </c>
      <c r="C170" s="7" t="s">
        <v>19</v>
      </c>
      <c r="D170" s="7" t="s">
        <v>2047</v>
      </c>
      <c r="E170" s="7" t="s">
        <v>2048</v>
      </c>
      <c r="F170" s="7" t="s">
        <v>2049</v>
      </c>
      <c r="G170" s="7" t="s">
        <v>1508</v>
      </c>
      <c r="J170" s="7" t="s">
        <v>2081</v>
      </c>
    </row>
    <row r="171" spans="1:10">
      <c r="A171" s="7">
        <v>170</v>
      </c>
      <c r="B171" s="7" t="s">
        <v>1451</v>
      </c>
      <c r="C171" s="7" t="s">
        <v>19</v>
      </c>
      <c r="D171" s="7" t="s">
        <v>2050</v>
      </c>
      <c r="E171" s="7" t="s">
        <v>2051</v>
      </c>
      <c r="F171" s="7" t="s">
        <v>2052</v>
      </c>
      <c r="G171" s="7" t="s">
        <v>1464</v>
      </c>
      <c r="J171" s="7" t="s">
        <v>2081</v>
      </c>
    </row>
    <row r="172" spans="1:10">
      <c r="A172" s="7">
        <v>171</v>
      </c>
      <c r="B172" s="7" t="s">
        <v>1451</v>
      </c>
      <c r="C172" s="7" t="s">
        <v>19</v>
      </c>
      <c r="D172" s="7" t="s">
        <v>2053</v>
      </c>
      <c r="E172" s="7" t="s">
        <v>2054</v>
      </c>
      <c r="F172" s="7" t="s">
        <v>2055</v>
      </c>
      <c r="G172" s="7" t="s">
        <v>1496</v>
      </c>
      <c r="J172" s="7" t="s">
        <v>2081</v>
      </c>
    </row>
    <row r="173" spans="1:10">
      <c r="A173" s="7">
        <v>172</v>
      </c>
      <c r="B173" s="7" t="s">
        <v>1451</v>
      </c>
      <c r="C173" s="7" t="s">
        <v>19</v>
      </c>
      <c r="D173" s="7" t="s">
        <v>2056</v>
      </c>
      <c r="E173" s="7" t="s">
        <v>2057</v>
      </c>
      <c r="F173" s="7" t="s">
        <v>2058</v>
      </c>
      <c r="G173" s="7" t="s">
        <v>1496</v>
      </c>
      <c r="J173" s="7" t="s">
        <v>2081</v>
      </c>
    </row>
    <row r="174" spans="1:10">
      <c r="A174" s="7">
        <v>173</v>
      </c>
      <c r="B174" s="7" t="s">
        <v>1451</v>
      </c>
      <c r="C174" s="7" t="s">
        <v>19</v>
      </c>
      <c r="D174" s="7" t="s">
        <v>2059</v>
      </c>
      <c r="E174" s="7" t="s">
        <v>2060</v>
      </c>
      <c r="F174" s="7" t="s">
        <v>2061</v>
      </c>
      <c r="G174" s="7" t="s">
        <v>1469</v>
      </c>
      <c r="I174" s="7" t="s">
        <v>1460</v>
      </c>
      <c r="J174" s="7" t="s">
        <v>2081</v>
      </c>
    </row>
    <row r="175" spans="1:10">
      <c r="A175" s="7">
        <v>174</v>
      </c>
      <c r="B175" s="7" t="s">
        <v>1451</v>
      </c>
      <c r="C175" s="7" t="s">
        <v>19</v>
      </c>
      <c r="D175" s="7" t="s">
        <v>2062</v>
      </c>
      <c r="E175" s="7" t="s">
        <v>2063</v>
      </c>
      <c r="F175" s="7" t="s">
        <v>2064</v>
      </c>
      <c r="G175" s="7" t="s">
        <v>1512</v>
      </c>
      <c r="J175" s="7" t="s">
        <v>2081</v>
      </c>
    </row>
    <row r="176" spans="1:10">
      <c r="A176" s="7">
        <v>175</v>
      </c>
      <c r="B176" s="7" t="s">
        <v>1451</v>
      </c>
      <c r="C176" s="7" t="s">
        <v>19</v>
      </c>
      <c r="D176" s="7" t="s">
        <v>2065</v>
      </c>
      <c r="E176" s="7" t="s">
        <v>2066</v>
      </c>
      <c r="F176" s="7" t="s">
        <v>2067</v>
      </c>
      <c r="G176" s="7" t="s">
        <v>2068</v>
      </c>
      <c r="I176" s="7" t="s">
        <v>2069</v>
      </c>
      <c r="J176" s="7" t="s">
        <v>2081</v>
      </c>
    </row>
    <row r="177" spans="1:10">
      <c r="A177" s="7">
        <v>176</v>
      </c>
      <c r="B177" s="7" t="s">
        <v>1451</v>
      </c>
      <c r="C177" s="7" t="s">
        <v>19</v>
      </c>
      <c r="D177" s="7" t="s">
        <v>2070</v>
      </c>
      <c r="E177" s="7" t="s">
        <v>2071</v>
      </c>
      <c r="F177" s="7" t="s">
        <v>2072</v>
      </c>
      <c r="G177" s="7" t="s">
        <v>1455</v>
      </c>
      <c r="J177" s="7" t="s">
        <v>2081</v>
      </c>
    </row>
    <row r="178" spans="1:10">
      <c r="A178" s="7">
        <v>177</v>
      </c>
      <c r="B178" s="7" t="s">
        <v>1451</v>
      </c>
      <c r="C178" s="7" t="s">
        <v>19</v>
      </c>
      <c r="D178" s="7" t="s">
        <v>2073</v>
      </c>
      <c r="E178" s="7" t="s">
        <v>2074</v>
      </c>
      <c r="F178" s="7" t="s">
        <v>2075</v>
      </c>
      <c r="G178" s="7" t="s">
        <v>2076</v>
      </c>
      <c r="J178" s="7" t="s">
        <v>2081</v>
      </c>
    </row>
    <row r="179" spans="1:10">
      <c r="A179" s="7">
        <v>178</v>
      </c>
      <c r="B179" s="7" t="s">
        <v>1451</v>
      </c>
      <c r="C179" s="7" t="s">
        <v>19</v>
      </c>
      <c r="D179" s="7" t="s">
        <v>2077</v>
      </c>
      <c r="E179" s="7" t="s">
        <v>2078</v>
      </c>
      <c r="F179" s="7" t="s">
        <v>2079</v>
      </c>
      <c r="G179" s="7" t="s">
        <v>2080</v>
      </c>
      <c r="J179" s="7" t="s">
        <v>2081</v>
      </c>
    </row>
    <row r="180" spans="1:10">
      <c r="A180" s="7">
        <v>1</v>
      </c>
      <c r="B180" s="7" t="s">
        <v>1451</v>
      </c>
      <c r="C180" s="7" t="s">
        <v>19</v>
      </c>
      <c r="D180" s="7" t="s">
        <v>1452</v>
      </c>
      <c r="E180" s="7" t="s">
        <v>1453</v>
      </c>
      <c r="F180" s="7" t="s">
        <v>1454</v>
      </c>
      <c r="G180" s="7" t="s">
        <v>1455</v>
      </c>
      <c r="J180" s="7" t="s">
        <v>2133</v>
      </c>
    </row>
    <row r="181" spans="1:10">
      <c r="A181" s="7">
        <v>2</v>
      </c>
      <c r="B181" s="7" t="s">
        <v>1451</v>
      </c>
      <c r="C181" s="7" t="s">
        <v>19</v>
      </c>
      <c r="D181" s="7" t="s">
        <v>1456</v>
      </c>
      <c r="E181" s="7" t="s">
        <v>1457</v>
      </c>
      <c r="F181" s="7" t="s">
        <v>1458</v>
      </c>
      <c r="G181" s="7" t="s">
        <v>1459</v>
      </c>
      <c r="I181" s="7" t="s">
        <v>1460</v>
      </c>
      <c r="J181" s="7" t="s">
        <v>2133</v>
      </c>
    </row>
    <row r="182" spans="1:10">
      <c r="A182" s="7">
        <v>3</v>
      </c>
      <c r="B182" s="7" t="s">
        <v>1451</v>
      </c>
      <c r="C182" s="7" t="s">
        <v>19</v>
      </c>
      <c r="D182" s="7" t="s">
        <v>1466</v>
      </c>
      <c r="E182" s="7" t="s">
        <v>1467</v>
      </c>
      <c r="F182" s="7" t="s">
        <v>1468</v>
      </c>
      <c r="G182" s="7" t="s">
        <v>1469</v>
      </c>
      <c r="I182" s="7" t="s">
        <v>1470</v>
      </c>
      <c r="J182" s="7" t="s">
        <v>2133</v>
      </c>
    </row>
    <row r="183" spans="1:10">
      <c r="A183" s="7">
        <v>4</v>
      </c>
      <c r="B183" s="7" t="s">
        <v>1451</v>
      </c>
      <c r="C183" s="7" t="s">
        <v>19</v>
      </c>
      <c r="D183" s="7" t="s">
        <v>1471</v>
      </c>
      <c r="E183" s="7" t="s">
        <v>1472</v>
      </c>
      <c r="F183" s="7" t="s">
        <v>1468</v>
      </c>
      <c r="G183" s="7" t="s">
        <v>1473</v>
      </c>
      <c r="I183" s="7" t="s">
        <v>1460</v>
      </c>
      <c r="J183" s="7" t="s">
        <v>2133</v>
      </c>
    </row>
    <row r="184" spans="1:10">
      <c r="A184" s="7">
        <v>5</v>
      </c>
      <c r="B184" s="7" t="s">
        <v>1451</v>
      </c>
      <c r="C184" s="7" t="s">
        <v>19</v>
      </c>
      <c r="D184" s="7" t="s">
        <v>1478</v>
      </c>
      <c r="E184" s="7" t="s">
        <v>1479</v>
      </c>
      <c r="F184" s="7" t="s">
        <v>1480</v>
      </c>
      <c r="G184" s="7" t="s">
        <v>1481</v>
      </c>
      <c r="J184" s="7" t="s">
        <v>2133</v>
      </c>
    </row>
    <row r="185" spans="1:10">
      <c r="A185" s="7">
        <v>6</v>
      </c>
      <c r="B185" s="7" t="s">
        <v>1451</v>
      </c>
      <c r="C185" s="7" t="s">
        <v>19</v>
      </c>
      <c r="D185" s="7" t="s">
        <v>1482</v>
      </c>
      <c r="E185" s="7" t="s">
        <v>1483</v>
      </c>
      <c r="F185" s="7" t="s">
        <v>1484</v>
      </c>
      <c r="G185" s="7" t="s">
        <v>1485</v>
      </c>
      <c r="J185" s="7" t="s">
        <v>2133</v>
      </c>
    </row>
    <row r="186" spans="1:10">
      <c r="A186" s="7">
        <v>7</v>
      </c>
      <c r="B186" s="7" t="s">
        <v>1451</v>
      </c>
      <c r="C186" s="7" t="s">
        <v>19</v>
      </c>
      <c r="D186" s="7" t="s">
        <v>2082</v>
      </c>
      <c r="E186" s="7" t="s">
        <v>2083</v>
      </c>
      <c r="F186" s="7" t="s">
        <v>2084</v>
      </c>
      <c r="G186" s="7" t="s">
        <v>1501</v>
      </c>
      <c r="I186" s="7" t="s">
        <v>2085</v>
      </c>
      <c r="J186" s="7" t="s">
        <v>2133</v>
      </c>
    </row>
    <row r="187" spans="1:10">
      <c r="A187" s="7">
        <v>8</v>
      </c>
      <c r="B187" s="7" t="s">
        <v>1451</v>
      </c>
      <c r="C187" s="7" t="s">
        <v>19</v>
      </c>
      <c r="D187" s="7" t="s">
        <v>1486</v>
      </c>
      <c r="E187" s="7" t="s">
        <v>1487</v>
      </c>
      <c r="F187" s="7" t="s">
        <v>1488</v>
      </c>
      <c r="G187" s="7" t="s">
        <v>1469</v>
      </c>
      <c r="J187" s="7" t="s">
        <v>2133</v>
      </c>
    </row>
    <row r="188" spans="1:10">
      <c r="A188" s="7">
        <v>9</v>
      </c>
      <c r="B188" s="7" t="s">
        <v>1451</v>
      </c>
      <c r="C188" s="7" t="s">
        <v>19</v>
      </c>
      <c r="D188" s="7" t="s">
        <v>2086</v>
      </c>
      <c r="E188" s="7" t="s">
        <v>2087</v>
      </c>
      <c r="F188" s="7" t="s">
        <v>2088</v>
      </c>
      <c r="G188" s="7" t="s">
        <v>1496</v>
      </c>
      <c r="J188" s="7" t="s">
        <v>2133</v>
      </c>
    </row>
    <row r="189" spans="1:10">
      <c r="A189" s="7">
        <v>10</v>
      </c>
      <c r="B189" s="7" t="s">
        <v>1451</v>
      </c>
      <c r="C189" s="7" t="s">
        <v>19</v>
      </c>
      <c r="D189" s="7" t="s">
        <v>2089</v>
      </c>
      <c r="E189" s="7" t="s">
        <v>2090</v>
      </c>
      <c r="F189" s="7" t="s">
        <v>2091</v>
      </c>
      <c r="G189" s="7" t="s">
        <v>1469</v>
      </c>
      <c r="I189" s="7" t="s">
        <v>2092</v>
      </c>
      <c r="J189" s="7" t="s">
        <v>2133</v>
      </c>
    </row>
    <row r="190" spans="1:10">
      <c r="A190" s="7">
        <v>11</v>
      </c>
      <c r="B190" s="7" t="s">
        <v>1451</v>
      </c>
      <c r="C190" s="7" t="s">
        <v>19</v>
      </c>
      <c r="D190" s="7" t="s">
        <v>1489</v>
      </c>
      <c r="E190" s="7" t="s">
        <v>1490</v>
      </c>
      <c r="F190" s="7" t="s">
        <v>1491</v>
      </c>
      <c r="G190" s="7" t="s">
        <v>1492</v>
      </c>
      <c r="J190" s="7" t="s">
        <v>2133</v>
      </c>
    </row>
    <row r="191" spans="1:10">
      <c r="A191" s="7">
        <v>12</v>
      </c>
      <c r="B191" s="7" t="s">
        <v>1451</v>
      </c>
      <c r="C191" s="7" t="s">
        <v>19</v>
      </c>
      <c r="D191" s="7" t="s">
        <v>1493</v>
      </c>
      <c r="E191" s="7" t="s">
        <v>1494</v>
      </c>
      <c r="F191" s="7" t="s">
        <v>1495</v>
      </c>
      <c r="G191" s="7" t="s">
        <v>1496</v>
      </c>
      <c r="H191" s="7" t="s">
        <v>1497</v>
      </c>
      <c r="J191" s="7" t="s">
        <v>2133</v>
      </c>
    </row>
    <row r="192" spans="1:10">
      <c r="A192" s="7">
        <v>13</v>
      </c>
      <c r="B192" s="7" t="s">
        <v>1451</v>
      </c>
      <c r="C192" s="7" t="s">
        <v>19</v>
      </c>
      <c r="D192" s="7" t="s">
        <v>1502</v>
      </c>
      <c r="E192" s="7" t="s">
        <v>1503</v>
      </c>
      <c r="F192" s="7" t="s">
        <v>1504</v>
      </c>
      <c r="G192" s="7" t="s">
        <v>1496</v>
      </c>
      <c r="J192" s="7" t="s">
        <v>2133</v>
      </c>
    </row>
    <row r="193" spans="1:10">
      <c r="A193" s="7">
        <v>14</v>
      </c>
      <c r="B193" s="7" t="s">
        <v>1451</v>
      </c>
      <c r="C193" s="7" t="s">
        <v>19</v>
      </c>
      <c r="D193" s="7" t="s">
        <v>1505</v>
      </c>
      <c r="E193" s="7" t="s">
        <v>1506</v>
      </c>
      <c r="F193" s="7" t="s">
        <v>1507</v>
      </c>
      <c r="G193" s="7" t="s">
        <v>1508</v>
      </c>
      <c r="J193" s="7" t="s">
        <v>2133</v>
      </c>
    </row>
    <row r="194" spans="1:10">
      <c r="A194" s="7">
        <v>15</v>
      </c>
      <c r="B194" s="7" t="s">
        <v>1451</v>
      </c>
      <c r="C194" s="7" t="s">
        <v>19</v>
      </c>
      <c r="D194" s="7" t="s">
        <v>1509</v>
      </c>
      <c r="E194" s="7" t="s">
        <v>1510</v>
      </c>
      <c r="F194" s="7" t="s">
        <v>1511</v>
      </c>
      <c r="G194" s="7" t="s">
        <v>1512</v>
      </c>
      <c r="J194" s="7" t="s">
        <v>2133</v>
      </c>
    </row>
    <row r="195" spans="1:10">
      <c r="A195" s="7">
        <v>16</v>
      </c>
      <c r="B195" s="7" t="s">
        <v>1451</v>
      </c>
      <c r="C195" s="7" t="s">
        <v>19</v>
      </c>
      <c r="D195" s="7" t="s">
        <v>1536</v>
      </c>
      <c r="E195" s="7" t="s">
        <v>1537</v>
      </c>
      <c r="F195" s="7" t="s">
        <v>1538</v>
      </c>
      <c r="G195" s="7" t="s">
        <v>1527</v>
      </c>
      <c r="H195" s="7" t="s">
        <v>1539</v>
      </c>
      <c r="J195" s="7" t="s">
        <v>2133</v>
      </c>
    </row>
    <row r="196" spans="1:10">
      <c r="A196" s="7">
        <v>17</v>
      </c>
      <c r="B196" s="7" t="s">
        <v>1451</v>
      </c>
      <c r="C196" s="7" t="s">
        <v>19</v>
      </c>
      <c r="D196" s="7" t="s">
        <v>1546</v>
      </c>
      <c r="E196" s="7" t="s">
        <v>1547</v>
      </c>
      <c r="F196" s="7" t="s">
        <v>1548</v>
      </c>
      <c r="G196" s="7" t="s">
        <v>1549</v>
      </c>
      <c r="H196" s="7" t="s">
        <v>1550</v>
      </c>
      <c r="J196" s="7" t="s">
        <v>2133</v>
      </c>
    </row>
    <row r="197" spans="1:10">
      <c r="A197" s="7">
        <v>18</v>
      </c>
      <c r="B197" s="7" t="s">
        <v>1451</v>
      </c>
      <c r="C197" s="7" t="s">
        <v>19</v>
      </c>
      <c r="D197" s="7" t="s">
        <v>1551</v>
      </c>
      <c r="E197" s="7" t="s">
        <v>1552</v>
      </c>
      <c r="F197" s="7" t="s">
        <v>1553</v>
      </c>
      <c r="G197" s="7" t="s">
        <v>1554</v>
      </c>
      <c r="J197" s="7" t="s">
        <v>2133</v>
      </c>
    </row>
    <row r="198" spans="1:10">
      <c r="A198" s="7">
        <v>19</v>
      </c>
      <c r="B198" s="7" t="s">
        <v>1451</v>
      </c>
      <c r="C198" s="7" t="s">
        <v>19</v>
      </c>
      <c r="D198" s="7" t="s">
        <v>1555</v>
      </c>
      <c r="E198" s="7" t="s">
        <v>1556</v>
      </c>
      <c r="F198" s="7" t="s">
        <v>1557</v>
      </c>
      <c r="G198" s="7" t="s">
        <v>1558</v>
      </c>
      <c r="J198" s="7" t="s">
        <v>2133</v>
      </c>
    </row>
    <row r="199" spans="1:10">
      <c r="A199" s="7">
        <v>20</v>
      </c>
      <c r="B199" s="7" t="s">
        <v>1451</v>
      </c>
      <c r="C199" s="7" t="s">
        <v>19</v>
      </c>
      <c r="D199" s="7" t="s">
        <v>1559</v>
      </c>
      <c r="E199" s="7" t="s">
        <v>1560</v>
      </c>
      <c r="F199" s="7" t="s">
        <v>1561</v>
      </c>
      <c r="G199" s="7" t="s">
        <v>1558</v>
      </c>
      <c r="H199" s="7" t="s">
        <v>1562</v>
      </c>
      <c r="I199" s="7" t="s">
        <v>1460</v>
      </c>
      <c r="J199" s="7" t="s">
        <v>2133</v>
      </c>
    </row>
    <row r="200" spans="1:10">
      <c r="A200" s="7">
        <v>21</v>
      </c>
      <c r="B200" s="7" t="s">
        <v>1451</v>
      </c>
      <c r="C200" s="7" t="s">
        <v>19</v>
      </c>
      <c r="D200" s="7" t="s">
        <v>1563</v>
      </c>
      <c r="E200" s="7" t="s">
        <v>1564</v>
      </c>
      <c r="F200" s="7" t="s">
        <v>1557</v>
      </c>
      <c r="G200" s="7" t="s">
        <v>1565</v>
      </c>
      <c r="J200" s="7" t="s">
        <v>2133</v>
      </c>
    </row>
    <row r="201" spans="1:10">
      <c r="A201" s="7">
        <v>22</v>
      </c>
      <c r="B201" s="7" t="s">
        <v>1451</v>
      </c>
      <c r="C201" s="7" t="s">
        <v>19</v>
      </c>
      <c r="D201" s="7" t="s">
        <v>1572</v>
      </c>
      <c r="E201" s="7" t="s">
        <v>1573</v>
      </c>
      <c r="F201" s="7" t="s">
        <v>1574</v>
      </c>
      <c r="G201" s="7" t="s">
        <v>1575</v>
      </c>
      <c r="J201" s="7" t="s">
        <v>2133</v>
      </c>
    </row>
    <row r="202" spans="1:10">
      <c r="A202" s="7">
        <v>23</v>
      </c>
      <c r="B202" s="7" t="s">
        <v>1451</v>
      </c>
      <c r="C202" s="7" t="s">
        <v>19</v>
      </c>
      <c r="D202" s="7" t="s">
        <v>1576</v>
      </c>
      <c r="E202" s="7" t="s">
        <v>1577</v>
      </c>
      <c r="F202" s="7" t="s">
        <v>1578</v>
      </c>
      <c r="G202" s="7" t="s">
        <v>1459</v>
      </c>
      <c r="J202" s="7" t="s">
        <v>2133</v>
      </c>
    </row>
    <row r="203" spans="1:10">
      <c r="A203" s="7">
        <v>24</v>
      </c>
      <c r="B203" s="7" t="s">
        <v>1451</v>
      </c>
      <c r="C203" s="7" t="s">
        <v>19</v>
      </c>
      <c r="D203" s="7" t="s">
        <v>1579</v>
      </c>
      <c r="E203" s="7" t="s">
        <v>1580</v>
      </c>
      <c r="F203" s="7" t="s">
        <v>1581</v>
      </c>
      <c r="G203" s="7" t="s">
        <v>1512</v>
      </c>
      <c r="I203" s="7" t="s">
        <v>1582</v>
      </c>
      <c r="J203" s="7" t="s">
        <v>2133</v>
      </c>
    </row>
    <row r="204" spans="1:10">
      <c r="A204" s="7">
        <v>25</v>
      </c>
      <c r="B204" s="7" t="s">
        <v>1451</v>
      </c>
      <c r="C204" s="7" t="s">
        <v>19</v>
      </c>
      <c r="D204" s="7" t="s">
        <v>1583</v>
      </c>
      <c r="E204" s="7" t="s">
        <v>1584</v>
      </c>
      <c r="F204" s="7" t="s">
        <v>1585</v>
      </c>
      <c r="G204" s="7" t="s">
        <v>1512</v>
      </c>
      <c r="J204" s="7" t="s">
        <v>2133</v>
      </c>
    </row>
    <row r="205" spans="1:10">
      <c r="A205" s="7">
        <v>26</v>
      </c>
      <c r="B205" s="7" t="s">
        <v>1451</v>
      </c>
      <c r="C205" s="7" t="s">
        <v>19</v>
      </c>
      <c r="D205" s="7" t="s">
        <v>1586</v>
      </c>
      <c r="E205" s="7" t="s">
        <v>1587</v>
      </c>
      <c r="F205" s="7" t="s">
        <v>1588</v>
      </c>
      <c r="G205" s="7" t="s">
        <v>1477</v>
      </c>
      <c r="J205" s="7" t="s">
        <v>2133</v>
      </c>
    </row>
    <row r="206" spans="1:10">
      <c r="A206" s="7">
        <v>27</v>
      </c>
      <c r="B206" s="7" t="s">
        <v>1451</v>
      </c>
      <c r="C206" s="7" t="s">
        <v>19</v>
      </c>
      <c r="D206" s="7" t="s">
        <v>1592</v>
      </c>
      <c r="E206" s="7" t="s">
        <v>1593</v>
      </c>
      <c r="F206" s="7" t="s">
        <v>1594</v>
      </c>
      <c r="G206" s="7" t="s">
        <v>1512</v>
      </c>
      <c r="J206" s="7" t="s">
        <v>2133</v>
      </c>
    </row>
    <row r="207" spans="1:10">
      <c r="A207" s="7">
        <v>28</v>
      </c>
      <c r="B207" s="7" t="s">
        <v>1451</v>
      </c>
      <c r="C207" s="7" t="s">
        <v>19</v>
      </c>
      <c r="D207" s="7" t="s">
        <v>1599</v>
      </c>
      <c r="E207" s="7" t="s">
        <v>1600</v>
      </c>
      <c r="F207" s="7" t="s">
        <v>1601</v>
      </c>
      <c r="G207" s="7" t="s">
        <v>1598</v>
      </c>
      <c r="H207" s="7" t="s">
        <v>1602</v>
      </c>
      <c r="J207" s="7" t="s">
        <v>2133</v>
      </c>
    </row>
    <row r="208" spans="1:10">
      <c r="A208" s="7">
        <v>29</v>
      </c>
      <c r="B208" s="7" t="s">
        <v>1451</v>
      </c>
      <c r="C208" s="7" t="s">
        <v>19</v>
      </c>
      <c r="D208" s="7" t="s">
        <v>1603</v>
      </c>
      <c r="E208" s="7" t="s">
        <v>1604</v>
      </c>
      <c r="F208" s="7" t="s">
        <v>1605</v>
      </c>
      <c r="G208" s="7" t="s">
        <v>1464</v>
      </c>
      <c r="H208" s="7" t="s">
        <v>1606</v>
      </c>
      <c r="J208" s="7" t="s">
        <v>2133</v>
      </c>
    </row>
    <row r="209" spans="1:10">
      <c r="A209" s="7">
        <v>30</v>
      </c>
      <c r="B209" s="7" t="s">
        <v>1451</v>
      </c>
      <c r="C209" s="7" t="s">
        <v>19</v>
      </c>
      <c r="D209" s="7" t="s">
        <v>1621</v>
      </c>
      <c r="E209" s="7" t="s">
        <v>1622</v>
      </c>
      <c r="F209" s="7" t="s">
        <v>1623</v>
      </c>
      <c r="G209" s="7" t="s">
        <v>1575</v>
      </c>
      <c r="I209" s="7" t="s">
        <v>1624</v>
      </c>
      <c r="J209" s="7" t="s">
        <v>2133</v>
      </c>
    </row>
    <row r="210" spans="1:10">
      <c r="A210" s="7">
        <v>31</v>
      </c>
      <c r="B210" s="7" t="s">
        <v>1451</v>
      </c>
      <c r="C210" s="7" t="s">
        <v>19</v>
      </c>
      <c r="D210" s="7" t="s">
        <v>1625</v>
      </c>
      <c r="E210" s="7" t="s">
        <v>1626</v>
      </c>
      <c r="F210" s="7" t="s">
        <v>1627</v>
      </c>
      <c r="G210" s="7" t="s">
        <v>1575</v>
      </c>
      <c r="J210" s="7" t="s">
        <v>2133</v>
      </c>
    </row>
    <row r="211" spans="1:10">
      <c r="A211" s="7">
        <v>32</v>
      </c>
      <c r="B211" s="7" t="s">
        <v>1451</v>
      </c>
      <c r="C211" s="7" t="s">
        <v>19</v>
      </c>
      <c r="D211" s="7" t="s">
        <v>1628</v>
      </c>
      <c r="E211" s="7" t="s">
        <v>1629</v>
      </c>
      <c r="F211" s="7" t="s">
        <v>1630</v>
      </c>
      <c r="G211" s="7" t="s">
        <v>1575</v>
      </c>
      <c r="I211" s="7" t="s">
        <v>1631</v>
      </c>
      <c r="J211" s="7" t="s">
        <v>2133</v>
      </c>
    </row>
    <row r="212" spans="1:10">
      <c r="A212" s="7">
        <v>33</v>
      </c>
      <c r="B212" s="7" t="s">
        <v>1451</v>
      </c>
      <c r="C212" s="7" t="s">
        <v>19</v>
      </c>
      <c r="D212" s="7" t="s">
        <v>1632</v>
      </c>
      <c r="E212" s="7" t="s">
        <v>1629</v>
      </c>
      <c r="F212" s="7" t="s">
        <v>1633</v>
      </c>
      <c r="G212" s="7" t="s">
        <v>1575</v>
      </c>
      <c r="J212" s="7" t="s">
        <v>2133</v>
      </c>
    </row>
    <row r="213" spans="1:10">
      <c r="A213" s="7">
        <v>34</v>
      </c>
      <c r="B213" s="7" t="s">
        <v>1451</v>
      </c>
      <c r="C213" s="7" t="s">
        <v>19</v>
      </c>
      <c r="D213" s="7" t="s">
        <v>1634</v>
      </c>
      <c r="E213" s="7" t="s">
        <v>1629</v>
      </c>
      <c r="F213" s="7" t="s">
        <v>1635</v>
      </c>
      <c r="G213" s="7" t="s">
        <v>1512</v>
      </c>
      <c r="J213" s="7" t="s">
        <v>2133</v>
      </c>
    </row>
    <row r="214" spans="1:10">
      <c r="A214" s="7">
        <v>35</v>
      </c>
      <c r="B214" s="7" t="s">
        <v>1451</v>
      </c>
      <c r="C214" s="7" t="s">
        <v>19</v>
      </c>
      <c r="D214" s="7" t="s">
        <v>1636</v>
      </c>
      <c r="E214" s="7" t="s">
        <v>1637</v>
      </c>
      <c r="F214" s="7" t="s">
        <v>1638</v>
      </c>
      <c r="G214" s="7" t="s">
        <v>1512</v>
      </c>
      <c r="H214" s="7" t="s">
        <v>1639</v>
      </c>
      <c r="I214" s="7" t="s">
        <v>1640</v>
      </c>
      <c r="J214" s="7" t="s">
        <v>2133</v>
      </c>
    </row>
    <row r="215" spans="1:10">
      <c r="A215" s="7">
        <v>36</v>
      </c>
      <c r="B215" s="7" t="s">
        <v>1451</v>
      </c>
      <c r="C215" s="7" t="s">
        <v>19</v>
      </c>
      <c r="D215" s="7" t="s">
        <v>2093</v>
      </c>
      <c r="E215" s="7" t="s">
        <v>2094</v>
      </c>
      <c r="F215" s="7" t="s">
        <v>2095</v>
      </c>
      <c r="G215" s="7" t="s">
        <v>1549</v>
      </c>
      <c r="J215" s="7" t="s">
        <v>2133</v>
      </c>
    </row>
    <row r="216" spans="1:10">
      <c r="A216" s="7">
        <v>37</v>
      </c>
      <c r="B216" s="7" t="s">
        <v>1451</v>
      </c>
      <c r="C216" s="7" t="s">
        <v>19</v>
      </c>
      <c r="D216" s="7" t="s">
        <v>1657</v>
      </c>
      <c r="E216" s="7" t="s">
        <v>1658</v>
      </c>
      <c r="F216" s="7" t="s">
        <v>1659</v>
      </c>
      <c r="G216" s="7" t="s">
        <v>1575</v>
      </c>
      <c r="J216" s="7" t="s">
        <v>2133</v>
      </c>
    </row>
    <row r="217" spans="1:10">
      <c r="A217" s="7">
        <v>38</v>
      </c>
      <c r="B217" s="7" t="s">
        <v>1451</v>
      </c>
      <c r="C217" s="7" t="s">
        <v>19</v>
      </c>
      <c r="D217" s="7" t="s">
        <v>1663</v>
      </c>
      <c r="E217" s="7" t="s">
        <v>1664</v>
      </c>
      <c r="F217" s="7" t="s">
        <v>1665</v>
      </c>
      <c r="G217" s="7" t="s">
        <v>1575</v>
      </c>
      <c r="I217" s="7" t="s">
        <v>1666</v>
      </c>
      <c r="J217" s="7" t="s">
        <v>2133</v>
      </c>
    </row>
    <row r="218" spans="1:10">
      <c r="A218" s="7">
        <v>39</v>
      </c>
      <c r="B218" s="7" t="s">
        <v>1451</v>
      </c>
      <c r="C218" s="7" t="s">
        <v>19</v>
      </c>
      <c r="D218" s="7" t="s">
        <v>1667</v>
      </c>
      <c r="E218" s="7" t="s">
        <v>1668</v>
      </c>
      <c r="F218" s="7" t="s">
        <v>1669</v>
      </c>
      <c r="G218" s="7" t="s">
        <v>1575</v>
      </c>
      <c r="I218" s="7" t="s">
        <v>1670</v>
      </c>
      <c r="J218" s="7" t="s">
        <v>2133</v>
      </c>
    </row>
    <row r="219" spans="1:10">
      <c r="A219" s="7">
        <v>40</v>
      </c>
      <c r="B219" s="7" t="s">
        <v>1451</v>
      </c>
      <c r="C219" s="7" t="s">
        <v>19</v>
      </c>
      <c r="D219" s="7" t="s">
        <v>1681</v>
      </c>
      <c r="E219" s="7" t="s">
        <v>1682</v>
      </c>
      <c r="F219" s="7" t="s">
        <v>1683</v>
      </c>
      <c r="G219" s="7" t="s">
        <v>1575</v>
      </c>
      <c r="J219" s="7" t="s">
        <v>2133</v>
      </c>
    </row>
    <row r="220" spans="1:10">
      <c r="A220" s="7">
        <v>41</v>
      </c>
      <c r="B220" s="7" t="s">
        <v>1451</v>
      </c>
      <c r="C220" s="7" t="s">
        <v>19</v>
      </c>
      <c r="D220" s="7" t="s">
        <v>1698</v>
      </c>
      <c r="E220" s="7" t="s">
        <v>1699</v>
      </c>
      <c r="F220" s="7" t="s">
        <v>1700</v>
      </c>
      <c r="G220" s="7" t="s">
        <v>1519</v>
      </c>
      <c r="H220" s="7" t="s">
        <v>1701</v>
      </c>
      <c r="I220" s="7" t="s">
        <v>1702</v>
      </c>
      <c r="J220" s="7" t="s">
        <v>2133</v>
      </c>
    </row>
    <row r="221" spans="1:10">
      <c r="A221" s="7">
        <v>42</v>
      </c>
      <c r="B221" s="7" t="s">
        <v>1451</v>
      </c>
      <c r="C221" s="7" t="s">
        <v>19</v>
      </c>
      <c r="D221" s="7" t="s">
        <v>1703</v>
      </c>
      <c r="E221" s="7" t="s">
        <v>1704</v>
      </c>
      <c r="F221" s="7" t="s">
        <v>1705</v>
      </c>
      <c r="G221" s="7" t="s">
        <v>1512</v>
      </c>
      <c r="J221" s="7" t="s">
        <v>2133</v>
      </c>
    </row>
    <row r="222" spans="1:10">
      <c r="A222" s="7">
        <v>43</v>
      </c>
      <c r="B222" s="7" t="s">
        <v>1451</v>
      </c>
      <c r="C222" s="7" t="s">
        <v>19</v>
      </c>
      <c r="D222" s="7" t="s">
        <v>1706</v>
      </c>
      <c r="E222" s="7" t="s">
        <v>1707</v>
      </c>
      <c r="F222" s="7" t="s">
        <v>1708</v>
      </c>
      <c r="G222" s="7" t="s">
        <v>1674</v>
      </c>
      <c r="I222" s="7" t="s">
        <v>1709</v>
      </c>
      <c r="J222" s="7" t="s">
        <v>2133</v>
      </c>
    </row>
    <row r="223" spans="1:10">
      <c r="A223" s="7">
        <v>44</v>
      </c>
      <c r="B223" s="7" t="s">
        <v>1451</v>
      </c>
      <c r="C223" s="7" t="s">
        <v>19</v>
      </c>
      <c r="D223" s="7" t="s">
        <v>1740</v>
      </c>
      <c r="E223" s="7" t="s">
        <v>1741</v>
      </c>
      <c r="F223" s="7" t="s">
        <v>1742</v>
      </c>
      <c r="G223" s="7" t="s">
        <v>1512</v>
      </c>
      <c r="J223" s="7" t="s">
        <v>2133</v>
      </c>
    </row>
    <row r="224" spans="1:10">
      <c r="A224" s="7">
        <v>45</v>
      </c>
      <c r="B224" s="7" t="s">
        <v>1451</v>
      </c>
      <c r="C224" s="7" t="s">
        <v>19</v>
      </c>
      <c r="D224" s="7" t="s">
        <v>1743</v>
      </c>
      <c r="E224" s="7" t="s">
        <v>1744</v>
      </c>
      <c r="F224" s="7" t="s">
        <v>1745</v>
      </c>
      <c r="G224" s="7" t="s">
        <v>1512</v>
      </c>
      <c r="I224" s="7" t="s">
        <v>1746</v>
      </c>
      <c r="J224" s="7" t="s">
        <v>2133</v>
      </c>
    </row>
    <row r="225" spans="1:10">
      <c r="A225" s="7">
        <v>46</v>
      </c>
      <c r="B225" s="7" t="s">
        <v>1451</v>
      </c>
      <c r="C225" s="7" t="s">
        <v>19</v>
      </c>
      <c r="D225" s="7" t="s">
        <v>1753</v>
      </c>
      <c r="E225" s="7" t="s">
        <v>1754</v>
      </c>
      <c r="F225" s="7" t="s">
        <v>1755</v>
      </c>
      <c r="G225" s="7" t="s">
        <v>1477</v>
      </c>
      <c r="I225" s="7" t="s">
        <v>1756</v>
      </c>
      <c r="J225" s="7" t="s">
        <v>2133</v>
      </c>
    </row>
    <row r="226" spans="1:10">
      <c r="A226" s="7">
        <v>47</v>
      </c>
      <c r="B226" s="7" t="s">
        <v>1451</v>
      </c>
      <c r="C226" s="7" t="s">
        <v>19</v>
      </c>
      <c r="D226" s="7" t="s">
        <v>1757</v>
      </c>
      <c r="E226" s="7" t="s">
        <v>1758</v>
      </c>
      <c r="F226" s="7" t="s">
        <v>1759</v>
      </c>
      <c r="G226" s="7" t="s">
        <v>1575</v>
      </c>
      <c r="J226" s="7" t="s">
        <v>2133</v>
      </c>
    </row>
    <row r="227" spans="1:10">
      <c r="A227" s="7">
        <v>48</v>
      </c>
      <c r="B227" s="7" t="s">
        <v>1451</v>
      </c>
      <c r="C227" s="7" t="s">
        <v>19</v>
      </c>
      <c r="D227" s="7" t="s">
        <v>1773</v>
      </c>
      <c r="E227" s="7" t="s">
        <v>1774</v>
      </c>
      <c r="F227" s="7" t="s">
        <v>1775</v>
      </c>
      <c r="G227" s="7" t="s">
        <v>1674</v>
      </c>
      <c r="J227" s="7" t="s">
        <v>2133</v>
      </c>
    </row>
    <row r="228" spans="1:10">
      <c r="A228" s="7">
        <v>49</v>
      </c>
      <c r="B228" s="7" t="s">
        <v>1451</v>
      </c>
      <c r="C228" s="7" t="s">
        <v>19</v>
      </c>
      <c r="D228" s="7" t="s">
        <v>1776</v>
      </c>
      <c r="E228" s="7" t="s">
        <v>1777</v>
      </c>
      <c r="F228" s="7" t="s">
        <v>1778</v>
      </c>
      <c r="G228" s="7" t="s">
        <v>1464</v>
      </c>
      <c r="I228" s="7" t="s">
        <v>1779</v>
      </c>
      <c r="J228" s="7" t="s">
        <v>2133</v>
      </c>
    </row>
    <row r="229" spans="1:10">
      <c r="A229" s="7">
        <v>50</v>
      </c>
      <c r="B229" s="7" t="s">
        <v>1451</v>
      </c>
      <c r="C229" s="7" t="s">
        <v>19</v>
      </c>
      <c r="D229" s="7" t="s">
        <v>1789</v>
      </c>
      <c r="E229" s="7" t="s">
        <v>1790</v>
      </c>
      <c r="F229" s="7" t="s">
        <v>1791</v>
      </c>
      <c r="G229" s="7" t="s">
        <v>1464</v>
      </c>
      <c r="J229" s="7" t="s">
        <v>2133</v>
      </c>
    </row>
    <row r="230" spans="1:10">
      <c r="A230" s="7">
        <v>51</v>
      </c>
      <c r="B230" s="7" t="s">
        <v>1451</v>
      </c>
      <c r="C230" s="7" t="s">
        <v>19</v>
      </c>
      <c r="D230" s="7" t="s">
        <v>1806</v>
      </c>
      <c r="E230" s="7" t="s">
        <v>1807</v>
      </c>
      <c r="F230" s="7" t="s">
        <v>1808</v>
      </c>
      <c r="G230" s="7" t="s">
        <v>1512</v>
      </c>
      <c r="J230" s="7" t="s">
        <v>2133</v>
      </c>
    </row>
    <row r="231" spans="1:10">
      <c r="A231" s="7">
        <v>52</v>
      </c>
      <c r="B231" s="7" t="s">
        <v>1451</v>
      </c>
      <c r="C231" s="7" t="s">
        <v>19</v>
      </c>
      <c r="D231" s="7" t="s">
        <v>1809</v>
      </c>
      <c r="E231" s="7" t="s">
        <v>1810</v>
      </c>
      <c r="F231" s="7" t="s">
        <v>1811</v>
      </c>
      <c r="G231" s="7" t="s">
        <v>1719</v>
      </c>
      <c r="J231" s="7" t="s">
        <v>2133</v>
      </c>
    </row>
    <row r="232" spans="1:10">
      <c r="A232" s="7">
        <v>53</v>
      </c>
      <c r="B232" s="7" t="s">
        <v>1451</v>
      </c>
      <c r="C232" s="7" t="s">
        <v>19</v>
      </c>
      <c r="D232" s="7" t="s">
        <v>1812</v>
      </c>
      <c r="E232" s="7" t="s">
        <v>1813</v>
      </c>
      <c r="F232" s="7" t="s">
        <v>1814</v>
      </c>
      <c r="G232" s="7" t="s">
        <v>1477</v>
      </c>
      <c r="J232" s="7" t="s">
        <v>2133</v>
      </c>
    </row>
    <row r="233" spans="1:10">
      <c r="A233" s="7">
        <v>54</v>
      </c>
      <c r="B233" s="7" t="s">
        <v>1451</v>
      </c>
      <c r="C233" s="7" t="s">
        <v>19</v>
      </c>
      <c r="D233" s="7" t="s">
        <v>1820</v>
      </c>
      <c r="E233" s="7" t="s">
        <v>1821</v>
      </c>
      <c r="F233" s="7" t="s">
        <v>1822</v>
      </c>
      <c r="G233" s="7" t="s">
        <v>1519</v>
      </c>
      <c r="J233" s="7" t="s">
        <v>2133</v>
      </c>
    </row>
    <row r="234" spans="1:10">
      <c r="A234" s="7">
        <v>55</v>
      </c>
      <c r="B234" s="7" t="s">
        <v>1451</v>
      </c>
      <c r="C234" s="7" t="s">
        <v>19</v>
      </c>
      <c r="D234" s="7" t="s">
        <v>1823</v>
      </c>
      <c r="E234" s="7" t="s">
        <v>1824</v>
      </c>
      <c r="F234" s="7" t="s">
        <v>1825</v>
      </c>
      <c r="G234" s="7" t="s">
        <v>1496</v>
      </c>
      <c r="I234" s="7" t="s">
        <v>1826</v>
      </c>
      <c r="J234" s="7" t="s">
        <v>2133</v>
      </c>
    </row>
    <row r="235" spans="1:10">
      <c r="A235" s="7">
        <v>56</v>
      </c>
      <c r="B235" s="7" t="s">
        <v>1451</v>
      </c>
      <c r="C235" s="7" t="s">
        <v>19</v>
      </c>
      <c r="D235" s="7" t="s">
        <v>1827</v>
      </c>
      <c r="E235" s="7" t="s">
        <v>1828</v>
      </c>
      <c r="F235" s="7" t="s">
        <v>1829</v>
      </c>
      <c r="G235" s="7" t="s">
        <v>1575</v>
      </c>
      <c r="I235" s="7" t="s">
        <v>1830</v>
      </c>
      <c r="J235" s="7" t="s">
        <v>2133</v>
      </c>
    </row>
    <row r="236" spans="1:10">
      <c r="A236" s="7">
        <v>57</v>
      </c>
      <c r="B236" s="7" t="s">
        <v>1451</v>
      </c>
      <c r="C236" s="7" t="s">
        <v>19</v>
      </c>
      <c r="D236" s="7" t="s">
        <v>1838</v>
      </c>
      <c r="E236" s="7" t="s">
        <v>1839</v>
      </c>
      <c r="F236" s="7" t="s">
        <v>1840</v>
      </c>
      <c r="G236" s="7" t="s">
        <v>1477</v>
      </c>
      <c r="I236" s="7" t="s">
        <v>1620</v>
      </c>
      <c r="J236" s="7" t="s">
        <v>2133</v>
      </c>
    </row>
    <row r="237" spans="1:10">
      <c r="A237" s="7">
        <v>58</v>
      </c>
      <c r="B237" s="7" t="s">
        <v>1451</v>
      </c>
      <c r="C237" s="7" t="s">
        <v>19</v>
      </c>
      <c r="D237" s="7" t="s">
        <v>1848</v>
      </c>
      <c r="E237" s="7" t="s">
        <v>1849</v>
      </c>
      <c r="F237" s="7" t="s">
        <v>1850</v>
      </c>
      <c r="G237" s="7" t="s">
        <v>1575</v>
      </c>
      <c r="I237" s="7" t="s">
        <v>1851</v>
      </c>
      <c r="J237" s="7" t="s">
        <v>2133</v>
      </c>
    </row>
    <row r="238" spans="1:10">
      <c r="A238" s="7">
        <v>59</v>
      </c>
      <c r="B238" s="7" t="s">
        <v>1451</v>
      </c>
      <c r="C238" s="7" t="s">
        <v>19</v>
      </c>
      <c r="D238" s="7" t="s">
        <v>1856</v>
      </c>
      <c r="E238" s="7" t="s">
        <v>1857</v>
      </c>
      <c r="F238" s="7" t="s">
        <v>1858</v>
      </c>
      <c r="G238" s="7" t="s">
        <v>1549</v>
      </c>
      <c r="J238" s="7" t="s">
        <v>2133</v>
      </c>
    </row>
    <row r="239" spans="1:10">
      <c r="A239" s="7">
        <v>60</v>
      </c>
      <c r="B239" s="7" t="s">
        <v>1451</v>
      </c>
      <c r="C239" s="7" t="s">
        <v>19</v>
      </c>
      <c r="D239" s="7" t="s">
        <v>2096</v>
      </c>
      <c r="E239" s="7" t="s">
        <v>2097</v>
      </c>
      <c r="F239" s="7" t="s">
        <v>2098</v>
      </c>
      <c r="G239" s="7" t="s">
        <v>1501</v>
      </c>
      <c r="J239" s="7" t="s">
        <v>2133</v>
      </c>
    </row>
    <row r="240" spans="1:10">
      <c r="A240" s="7">
        <v>61</v>
      </c>
      <c r="B240" s="7" t="s">
        <v>1451</v>
      </c>
      <c r="C240" s="7" t="s">
        <v>19</v>
      </c>
      <c r="D240" s="7" t="s">
        <v>1863</v>
      </c>
      <c r="E240" s="7" t="s">
        <v>1864</v>
      </c>
      <c r="F240" s="7" t="s">
        <v>1865</v>
      </c>
      <c r="G240" s="7" t="s">
        <v>1477</v>
      </c>
      <c r="H240" s="7" t="s">
        <v>1866</v>
      </c>
      <c r="J240" s="7" t="s">
        <v>2133</v>
      </c>
    </row>
    <row r="241" spans="1:10">
      <c r="A241" s="7">
        <v>62</v>
      </c>
      <c r="B241" s="7" t="s">
        <v>1451</v>
      </c>
      <c r="C241" s="7" t="s">
        <v>19</v>
      </c>
      <c r="D241" s="7" t="s">
        <v>2099</v>
      </c>
      <c r="E241" s="7" t="s">
        <v>2100</v>
      </c>
      <c r="F241" s="7" t="s">
        <v>2101</v>
      </c>
      <c r="G241" s="7" t="s">
        <v>1477</v>
      </c>
      <c r="J241" s="7" t="s">
        <v>2133</v>
      </c>
    </row>
    <row r="242" spans="1:10">
      <c r="A242" s="7">
        <v>63</v>
      </c>
      <c r="B242" s="7" t="s">
        <v>1451</v>
      </c>
      <c r="C242" s="7" t="s">
        <v>19</v>
      </c>
      <c r="D242" s="7" t="s">
        <v>1871</v>
      </c>
      <c r="E242" s="7" t="s">
        <v>1872</v>
      </c>
      <c r="F242" s="7" t="s">
        <v>1873</v>
      </c>
      <c r="G242" s="7" t="s">
        <v>1512</v>
      </c>
      <c r="H242" s="7" t="s">
        <v>1874</v>
      </c>
      <c r="I242" s="7" t="s">
        <v>1875</v>
      </c>
      <c r="J242" s="7" t="s">
        <v>2133</v>
      </c>
    </row>
    <row r="243" spans="1:10">
      <c r="A243" s="7">
        <v>64</v>
      </c>
      <c r="B243" s="7" t="s">
        <v>1451</v>
      </c>
      <c r="C243" s="7" t="s">
        <v>19</v>
      </c>
      <c r="D243" s="7" t="s">
        <v>1876</v>
      </c>
      <c r="E243" s="7" t="s">
        <v>1872</v>
      </c>
      <c r="F243" s="7" t="s">
        <v>1877</v>
      </c>
      <c r="G243" s="7" t="s">
        <v>1512</v>
      </c>
      <c r="J243" s="7" t="s">
        <v>2133</v>
      </c>
    </row>
    <row r="244" spans="1:10">
      <c r="A244" s="7">
        <v>65</v>
      </c>
      <c r="B244" s="7" t="s">
        <v>1451</v>
      </c>
      <c r="C244" s="7" t="s">
        <v>19</v>
      </c>
      <c r="D244" s="7" t="s">
        <v>1878</v>
      </c>
      <c r="E244" s="7" t="s">
        <v>1872</v>
      </c>
      <c r="F244" s="7" t="s">
        <v>1879</v>
      </c>
      <c r="G244" s="7" t="s">
        <v>1496</v>
      </c>
      <c r="J244" s="7" t="s">
        <v>2133</v>
      </c>
    </row>
    <row r="245" spans="1:10">
      <c r="A245" s="7">
        <v>66</v>
      </c>
      <c r="B245" s="7" t="s">
        <v>1451</v>
      </c>
      <c r="C245" s="7" t="s">
        <v>19</v>
      </c>
      <c r="D245" s="7" t="s">
        <v>1880</v>
      </c>
      <c r="E245" s="7" t="s">
        <v>1881</v>
      </c>
      <c r="F245" s="7" t="s">
        <v>1882</v>
      </c>
      <c r="G245" s="7" t="s">
        <v>1512</v>
      </c>
      <c r="J245" s="7" t="s">
        <v>2133</v>
      </c>
    </row>
    <row r="246" spans="1:10">
      <c r="A246" s="7">
        <v>67</v>
      </c>
      <c r="B246" s="7" t="s">
        <v>1451</v>
      </c>
      <c r="C246" s="7" t="s">
        <v>19</v>
      </c>
      <c r="D246" s="7" t="s">
        <v>2102</v>
      </c>
      <c r="E246" s="7" t="s">
        <v>2103</v>
      </c>
      <c r="F246" s="7" t="s">
        <v>2104</v>
      </c>
      <c r="G246" s="7" t="s">
        <v>1501</v>
      </c>
      <c r="J246" s="7" t="s">
        <v>2133</v>
      </c>
    </row>
    <row r="247" spans="1:10">
      <c r="A247" s="7">
        <v>68</v>
      </c>
      <c r="B247" s="7" t="s">
        <v>1451</v>
      </c>
      <c r="C247" s="7" t="s">
        <v>19</v>
      </c>
      <c r="D247" s="7" t="s">
        <v>1887</v>
      </c>
      <c r="E247" s="7" t="s">
        <v>1888</v>
      </c>
      <c r="F247" s="7" t="s">
        <v>1889</v>
      </c>
      <c r="G247" s="7" t="s">
        <v>1575</v>
      </c>
      <c r="J247" s="7" t="s">
        <v>2133</v>
      </c>
    </row>
    <row r="248" spans="1:10">
      <c r="A248" s="7">
        <v>69</v>
      </c>
      <c r="B248" s="7" t="s">
        <v>1451</v>
      </c>
      <c r="C248" s="7" t="s">
        <v>19</v>
      </c>
      <c r="D248" s="7" t="s">
        <v>1890</v>
      </c>
      <c r="E248" s="7" t="s">
        <v>1891</v>
      </c>
      <c r="F248" s="7" t="s">
        <v>1892</v>
      </c>
      <c r="G248" s="7" t="s">
        <v>1519</v>
      </c>
      <c r="J248" s="7" t="s">
        <v>2133</v>
      </c>
    </row>
    <row r="249" spans="1:10">
      <c r="A249" s="7">
        <v>70</v>
      </c>
      <c r="B249" s="7" t="s">
        <v>1451</v>
      </c>
      <c r="C249" s="7" t="s">
        <v>19</v>
      </c>
      <c r="D249" s="7" t="s">
        <v>1903</v>
      </c>
      <c r="E249" s="7" t="s">
        <v>1904</v>
      </c>
      <c r="F249" s="7" t="s">
        <v>1905</v>
      </c>
      <c r="G249" s="7" t="s">
        <v>1459</v>
      </c>
      <c r="H249" s="7" t="s">
        <v>1906</v>
      </c>
      <c r="J249" s="7" t="s">
        <v>2133</v>
      </c>
    </row>
    <row r="250" spans="1:10">
      <c r="A250" s="7">
        <v>71</v>
      </c>
      <c r="B250" s="7" t="s">
        <v>1451</v>
      </c>
      <c r="C250" s="7" t="s">
        <v>19</v>
      </c>
      <c r="D250" s="7" t="s">
        <v>1907</v>
      </c>
      <c r="E250" s="7" t="s">
        <v>1904</v>
      </c>
      <c r="F250" s="7" t="s">
        <v>1908</v>
      </c>
      <c r="G250" s="7" t="s">
        <v>1719</v>
      </c>
      <c r="J250" s="7" t="s">
        <v>2133</v>
      </c>
    </row>
    <row r="251" spans="1:10">
      <c r="A251" s="7">
        <v>72</v>
      </c>
      <c r="B251" s="7" t="s">
        <v>1451</v>
      </c>
      <c r="C251" s="7" t="s">
        <v>19</v>
      </c>
      <c r="D251" s="7" t="s">
        <v>2105</v>
      </c>
      <c r="E251" s="7" t="s">
        <v>2106</v>
      </c>
      <c r="F251" s="7" t="s">
        <v>2107</v>
      </c>
      <c r="G251" s="7" t="s">
        <v>1598</v>
      </c>
      <c r="I251" s="7" t="s">
        <v>2108</v>
      </c>
      <c r="J251" s="7" t="s">
        <v>2133</v>
      </c>
    </row>
    <row r="252" spans="1:10">
      <c r="A252" s="7">
        <v>73</v>
      </c>
      <c r="B252" s="7" t="s">
        <v>1451</v>
      </c>
      <c r="C252" s="7" t="s">
        <v>19</v>
      </c>
      <c r="D252" s="7" t="s">
        <v>1909</v>
      </c>
      <c r="E252" s="7" t="s">
        <v>1910</v>
      </c>
      <c r="F252" s="7" t="s">
        <v>1911</v>
      </c>
      <c r="G252" s="7" t="s">
        <v>1519</v>
      </c>
      <c r="J252" s="7" t="s">
        <v>2133</v>
      </c>
    </row>
    <row r="253" spans="1:10">
      <c r="A253" s="7">
        <v>74</v>
      </c>
      <c r="B253" s="7" t="s">
        <v>1451</v>
      </c>
      <c r="C253" s="7" t="s">
        <v>19</v>
      </c>
      <c r="D253" s="7" t="s">
        <v>1912</v>
      </c>
      <c r="E253" s="7" t="s">
        <v>1913</v>
      </c>
      <c r="F253" s="7" t="s">
        <v>1914</v>
      </c>
      <c r="G253" s="7" t="s">
        <v>1477</v>
      </c>
      <c r="J253" s="7" t="s">
        <v>2133</v>
      </c>
    </row>
    <row r="254" spans="1:10">
      <c r="A254" s="7">
        <v>75</v>
      </c>
      <c r="B254" s="7" t="s">
        <v>1451</v>
      </c>
      <c r="C254" s="7" t="s">
        <v>19</v>
      </c>
      <c r="D254" s="7" t="s">
        <v>1918</v>
      </c>
      <c r="E254" s="7" t="s">
        <v>1919</v>
      </c>
      <c r="F254" s="7" t="s">
        <v>1920</v>
      </c>
      <c r="G254" s="7" t="s">
        <v>1512</v>
      </c>
      <c r="I254" s="7" t="s">
        <v>1921</v>
      </c>
      <c r="J254" s="7" t="s">
        <v>2133</v>
      </c>
    </row>
    <row r="255" spans="1:10">
      <c r="A255" s="7">
        <v>76</v>
      </c>
      <c r="B255" s="7" t="s">
        <v>1451</v>
      </c>
      <c r="C255" s="7" t="s">
        <v>19</v>
      </c>
      <c r="D255" s="7" t="s">
        <v>1929</v>
      </c>
      <c r="E255" s="7" t="s">
        <v>1930</v>
      </c>
      <c r="F255" s="7" t="s">
        <v>1931</v>
      </c>
      <c r="G255" s="7" t="s">
        <v>1519</v>
      </c>
      <c r="H255" s="7" t="s">
        <v>1932</v>
      </c>
      <c r="J255" s="7" t="s">
        <v>2133</v>
      </c>
    </row>
    <row r="256" spans="1:10">
      <c r="A256" s="7">
        <v>77</v>
      </c>
      <c r="B256" s="7" t="s">
        <v>1451</v>
      </c>
      <c r="C256" s="7" t="s">
        <v>19</v>
      </c>
      <c r="D256" s="7" t="s">
        <v>1933</v>
      </c>
      <c r="E256" s="7" t="s">
        <v>1934</v>
      </c>
      <c r="F256" s="7" t="s">
        <v>1935</v>
      </c>
      <c r="G256" s="7" t="s">
        <v>1501</v>
      </c>
      <c r="J256" s="7" t="s">
        <v>2133</v>
      </c>
    </row>
    <row r="257" spans="1:10">
      <c r="A257" s="7">
        <v>78</v>
      </c>
      <c r="B257" s="7" t="s">
        <v>1451</v>
      </c>
      <c r="C257" s="7" t="s">
        <v>19</v>
      </c>
      <c r="D257" s="7" t="s">
        <v>1940</v>
      </c>
      <c r="E257" s="7" t="s">
        <v>1941</v>
      </c>
      <c r="F257" s="7" t="s">
        <v>1942</v>
      </c>
      <c r="G257" s="7" t="s">
        <v>1477</v>
      </c>
      <c r="J257" s="7" t="s">
        <v>2133</v>
      </c>
    </row>
    <row r="258" spans="1:10">
      <c r="A258" s="7">
        <v>79</v>
      </c>
      <c r="B258" s="7" t="s">
        <v>1451</v>
      </c>
      <c r="C258" s="7" t="s">
        <v>19</v>
      </c>
      <c r="D258" s="7" t="s">
        <v>1943</v>
      </c>
      <c r="E258" s="7" t="s">
        <v>1944</v>
      </c>
      <c r="F258" s="7" t="s">
        <v>1945</v>
      </c>
      <c r="G258" s="7" t="s">
        <v>1477</v>
      </c>
      <c r="J258" s="7" t="s">
        <v>2133</v>
      </c>
    </row>
    <row r="259" spans="1:10">
      <c r="A259" s="7">
        <v>80</v>
      </c>
      <c r="B259" s="7" t="s">
        <v>1451</v>
      </c>
      <c r="C259" s="7" t="s">
        <v>19</v>
      </c>
      <c r="D259" s="7" t="s">
        <v>1949</v>
      </c>
      <c r="E259" s="7" t="s">
        <v>1950</v>
      </c>
      <c r="F259" s="7" t="s">
        <v>1951</v>
      </c>
      <c r="G259" s="7" t="s">
        <v>1477</v>
      </c>
      <c r="J259" s="7" t="s">
        <v>2133</v>
      </c>
    </row>
    <row r="260" spans="1:10">
      <c r="A260" s="7">
        <v>81</v>
      </c>
      <c r="B260" s="7" t="s">
        <v>1451</v>
      </c>
      <c r="C260" s="7" t="s">
        <v>19</v>
      </c>
      <c r="D260" s="7" t="s">
        <v>1952</v>
      </c>
      <c r="E260" s="7" t="s">
        <v>1953</v>
      </c>
      <c r="F260" s="7" t="s">
        <v>1954</v>
      </c>
      <c r="G260" s="7" t="s">
        <v>1512</v>
      </c>
      <c r="H260" s="7" t="s">
        <v>1955</v>
      </c>
      <c r="J260" s="7" t="s">
        <v>2133</v>
      </c>
    </row>
    <row r="261" spans="1:10">
      <c r="A261" s="7">
        <v>82</v>
      </c>
      <c r="B261" s="7" t="s">
        <v>1451</v>
      </c>
      <c r="C261" s="7" t="s">
        <v>19</v>
      </c>
      <c r="D261" s="7" t="s">
        <v>2109</v>
      </c>
      <c r="E261" s="7" t="s">
        <v>2110</v>
      </c>
      <c r="F261" s="7" t="s">
        <v>2111</v>
      </c>
      <c r="G261" s="7" t="s">
        <v>1501</v>
      </c>
      <c r="J261" s="7" t="s">
        <v>2133</v>
      </c>
    </row>
    <row r="262" spans="1:10">
      <c r="A262" s="7">
        <v>83</v>
      </c>
      <c r="B262" s="7" t="s">
        <v>1451</v>
      </c>
      <c r="C262" s="7" t="s">
        <v>19</v>
      </c>
      <c r="D262" s="7" t="s">
        <v>1959</v>
      </c>
      <c r="E262" s="7" t="s">
        <v>1960</v>
      </c>
      <c r="F262" s="7" t="s">
        <v>1961</v>
      </c>
      <c r="G262" s="7" t="s">
        <v>1501</v>
      </c>
      <c r="J262" s="7" t="s">
        <v>2133</v>
      </c>
    </row>
    <row r="263" spans="1:10">
      <c r="A263" s="7">
        <v>84</v>
      </c>
      <c r="B263" s="7" t="s">
        <v>1451</v>
      </c>
      <c r="C263" s="7" t="s">
        <v>19</v>
      </c>
      <c r="D263" s="7" t="s">
        <v>1962</v>
      </c>
      <c r="E263" s="7" t="s">
        <v>1963</v>
      </c>
      <c r="F263" s="7" t="s">
        <v>1964</v>
      </c>
      <c r="G263" s="7" t="s">
        <v>1459</v>
      </c>
      <c r="J263" s="7" t="s">
        <v>2133</v>
      </c>
    </row>
    <row r="264" spans="1:10">
      <c r="A264" s="7">
        <v>85</v>
      </c>
      <c r="B264" s="7" t="s">
        <v>1451</v>
      </c>
      <c r="C264" s="7" t="s">
        <v>19</v>
      </c>
      <c r="D264" s="7" t="s">
        <v>1968</v>
      </c>
      <c r="E264" s="7" t="s">
        <v>1969</v>
      </c>
      <c r="F264" s="7" t="s">
        <v>1970</v>
      </c>
      <c r="G264" s="7" t="s">
        <v>1512</v>
      </c>
      <c r="J264" s="7" t="s">
        <v>2133</v>
      </c>
    </row>
    <row r="265" spans="1:10">
      <c r="A265" s="7">
        <v>86</v>
      </c>
      <c r="B265" s="7" t="s">
        <v>1451</v>
      </c>
      <c r="C265" s="7" t="s">
        <v>19</v>
      </c>
      <c r="D265" s="7" t="s">
        <v>1971</v>
      </c>
      <c r="E265" s="7" t="s">
        <v>1972</v>
      </c>
      <c r="F265" s="7" t="s">
        <v>1973</v>
      </c>
      <c r="G265" s="7" t="s">
        <v>1974</v>
      </c>
      <c r="H265" s="7" t="s">
        <v>1975</v>
      </c>
      <c r="J265" s="7" t="s">
        <v>2133</v>
      </c>
    </row>
    <row r="266" spans="1:10">
      <c r="A266" s="7">
        <v>87</v>
      </c>
      <c r="B266" s="7" t="s">
        <v>1451</v>
      </c>
      <c r="C266" s="7" t="s">
        <v>19</v>
      </c>
      <c r="D266" s="7" t="s">
        <v>1976</v>
      </c>
      <c r="E266" s="7" t="s">
        <v>1977</v>
      </c>
      <c r="F266" s="7" t="s">
        <v>1978</v>
      </c>
      <c r="G266" s="7" t="s">
        <v>1496</v>
      </c>
      <c r="J266" s="7" t="s">
        <v>2133</v>
      </c>
    </row>
    <row r="267" spans="1:10">
      <c r="A267" s="7">
        <v>88</v>
      </c>
      <c r="B267" s="7" t="s">
        <v>1451</v>
      </c>
      <c r="C267" s="7" t="s">
        <v>19</v>
      </c>
      <c r="D267" s="7" t="s">
        <v>2112</v>
      </c>
      <c r="E267" s="7" t="s">
        <v>2113</v>
      </c>
      <c r="F267" s="7" t="s">
        <v>2114</v>
      </c>
      <c r="G267" s="7" t="s">
        <v>1501</v>
      </c>
      <c r="J267" s="7" t="s">
        <v>2133</v>
      </c>
    </row>
    <row r="268" spans="1:10">
      <c r="A268" s="7">
        <v>89</v>
      </c>
      <c r="B268" s="7" t="s">
        <v>1451</v>
      </c>
      <c r="C268" s="7" t="s">
        <v>19</v>
      </c>
      <c r="D268" s="7" t="s">
        <v>1986</v>
      </c>
      <c r="E268" s="7" t="s">
        <v>1987</v>
      </c>
      <c r="F268" s="7" t="s">
        <v>1988</v>
      </c>
      <c r="G268" s="7" t="s">
        <v>1512</v>
      </c>
      <c r="I268" s="7" t="s">
        <v>1746</v>
      </c>
      <c r="J268" s="7" t="s">
        <v>2133</v>
      </c>
    </row>
    <row r="269" spans="1:10">
      <c r="A269" s="7">
        <v>90</v>
      </c>
      <c r="B269" s="7" t="s">
        <v>1451</v>
      </c>
      <c r="C269" s="7" t="s">
        <v>19</v>
      </c>
      <c r="D269" s="7" t="s">
        <v>1989</v>
      </c>
      <c r="E269" s="7" t="s">
        <v>1990</v>
      </c>
      <c r="F269" s="7" t="s">
        <v>1991</v>
      </c>
      <c r="G269" s="7" t="s">
        <v>1512</v>
      </c>
      <c r="H269" s="7" t="s">
        <v>1992</v>
      </c>
      <c r="J269" s="7" t="s">
        <v>2133</v>
      </c>
    </row>
    <row r="270" spans="1:10">
      <c r="A270" s="7">
        <v>91</v>
      </c>
      <c r="B270" s="7" t="s">
        <v>1451</v>
      </c>
      <c r="C270" s="7" t="s">
        <v>19</v>
      </c>
      <c r="D270" s="7" t="s">
        <v>1993</v>
      </c>
      <c r="E270" s="7" t="s">
        <v>1994</v>
      </c>
      <c r="F270" s="7" t="s">
        <v>1995</v>
      </c>
      <c r="G270" s="7" t="s">
        <v>1501</v>
      </c>
      <c r="J270" s="7" t="s">
        <v>2133</v>
      </c>
    </row>
    <row r="271" spans="1:10">
      <c r="A271" s="7">
        <v>92</v>
      </c>
      <c r="B271" s="7" t="s">
        <v>1451</v>
      </c>
      <c r="C271" s="7" t="s">
        <v>19</v>
      </c>
      <c r="D271" s="7" t="s">
        <v>2115</v>
      </c>
      <c r="E271" s="7" t="s">
        <v>2116</v>
      </c>
      <c r="F271" s="7" t="s">
        <v>2117</v>
      </c>
      <c r="G271" s="7" t="s">
        <v>1501</v>
      </c>
      <c r="J271" s="7" t="s">
        <v>2133</v>
      </c>
    </row>
    <row r="272" spans="1:10">
      <c r="A272" s="7">
        <v>93</v>
      </c>
      <c r="B272" s="7" t="s">
        <v>1451</v>
      </c>
      <c r="C272" s="7" t="s">
        <v>19</v>
      </c>
      <c r="D272" s="7" t="s">
        <v>2003</v>
      </c>
      <c r="E272" s="7" t="s">
        <v>2004</v>
      </c>
      <c r="F272" s="7" t="s">
        <v>2005</v>
      </c>
      <c r="G272" s="7" t="s">
        <v>2006</v>
      </c>
      <c r="H272" s="7" t="s">
        <v>2007</v>
      </c>
      <c r="J272" s="7" t="s">
        <v>2133</v>
      </c>
    </row>
    <row r="273" spans="1:10">
      <c r="A273" s="7">
        <v>94</v>
      </c>
      <c r="B273" s="7" t="s">
        <v>1451</v>
      </c>
      <c r="C273" s="7" t="s">
        <v>19</v>
      </c>
      <c r="D273" s="7" t="s">
        <v>2008</v>
      </c>
      <c r="E273" s="7" t="s">
        <v>2009</v>
      </c>
      <c r="F273" s="7" t="s">
        <v>2010</v>
      </c>
      <c r="G273" s="7" t="s">
        <v>1512</v>
      </c>
      <c r="I273" s="7" t="s">
        <v>2011</v>
      </c>
      <c r="J273" s="7" t="s">
        <v>2133</v>
      </c>
    </row>
    <row r="274" spans="1:10">
      <c r="A274" s="7">
        <v>95</v>
      </c>
      <c r="B274" s="7" t="s">
        <v>1451</v>
      </c>
      <c r="C274" s="7" t="s">
        <v>19</v>
      </c>
      <c r="D274" s="7" t="s">
        <v>2118</v>
      </c>
      <c r="E274" s="7" t="s">
        <v>2119</v>
      </c>
      <c r="F274" s="7" t="s">
        <v>2120</v>
      </c>
      <c r="G274" s="7" t="s">
        <v>1501</v>
      </c>
      <c r="H274" s="7" t="s">
        <v>2121</v>
      </c>
      <c r="J274" s="7" t="s">
        <v>2133</v>
      </c>
    </row>
    <row r="275" spans="1:10">
      <c r="A275" s="7">
        <v>96</v>
      </c>
      <c r="B275" s="7" t="s">
        <v>1451</v>
      </c>
      <c r="C275" s="7" t="s">
        <v>19</v>
      </c>
      <c r="D275" s="7" t="s">
        <v>2122</v>
      </c>
      <c r="E275" s="7" t="s">
        <v>2123</v>
      </c>
      <c r="F275" s="7" t="s">
        <v>2124</v>
      </c>
      <c r="G275" s="7" t="s">
        <v>1459</v>
      </c>
      <c r="H275" s="7" t="s">
        <v>2125</v>
      </c>
      <c r="J275" s="7" t="s">
        <v>2133</v>
      </c>
    </row>
    <row r="276" spans="1:10">
      <c r="A276" s="7">
        <v>97</v>
      </c>
      <c r="B276" s="7" t="s">
        <v>1451</v>
      </c>
      <c r="C276" s="7" t="s">
        <v>19</v>
      </c>
      <c r="D276" s="7" t="s">
        <v>2126</v>
      </c>
      <c r="E276" s="7" t="s">
        <v>2127</v>
      </c>
      <c r="F276" s="7" t="s">
        <v>2128</v>
      </c>
      <c r="G276" s="7" t="s">
        <v>1477</v>
      </c>
      <c r="H276" s="7" t="s">
        <v>2129</v>
      </c>
      <c r="I276" s="7" t="s">
        <v>1460</v>
      </c>
      <c r="J276" s="7" t="s">
        <v>2133</v>
      </c>
    </row>
    <row r="277" spans="1:10">
      <c r="A277" s="7">
        <v>98</v>
      </c>
      <c r="B277" s="7" t="s">
        <v>1451</v>
      </c>
      <c r="C277" s="7" t="s">
        <v>19</v>
      </c>
      <c r="D277" s="7" t="s">
        <v>2019</v>
      </c>
      <c r="E277" s="7" t="s">
        <v>2020</v>
      </c>
      <c r="F277" s="7" t="s">
        <v>2021</v>
      </c>
      <c r="G277" s="7" t="s">
        <v>1477</v>
      </c>
      <c r="J277" s="7" t="s">
        <v>2133</v>
      </c>
    </row>
    <row r="278" spans="1:10">
      <c r="A278" s="7">
        <v>99</v>
      </c>
      <c r="B278" s="7" t="s">
        <v>1451</v>
      </c>
      <c r="C278" s="7" t="s">
        <v>19</v>
      </c>
      <c r="D278" s="7" t="s">
        <v>2053</v>
      </c>
      <c r="E278" s="7" t="s">
        <v>2054</v>
      </c>
      <c r="F278" s="7" t="s">
        <v>2055</v>
      </c>
      <c r="G278" s="7" t="s">
        <v>1496</v>
      </c>
      <c r="J278" s="7" t="s">
        <v>2133</v>
      </c>
    </row>
    <row r="279" spans="1:10">
      <c r="A279" s="7">
        <v>100</v>
      </c>
      <c r="B279" s="7" t="s">
        <v>1451</v>
      </c>
      <c r="C279" s="7" t="s">
        <v>19</v>
      </c>
      <c r="D279" s="7" t="s">
        <v>2130</v>
      </c>
      <c r="E279" s="7" t="s">
        <v>2131</v>
      </c>
      <c r="F279" s="7" t="s">
        <v>2079</v>
      </c>
      <c r="G279" s="7" t="s">
        <v>2132</v>
      </c>
      <c r="J279" s="7" t="s">
        <v>2133</v>
      </c>
    </row>
    <row r="280" spans="1:10">
      <c r="A280" s="7">
        <v>101</v>
      </c>
      <c r="B280" s="7" t="s">
        <v>1451</v>
      </c>
      <c r="C280" s="7" t="s">
        <v>19</v>
      </c>
      <c r="D280" s="7" t="s">
        <v>2062</v>
      </c>
      <c r="E280" s="7" t="s">
        <v>2063</v>
      </c>
      <c r="F280" s="7" t="s">
        <v>2064</v>
      </c>
      <c r="G280" s="7" t="s">
        <v>1512</v>
      </c>
      <c r="J280" s="7" t="s">
        <v>2133</v>
      </c>
    </row>
    <row r="281" spans="1:10">
      <c r="A281" s="7">
        <v>102</v>
      </c>
      <c r="B281" s="7" t="s">
        <v>1451</v>
      </c>
      <c r="C281" s="7" t="s">
        <v>19</v>
      </c>
      <c r="D281" s="7" t="s">
        <v>2065</v>
      </c>
      <c r="E281" s="7" t="s">
        <v>2066</v>
      </c>
      <c r="F281" s="7" t="s">
        <v>2067</v>
      </c>
      <c r="G281" s="7" t="s">
        <v>2068</v>
      </c>
      <c r="I281" s="7" t="s">
        <v>2069</v>
      </c>
      <c r="J281" s="7" t="s">
        <v>2133</v>
      </c>
    </row>
    <row r="282" spans="1:10">
      <c r="A282" s="7">
        <v>103</v>
      </c>
      <c r="B282" s="7" t="s">
        <v>1451</v>
      </c>
      <c r="C282" s="7" t="s">
        <v>19</v>
      </c>
      <c r="D282" s="7" t="s">
        <v>2073</v>
      </c>
      <c r="E282" s="7" t="s">
        <v>2074</v>
      </c>
      <c r="F282" s="7" t="s">
        <v>2075</v>
      </c>
      <c r="G282" s="7" t="s">
        <v>2076</v>
      </c>
      <c r="J282" s="7" t="s">
        <v>2133</v>
      </c>
    </row>
    <row r="283" spans="1:10">
      <c r="A283" s="7">
        <v>104</v>
      </c>
      <c r="B283" s="7" t="s">
        <v>1451</v>
      </c>
      <c r="C283" s="7" t="s">
        <v>19</v>
      </c>
      <c r="D283" s="7" t="s">
        <v>2077</v>
      </c>
      <c r="E283" s="7" t="s">
        <v>2078</v>
      </c>
      <c r="F283" s="7" t="s">
        <v>2079</v>
      </c>
      <c r="G283" s="7" t="s">
        <v>2080</v>
      </c>
      <c r="J283" s="7" t="s">
        <v>2133</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3"/>
  <sheetViews>
    <sheetView showGridLines="0" zoomScaleNormal="100" workbookViewId="0"/>
  </sheetViews>
  <sheetFormatPr defaultRowHeight="11.4"/>
  <sheetData>
    <row r="1" spans="1:7">
      <c r="A1" s="599" t="s">
        <v>2500</v>
      </c>
      <c r="B1" s="599" t="s">
        <v>2501</v>
      </c>
      <c r="C1" s="599" t="s">
        <v>2502</v>
      </c>
      <c r="D1" s="599" t="s">
        <v>2503</v>
      </c>
      <c r="E1" s="599" t="s">
        <v>2504</v>
      </c>
      <c r="F1" s="599" t="s">
        <v>2505</v>
      </c>
      <c r="G1" s="599" t="s">
        <v>2506</v>
      </c>
    </row>
    <row r="2" spans="1:7">
      <c r="A2" s="599" t="s">
        <v>2507</v>
      </c>
      <c r="B2" s="599" t="s">
        <v>2508</v>
      </c>
      <c r="C2" s="599"/>
      <c r="D2" s="599"/>
      <c r="E2" s="599"/>
      <c r="F2" s="599"/>
      <c r="G2" s="599"/>
    </row>
    <row r="3" spans="1:7">
      <c r="A3" s="599" t="s">
        <v>2509</v>
      </c>
      <c r="B3" s="599" t="s">
        <v>2508</v>
      </c>
      <c r="C3" s="599"/>
      <c r="D3" s="599"/>
      <c r="E3" s="599"/>
      <c r="F3" s="599"/>
      <c r="G3" s="59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4"/>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2134</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4"/>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4"/>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5"/>
  <sheetViews>
    <sheetView showGridLines="0" zoomScaleNormal="100" workbookViewId="0"/>
  </sheetViews>
  <sheetFormatPr defaultRowHeight="11.4"/>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сведения'!$H$189="",1,0)</f>
        <v>0</v>
      </c>
    </row>
    <row r="28" spans="1:1">
      <c r="A28" s="542">
        <f>IF('Общие сведения'!$H$191="",1,0)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IF('Общие сведения'!$H$149="",1,0)</f>
        <v>0</v>
      </c>
    </row>
    <row r="36" spans="1:1">
      <c r="A36" s="542">
        <f>IF('Общие сведения'!$H$150="",1,0)</f>
        <v>0</v>
      </c>
    </row>
    <row r="37" spans="1:1">
      <c r="A37" s="542">
        <f>IF('Общие сведения'!$H$152="",1,0)</f>
        <v>0</v>
      </c>
    </row>
    <row r="38" spans="1:1">
      <c r="A38" s="542">
        <f>IF('Список территорий'!$M$18="",1,0)</f>
        <v>0</v>
      </c>
    </row>
    <row r="39" spans="1:1">
      <c r="A39" s="542">
        <f>IF('Список территорий'!$N$18="",1,0)</f>
        <v>0</v>
      </c>
    </row>
    <row r="40" spans="1:1">
      <c r="A40" s="542">
        <f>IF(ЭЭ!$M$34="",1,0)</f>
        <v>0</v>
      </c>
    </row>
    <row r="41" spans="1:1">
      <c r="A41" s="542">
        <f>IF(Налоги!$M$28="",1,0)</f>
        <v>0</v>
      </c>
    </row>
    <row r="42" spans="1:1">
      <c r="A42" s="542">
        <f>IF(Налоги!$M$41="",1,0)</f>
        <v>0</v>
      </c>
    </row>
    <row r="43" spans="1:1">
      <c r="A43" s="542">
        <f>IF('Список объектов'!$M$34="",1,0)</f>
        <v>0</v>
      </c>
    </row>
    <row r="44" spans="1:1">
      <c r="A44" s="542">
        <f>IF('Список объектов'!$N$34="",1,0)</f>
        <v>0</v>
      </c>
    </row>
    <row r="45" spans="1:1">
      <c r="A45" s="542">
        <f>IF('Список объектов'!$O$34="",1,0)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4"/>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ColWidth="9.125" defaultRowHeight="11.4"/>
  <cols>
    <col min="1" max="16384" width="9.1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ColWidth="9.125" defaultRowHeight="11.4"/>
  <cols>
    <col min="1" max="10" width="0" style="100" hidden="1" customWidth="1"/>
    <col min="11" max="11" width="3.75" style="100" customWidth="1"/>
    <col min="12" max="12" width="6.125" style="100" customWidth="1"/>
    <col min="13" max="13" width="20.75" style="100" customWidth="1"/>
    <col min="14" max="14" width="92.625" style="100" customWidth="1"/>
    <col min="15" max="16384" width="9.1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4.200000000000003">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ColWidth="9.125" defaultRowHeight="11.4"/>
  <cols>
    <col min="1" max="26" width="9.125" style="8"/>
    <col min="27" max="36" width="9.125" style="9"/>
    <col min="37" max="16384" width="9.1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4"/>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ColWidth="9.125" defaultRowHeight="11.4"/>
  <cols>
    <col min="1" max="16384" width="9.1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ColWidth="9.125" defaultRowHeight="11.4"/>
  <cols>
    <col min="1" max="16384" width="9.1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ColWidth="9.125" defaultRowHeight="11.4"/>
  <cols>
    <col min="1" max="1" width="36.25" customWidth="1"/>
    <col min="2" max="2" width="21.125" bestFit="1" customWidth="1"/>
    <col min="3" max="16384" width="9.1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ColWidth="9.125" defaultRowHeight="11.4"/>
  <cols>
    <col min="1" max="16384" width="9.1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ColWidth="9.125" defaultRowHeight="11.4"/>
  <cols>
    <col min="1" max="1" width="9.125" style="12"/>
    <col min="2" max="16384" width="9.1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4"/>
  <cols>
    <col min="1" max="1" width="49.1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4"/>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4"/>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ColWidth="9.125" defaultRowHeight="13.2"/>
  <cols>
    <col min="1" max="10" width="0" style="485" hidden="1" customWidth="1"/>
    <col min="11" max="11" width="3.75" style="485" customWidth="1"/>
    <col min="12" max="12" width="11.75" style="485" customWidth="1"/>
    <col min="13" max="13" width="32.875" style="485" customWidth="1"/>
    <col min="14" max="14" width="116.125" style="485" customWidth="1"/>
    <col min="15" max="15" width="9.125" style="486" customWidth="1"/>
    <col min="16" max="16384" width="9.1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 customHeight="1">
      <c r="L12" s="487" t="s">
        <v>1258</v>
      </c>
      <c r="M12" s="488"/>
      <c r="N12" s="488"/>
    </row>
    <row r="13" spans="12:15" ht="16.5" customHeight="1">
      <c r="L13" s="602" t="s">
        <v>1295</v>
      </c>
      <c r="M13" s="486"/>
      <c r="N13" s="486"/>
    </row>
    <row r="14" spans="12:15" ht="27.9" customHeight="1">
      <c r="L14" s="603" t="s">
        <v>1255</v>
      </c>
      <c r="M14" s="604" t="s">
        <v>1108</v>
      </c>
      <c r="N14" s="605" t="s">
        <v>1294</v>
      </c>
      <c r="O14" s="489"/>
    </row>
    <row r="15" spans="12:15" ht="27.9" customHeight="1">
      <c r="L15" s="603" t="s">
        <v>1255</v>
      </c>
      <c r="M15" s="604" t="s">
        <v>1256</v>
      </c>
      <c r="N15" s="605" t="s">
        <v>1274</v>
      </c>
      <c r="O15" s="489"/>
    </row>
    <row r="16" spans="12:15" ht="27.9" customHeight="1">
      <c r="L16" s="603" t="s">
        <v>1255</v>
      </c>
      <c r="M16" s="604" t="s">
        <v>1259</v>
      </c>
      <c r="N16" s="605" t="s">
        <v>1293</v>
      </c>
      <c r="O16" s="489"/>
    </row>
    <row r="17" spans="12:15" ht="27.9" customHeight="1">
      <c r="L17" s="603" t="s">
        <v>1255</v>
      </c>
      <c r="M17" s="604" t="s">
        <v>1260</v>
      </c>
      <c r="N17" s="605" t="s">
        <v>1277</v>
      </c>
      <c r="O17" s="489"/>
    </row>
    <row r="18" spans="12:15" ht="27.9" customHeight="1">
      <c r="L18" s="603" t="s">
        <v>1255</v>
      </c>
      <c r="M18" s="604" t="s">
        <v>1261</v>
      </c>
      <c r="N18" s="605" t="s">
        <v>1278</v>
      </c>
      <c r="O18" s="489"/>
    </row>
    <row r="19" spans="12:15" ht="27.9" customHeight="1">
      <c r="L19" s="603" t="s">
        <v>1255</v>
      </c>
      <c r="M19" s="604" t="s">
        <v>1262</v>
      </c>
      <c r="N19" s="605" t="s">
        <v>1279</v>
      </c>
      <c r="O19" s="489"/>
    </row>
    <row r="20" spans="12:15" ht="27.9" customHeight="1">
      <c r="L20" s="603" t="s">
        <v>1255</v>
      </c>
      <c r="M20" s="604" t="s">
        <v>1263</v>
      </c>
      <c r="N20" s="605" t="s">
        <v>1280</v>
      </c>
      <c r="O20" s="489"/>
    </row>
    <row r="21" spans="12:15" ht="27.9" customHeight="1">
      <c r="L21" s="603" t="s">
        <v>1255</v>
      </c>
      <c r="M21" s="604" t="s">
        <v>1257</v>
      </c>
      <c r="N21" s="605" t="s">
        <v>1281</v>
      </c>
      <c r="O21" s="489"/>
    </row>
    <row r="22" spans="12:15" ht="27.9" customHeight="1">
      <c r="L22" s="603" t="s">
        <v>1255</v>
      </c>
      <c r="M22" s="604" t="s">
        <v>301</v>
      </c>
      <c r="N22" s="605" t="s">
        <v>1282</v>
      </c>
      <c r="O22" s="489"/>
    </row>
    <row r="23" spans="12:15" ht="27.9" customHeight="1">
      <c r="L23" s="603" t="s">
        <v>1255</v>
      </c>
      <c r="M23" s="604" t="s">
        <v>1264</v>
      </c>
      <c r="N23" s="605" t="s">
        <v>1283</v>
      </c>
      <c r="O23" s="489"/>
    </row>
    <row r="24" spans="12:15" ht="27.9" customHeight="1">
      <c r="L24" s="603" t="s">
        <v>1255</v>
      </c>
      <c r="M24" s="604" t="s">
        <v>1265</v>
      </c>
      <c r="N24" s="605" t="s">
        <v>1284</v>
      </c>
      <c r="O24" s="489"/>
    </row>
    <row r="25" spans="12:15" ht="27.9" customHeight="1">
      <c r="L25" s="603" t="s">
        <v>1255</v>
      </c>
      <c r="M25" s="604" t="s">
        <v>1266</v>
      </c>
      <c r="N25" s="605" t="s">
        <v>1285</v>
      </c>
      <c r="O25" s="489"/>
    </row>
    <row r="26" spans="12:15" ht="27.9" customHeight="1">
      <c r="L26" s="603" t="s">
        <v>1255</v>
      </c>
      <c r="M26" s="604" t="s">
        <v>1267</v>
      </c>
      <c r="N26" s="605" t="s">
        <v>1286</v>
      </c>
      <c r="O26" s="489"/>
    </row>
    <row r="27" spans="12:15" ht="27.9" customHeight="1">
      <c r="L27" s="603" t="s">
        <v>1255</v>
      </c>
      <c r="M27" s="604" t="s">
        <v>1268</v>
      </c>
      <c r="N27" s="605" t="s">
        <v>1287</v>
      </c>
      <c r="O27" s="489"/>
    </row>
    <row r="28" spans="12:15" ht="27.9" customHeight="1">
      <c r="L28" s="603" t="s">
        <v>1255</v>
      </c>
      <c r="M28" s="604" t="s">
        <v>1269</v>
      </c>
      <c r="N28" s="605" t="s">
        <v>1288</v>
      </c>
      <c r="O28" s="489"/>
    </row>
    <row r="29" spans="12:15" ht="27.9" customHeight="1">
      <c r="L29" s="603" t="s">
        <v>1255</v>
      </c>
      <c r="M29" s="604" t="s">
        <v>1270</v>
      </c>
      <c r="N29" s="605" t="s">
        <v>1289</v>
      </c>
      <c r="O29" s="489"/>
    </row>
    <row r="30" spans="12:15" ht="27.9" customHeight="1">
      <c r="L30" s="603" t="s">
        <v>1255</v>
      </c>
      <c r="M30" s="604" t="s">
        <v>1271</v>
      </c>
      <c r="N30" s="605" t="s">
        <v>1290</v>
      </c>
      <c r="O30" s="489"/>
    </row>
    <row r="31" spans="12:15" ht="27.9" customHeight="1">
      <c r="L31" s="603" t="s">
        <v>1255</v>
      </c>
      <c r="M31" s="604" t="s">
        <v>1272</v>
      </c>
      <c r="N31" s="605" t="s">
        <v>1291</v>
      </c>
      <c r="O31" s="489"/>
    </row>
    <row r="32" spans="12:15" ht="27.9" customHeight="1">
      <c r="L32" s="603" t="s">
        <v>1255</v>
      </c>
      <c r="M32" s="604" t="s">
        <v>1273</v>
      </c>
      <c r="N32" s="605"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4"/>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4"/>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4"/>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4"/>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4"/>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4"/>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4"/>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4"/>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94"/>
  <sheetViews>
    <sheetView showGridLines="0" tabSelected="1" view="pageBreakPreview" topLeftCell="D78" zoomScale="80" zoomScaleNormal="100" zoomScaleSheetLayoutView="80" workbookViewId="0">
      <selection activeCell="P87" sqref="P87"/>
    </sheetView>
  </sheetViews>
  <sheetFormatPr defaultColWidth="9.125" defaultRowHeight="10.199999999999999"/>
  <cols>
    <col min="1" max="3" width="10.75" style="53" hidden="1" customWidth="1"/>
    <col min="4" max="4" width="3.75" style="53" customWidth="1"/>
    <col min="5" max="5" width="12.75" style="53" customWidth="1"/>
    <col min="6" max="6" width="18.75" style="53" customWidth="1"/>
    <col min="7" max="7" width="57.625" style="53" customWidth="1"/>
    <col min="8" max="8" width="48.75" style="53" customWidth="1"/>
    <col min="9" max="9" width="3.75" style="53" customWidth="1"/>
    <col min="10" max="10" width="59.375" style="53" hidden="1" customWidth="1"/>
    <col min="11" max="14" width="16.75" style="53" hidden="1" customWidth="1"/>
    <col min="15" max="16" width="9.125" style="53" customWidth="1"/>
    <col min="17" max="16384" width="9.125" style="53"/>
  </cols>
  <sheetData>
    <row r="1" spans="1:16" hidden="1">
      <c r="A1" s="607"/>
      <c r="B1" s="607"/>
      <c r="C1" s="607"/>
      <c r="D1" s="607"/>
      <c r="E1" s="607"/>
      <c r="F1" s="607"/>
      <c r="G1" s="607"/>
      <c r="H1" s="607"/>
      <c r="I1" s="607"/>
      <c r="J1" s="607"/>
      <c r="K1" s="607"/>
      <c r="L1" s="607"/>
      <c r="M1" s="607"/>
      <c r="N1" s="607"/>
      <c r="O1" s="607"/>
      <c r="P1" s="607"/>
    </row>
    <row r="2" spans="1:16" hidden="1">
      <c r="A2" s="607"/>
      <c r="B2" s="607"/>
      <c r="C2" s="607"/>
      <c r="D2" s="607"/>
      <c r="E2" s="607"/>
      <c r="F2" s="607"/>
      <c r="G2" s="607"/>
      <c r="H2" s="607"/>
      <c r="I2" s="607"/>
      <c r="J2" s="607"/>
      <c r="K2" s="607"/>
      <c r="L2" s="607"/>
      <c r="M2" s="607"/>
      <c r="N2" s="607"/>
      <c r="O2" s="607"/>
      <c r="P2" s="607"/>
    </row>
    <row r="3" spans="1:16" hidden="1">
      <c r="A3" s="607"/>
      <c r="B3" s="607"/>
      <c r="C3" s="607"/>
      <c r="D3" s="607"/>
      <c r="E3" s="607"/>
      <c r="F3" s="607"/>
      <c r="G3" s="607"/>
      <c r="H3" s="607"/>
      <c r="I3" s="607"/>
      <c r="J3" s="607"/>
      <c r="K3" s="607"/>
      <c r="L3" s="607"/>
      <c r="M3" s="607"/>
      <c r="N3" s="607"/>
      <c r="O3" s="607"/>
      <c r="P3" s="607"/>
    </row>
    <row r="4" spans="1:16" hidden="1">
      <c r="A4" s="607"/>
      <c r="B4" s="607"/>
      <c r="C4" s="607"/>
      <c r="D4" s="607"/>
      <c r="E4" s="607"/>
      <c r="F4" s="607"/>
      <c r="G4" s="607"/>
      <c r="H4" s="607"/>
      <c r="I4" s="607"/>
      <c r="J4" s="607"/>
      <c r="K4" s="607"/>
      <c r="L4" s="607"/>
      <c r="M4" s="607"/>
      <c r="N4" s="607"/>
      <c r="O4" s="607"/>
      <c r="P4" s="607"/>
    </row>
    <row r="5" spans="1:16" hidden="1">
      <c r="A5" s="607"/>
      <c r="B5" s="607"/>
      <c r="C5" s="607"/>
      <c r="D5" s="607"/>
      <c r="E5" s="607"/>
      <c r="F5" s="607"/>
      <c r="G5" s="607"/>
      <c r="H5" s="607"/>
      <c r="I5" s="607"/>
      <c r="J5" s="607"/>
      <c r="K5" s="607"/>
      <c r="L5" s="607"/>
      <c r="M5" s="607"/>
      <c r="N5" s="607"/>
      <c r="O5" s="607"/>
      <c r="P5" s="607"/>
    </row>
    <row r="6" spans="1:16">
      <c r="A6" s="607"/>
      <c r="B6" s="607"/>
      <c r="C6" s="607"/>
      <c r="D6" s="607"/>
      <c r="E6" s="607"/>
      <c r="F6" s="607"/>
      <c r="G6" s="607"/>
      <c r="H6" s="607"/>
      <c r="I6" s="607"/>
      <c r="J6" s="607"/>
      <c r="K6" s="607"/>
      <c r="L6" s="607"/>
      <c r="M6" s="607"/>
      <c r="N6" s="607"/>
      <c r="O6" s="607"/>
      <c r="P6" s="607"/>
    </row>
    <row r="7" spans="1:16" ht="16.5" customHeight="1">
      <c r="A7" s="607"/>
      <c r="B7" s="607"/>
      <c r="C7" s="606"/>
      <c r="D7" s="607"/>
      <c r="E7" s="1037" t="s">
        <v>105</v>
      </c>
      <c r="F7" s="1038"/>
      <c r="G7" s="1039"/>
      <c r="H7" s="608" t="s">
        <v>19</v>
      </c>
      <c r="I7" s="607" t="s">
        <v>835</v>
      </c>
      <c r="J7" s="607"/>
      <c r="K7" s="607"/>
      <c r="L7" s="607"/>
      <c r="M7" s="607"/>
      <c r="N7" s="607"/>
      <c r="O7" s="607"/>
      <c r="P7" s="607"/>
    </row>
    <row r="8" spans="1:16" ht="16.5" customHeight="1">
      <c r="A8" s="607"/>
      <c r="B8" s="607"/>
      <c r="C8" s="606"/>
      <c r="D8" s="607"/>
      <c r="E8" s="1037" t="s">
        <v>106</v>
      </c>
      <c r="F8" s="1038"/>
      <c r="G8" s="1039"/>
      <c r="H8" s="609">
        <v>2024</v>
      </c>
      <c r="I8" s="610"/>
      <c r="J8" s="607"/>
      <c r="K8" s="607"/>
      <c r="L8" s="607"/>
      <c r="M8" s="607"/>
      <c r="N8" s="607"/>
      <c r="O8" s="607"/>
      <c r="P8" s="607"/>
    </row>
    <row r="9" spans="1:16" ht="16.5" customHeight="1">
      <c r="A9" s="607"/>
      <c r="B9" s="607"/>
      <c r="C9" s="606"/>
      <c r="D9" s="607"/>
      <c r="E9" s="1037" t="s">
        <v>925</v>
      </c>
      <c r="F9" s="1038"/>
      <c r="G9" s="1039"/>
      <c r="H9" s="609">
        <v>2021</v>
      </c>
      <c r="I9" s="610">
        <v>2025</v>
      </c>
      <c r="J9" s="606">
        <v>2024</v>
      </c>
      <c r="K9" s="607"/>
      <c r="L9" s="607"/>
      <c r="M9" s="607"/>
      <c r="N9" s="607"/>
      <c r="O9" s="607"/>
      <c r="P9" s="607"/>
    </row>
    <row r="10" spans="1:16" ht="16.5" customHeight="1">
      <c r="A10" s="607"/>
      <c r="B10" s="607"/>
      <c r="C10" s="606"/>
      <c r="D10" s="607"/>
      <c r="E10" s="1037" t="s">
        <v>269</v>
      </c>
      <c r="F10" s="1038"/>
      <c r="G10" s="1039"/>
      <c r="H10" s="609">
        <v>5</v>
      </c>
      <c r="I10" s="610"/>
      <c r="J10" s="607"/>
      <c r="K10" s="607"/>
      <c r="L10" s="607"/>
      <c r="M10" s="607"/>
      <c r="N10" s="607"/>
      <c r="O10" s="607"/>
      <c r="P10" s="607"/>
    </row>
    <row r="11" spans="1:16" ht="16.5" customHeight="1">
      <c r="A11" s="607"/>
      <c r="B11" s="607"/>
      <c r="C11" s="606"/>
      <c r="D11" s="607"/>
      <c r="E11" s="1037" t="s">
        <v>1205</v>
      </c>
      <c r="F11" s="1038"/>
      <c r="G11" s="1039"/>
      <c r="H11" s="609">
        <v>2</v>
      </c>
      <c r="I11" s="610"/>
      <c r="J11" s="607"/>
      <c r="K11" s="607"/>
      <c r="L11" s="607"/>
      <c r="M11" s="607"/>
      <c r="N11" s="607"/>
      <c r="O11" s="607"/>
      <c r="P11" s="607"/>
    </row>
    <row r="12" spans="1:16">
      <c r="A12" s="607"/>
      <c r="B12" s="607"/>
      <c r="C12" s="606"/>
      <c r="D12" s="607"/>
      <c r="E12" s="607"/>
      <c r="F12" s="607"/>
      <c r="G12" s="607"/>
      <c r="H12" s="607"/>
      <c r="I12" s="607"/>
      <c r="J12" s="607"/>
      <c r="K12" s="607"/>
      <c r="L12" s="607"/>
      <c r="M12" s="607"/>
      <c r="N12" s="607"/>
      <c r="O12" s="607"/>
      <c r="P12" s="607"/>
    </row>
    <row r="13" spans="1:16">
      <c r="A13" s="607"/>
      <c r="B13" s="607"/>
      <c r="C13" s="606"/>
      <c r="D13" s="607"/>
      <c r="E13" s="607"/>
      <c r="F13" s="607"/>
      <c r="G13" s="607"/>
      <c r="H13" s="607"/>
      <c r="I13" s="607"/>
      <c r="J13" s="607"/>
      <c r="K13" s="607"/>
      <c r="L13" s="607"/>
      <c r="M13" s="607"/>
      <c r="N13" s="607"/>
      <c r="O13" s="607"/>
      <c r="P13" s="607"/>
    </row>
    <row r="14" spans="1:16" ht="15" customHeight="1">
      <c r="A14" s="607"/>
      <c r="B14" s="607"/>
      <c r="C14" s="606"/>
      <c r="D14" s="607"/>
      <c r="E14" s="1040" t="s">
        <v>204</v>
      </c>
      <c r="F14" s="1040"/>
      <c r="G14" s="1040"/>
      <c r="H14" s="1040"/>
      <c r="I14" s="611"/>
      <c r="J14" s="611"/>
      <c r="K14" s="611"/>
      <c r="L14" s="611"/>
      <c r="M14" s="611"/>
      <c r="N14" s="611"/>
      <c r="O14" s="611"/>
      <c r="P14" s="611"/>
    </row>
    <row r="15" spans="1:16" ht="15" customHeight="1">
      <c r="A15" s="607"/>
      <c r="B15" s="607"/>
      <c r="C15" s="606"/>
      <c r="D15" s="607"/>
      <c r="E15" s="1041" t="s">
        <v>916</v>
      </c>
      <c r="F15" s="1041"/>
      <c r="G15" s="1041"/>
      <c r="H15" s="1041"/>
      <c r="I15" s="611"/>
      <c r="J15" s="611"/>
      <c r="K15" s="611"/>
      <c r="L15" s="611"/>
      <c r="M15" s="611"/>
      <c r="N15" s="611"/>
      <c r="O15" s="611"/>
      <c r="P15" s="611"/>
    </row>
    <row r="16" spans="1:16" ht="15" customHeight="1">
      <c r="A16" s="607"/>
      <c r="B16" s="607"/>
      <c r="C16" s="606"/>
      <c r="D16" s="607"/>
      <c r="E16" s="1040" t="s">
        <v>205</v>
      </c>
      <c r="F16" s="1040"/>
      <c r="G16" s="1040"/>
      <c r="H16" s="1040"/>
      <c r="I16" s="611"/>
      <c r="J16" s="611"/>
      <c r="K16" s="611"/>
      <c r="L16" s="611"/>
      <c r="M16" s="611"/>
      <c r="N16" s="611"/>
      <c r="O16" s="611"/>
      <c r="P16" s="611"/>
    </row>
    <row r="17" spans="1:16" ht="15" customHeight="1">
      <c r="A17" s="607"/>
      <c r="B17" s="607"/>
      <c r="C17" s="606"/>
      <c r="D17" s="607">
        <v>30991982</v>
      </c>
      <c r="E17" s="1042" t="s">
        <v>1573</v>
      </c>
      <c r="F17" s="1042"/>
      <c r="G17" s="1042"/>
      <c r="H17" s="1042"/>
      <c r="I17" s="612"/>
      <c r="J17" s="611"/>
      <c r="K17" s="611"/>
      <c r="L17" s="611"/>
      <c r="M17" s="611"/>
      <c r="N17" s="611"/>
      <c r="O17" s="607" t="s">
        <v>2535</v>
      </c>
      <c r="P17" s="611"/>
    </row>
    <row r="18" spans="1:16" ht="15" customHeight="1">
      <c r="A18" s="607"/>
      <c r="B18" s="607"/>
      <c r="C18" s="606"/>
      <c r="D18" s="607"/>
      <c r="E18" s="1043" t="s">
        <v>2536</v>
      </c>
      <c r="F18" s="1043"/>
      <c r="G18" s="1043"/>
      <c r="H18" s="1043"/>
      <c r="I18" s="612"/>
      <c r="J18" s="611"/>
      <c r="K18" s="611"/>
      <c r="L18" s="611"/>
      <c r="M18" s="611"/>
      <c r="N18" s="611"/>
      <c r="O18" s="611"/>
      <c r="P18" s="611"/>
    </row>
    <row r="19" spans="1:16" ht="15" customHeight="1">
      <c r="A19" s="607"/>
      <c r="B19" s="607"/>
      <c r="C19" s="606"/>
      <c r="D19" s="607"/>
      <c r="E19" s="1045" t="s">
        <v>2537</v>
      </c>
      <c r="F19" s="1045"/>
      <c r="G19" s="1045"/>
      <c r="H19" s="1045"/>
      <c r="I19" s="613"/>
      <c r="J19" s="611"/>
      <c r="K19" s="611"/>
      <c r="L19" s="611"/>
      <c r="M19" s="611"/>
      <c r="N19" s="611"/>
      <c r="O19" s="611"/>
      <c r="P19" s="611"/>
    </row>
    <row r="20" spans="1:16" ht="11.25" customHeight="1">
      <c r="A20" s="607"/>
      <c r="B20" s="607"/>
      <c r="C20" s="606"/>
      <c r="D20" s="607"/>
      <c r="E20" s="1046"/>
      <c r="F20" s="1047"/>
      <c r="G20" s="1047"/>
      <c r="H20" s="1048"/>
      <c r="I20" s="614"/>
      <c r="J20" s="615"/>
      <c r="K20" s="616"/>
      <c r="L20" s="1051"/>
      <c r="M20" s="1051"/>
      <c r="N20" s="616"/>
      <c r="O20" s="615"/>
      <c r="P20" s="615"/>
    </row>
    <row r="21" spans="1:16" ht="11.25" customHeight="1">
      <c r="A21" s="607"/>
      <c r="B21" s="607"/>
      <c r="C21" s="606"/>
      <c r="D21" s="607"/>
      <c r="E21" s="1052" t="s">
        <v>1253</v>
      </c>
      <c r="F21" s="1052"/>
      <c r="G21" s="1052"/>
      <c r="H21" s="1052"/>
      <c r="I21" s="617"/>
      <c r="J21" s="618"/>
      <c r="K21" s="618"/>
      <c r="L21" s="618"/>
      <c r="M21" s="618"/>
      <c r="N21" s="618"/>
      <c r="O21" s="610"/>
      <c r="P21" s="610"/>
    </row>
    <row r="22" spans="1:16" ht="30.6" customHeight="1">
      <c r="A22" s="607"/>
      <c r="B22" s="607"/>
      <c r="C22" s="606"/>
      <c r="D22" s="607"/>
      <c r="E22" s="1044" t="s">
        <v>206</v>
      </c>
      <c r="F22" s="1044"/>
      <c r="G22" s="1044"/>
      <c r="H22" s="619" t="s">
        <v>2497</v>
      </c>
      <c r="I22" s="620"/>
      <c r="J22" s="610"/>
      <c r="K22" s="610"/>
      <c r="L22" s="610"/>
      <c r="M22" s="607"/>
      <c r="N22" s="607"/>
      <c r="O22" s="607"/>
      <c r="P22" s="607"/>
    </row>
    <row r="23" spans="1:16" ht="21" customHeight="1">
      <c r="A23" s="607"/>
      <c r="B23" s="607"/>
      <c r="C23" s="606"/>
      <c r="D23" s="607"/>
      <c r="E23" s="1044" t="s">
        <v>207</v>
      </c>
      <c r="F23" s="1044"/>
      <c r="G23" s="1044"/>
      <c r="H23" s="619" t="s">
        <v>2498</v>
      </c>
      <c r="I23" s="620"/>
      <c r="J23" s="607"/>
      <c r="K23" s="607"/>
      <c r="L23" s="607"/>
      <c r="M23" s="607"/>
      <c r="N23" s="607"/>
      <c r="O23" s="607"/>
      <c r="P23" s="607"/>
    </row>
    <row r="24" spans="1:16" ht="15.9" customHeight="1">
      <c r="A24" s="607"/>
      <c r="B24" s="607"/>
      <c r="C24" s="606"/>
      <c r="D24" s="607"/>
      <c r="E24" s="1044" t="s">
        <v>208</v>
      </c>
      <c r="F24" s="1044"/>
      <c r="G24" s="1044"/>
      <c r="H24" s="621"/>
      <c r="I24" s="620"/>
      <c r="J24" s="607"/>
      <c r="K24" s="607"/>
      <c r="L24" s="607"/>
      <c r="M24" s="607"/>
      <c r="N24" s="607"/>
      <c r="O24" s="607"/>
      <c r="P24" s="607"/>
    </row>
    <row r="25" spans="1:16" ht="15.9" customHeight="1">
      <c r="A25" s="607"/>
      <c r="B25" s="607"/>
      <c r="C25" s="606"/>
      <c r="D25" s="607"/>
      <c r="E25" s="1044" t="s">
        <v>209</v>
      </c>
      <c r="F25" s="1044"/>
      <c r="G25" s="1044"/>
      <c r="H25" s="622" t="s">
        <v>2499</v>
      </c>
      <c r="I25" s="620"/>
      <c r="J25" s="607"/>
      <c r="K25" s="607"/>
      <c r="L25" s="607"/>
      <c r="M25" s="607"/>
      <c r="N25" s="607"/>
      <c r="O25" s="607"/>
      <c r="P25" s="607"/>
    </row>
    <row r="26" spans="1:16" ht="15.9" customHeight="1">
      <c r="A26" s="607"/>
      <c r="B26" s="607"/>
      <c r="C26" s="606"/>
      <c r="D26" s="607"/>
      <c r="E26" s="1044" t="s">
        <v>107</v>
      </c>
      <c r="F26" s="1044"/>
      <c r="G26" s="1044"/>
      <c r="H26" s="623" t="s">
        <v>1574</v>
      </c>
      <c r="I26" s="620"/>
      <c r="J26" s="607"/>
      <c r="K26" s="607"/>
      <c r="L26" s="607"/>
      <c r="M26" s="607"/>
      <c r="N26" s="607"/>
      <c r="O26" s="607"/>
      <c r="P26" s="607"/>
    </row>
    <row r="27" spans="1:16" ht="15.9" customHeight="1">
      <c r="A27" s="607"/>
      <c r="B27" s="607"/>
      <c r="C27" s="606"/>
      <c r="D27" s="607"/>
      <c r="E27" s="1044" t="s">
        <v>108</v>
      </c>
      <c r="F27" s="1044"/>
      <c r="G27" s="1044"/>
      <c r="H27" s="623" t="s">
        <v>1575</v>
      </c>
      <c r="I27" s="620"/>
      <c r="J27" s="607"/>
      <c r="K27" s="607"/>
      <c r="L27" s="607"/>
      <c r="M27" s="607"/>
      <c r="N27" s="607"/>
      <c r="O27" s="607"/>
      <c r="P27" s="607"/>
    </row>
    <row r="28" spans="1:16" ht="15.9" customHeight="1">
      <c r="A28" s="607"/>
      <c r="B28" s="607"/>
      <c r="C28" s="606"/>
      <c r="D28" s="607"/>
      <c r="E28" s="1044" t="s">
        <v>210</v>
      </c>
      <c r="F28" s="1044"/>
      <c r="G28" s="1044"/>
      <c r="H28" s="621"/>
      <c r="I28" s="620"/>
      <c r="J28" s="607"/>
      <c r="K28" s="607"/>
      <c r="L28" s="607"/>
      <c r="M28" s="607"/>
      <c r="N28" s="607"/>
      <c r="O28" s="607"/>
      <c r="P28" s="607"/>
    </row>
    <row r="29" spans="1:16" ht="15.9" customHeight="1">
      <c r="A29" s="607"/>
      <c r="B29" s="607"/>
      <c r="C29" s="606"/>
      <c r="D29" s="607"/>
      <c r="E29" s="1044" t="s">
        <v>211</v>
      </c>
      <c r="F29" s="1044"/>
      <c r="G29" s="1044"/>
      <c r="H29" s="624" t="s">
        <v>996</v>
      </c>
      <c r="I29" s="620"/>
      <c r="J29" s="607"/>
      <c r="K29" s="607"/>
      <c r="L29" s="607"/>
      <c r="M29" s="607"/>
      <c r="N29" s="607"/>
      <c r="O29" s="607"/>
      <c r="P29" s="607"/>
    </row>
    <row r="30" spans="1:16" ht="15.9" customHeight="1">
      <c r="A30" s="607"/>
      <c r="B30" s="607"/>
      <c r="C30" s="606"/>
      <c r="D30" s="607"/>
      <c r="E30" s="1044" t="s">
        <v>212</v>
      </c>
      <c r="F30" s="1044"/>
      <c r="G30" s="1044"/>
      <c r="H30" s="625" t="s">
        <v>2494</v>
      </c>
      <c r="I30" s="612"/>
      <c r="J30" s="607"/>
      <c r="K30" s="607"/>
      <c r="L30" s="607"/>
      <c r="M30" s="607"/>
      <c r="N30" s="607"/>
      <c r="O30" s="607"/>
      <c r="P30" s="607"/>
    </row>
    <row r="31" spans="1:16" ht="15.9" customHeight="1">
      <c r="A31" s="607"/>
      <c r="B31" s="607"/>
      <c r="C31" s="606"/>
      <c r="D31" s="607"/>
      <c r="E31" s="1044" t="s">
        <v>213</v>
      </c>
      <c r="F31" s="1044"/>
      <c r="G31" s="1044"/>
      <c r="H31" s="625" t="s">
        <v>2494</v>
      </c>
      <c r="I31" s="612"/>
      <c r="J31" s="607"/>
      <c r="K31" s="607"/>
      <c r="L31" s="607"/>
      <c r="M31" s="607"/>
      <c r="N31" s="607"/>
      <c r="O31" s="607"/>
      <c r="P31" s="607"/>
    </row>
    <row r="32" spans="1:16" ht="15.9" customHeight="1">
      <c r="A32" s="607"/>
      <c r="B32" s="607"/>
      <c r="C32" s="606"/>
      <c r="D32" s="607"/>
      <c r="E32" s="1044" t="s">
        <v>214</v>
      </c>
      <c r="F32" s="1044"/>
      <c r="G32" s="1044"/>
      <c r="H32" s="625" t="s">
        <v>2495</v>
      </c>
      <c r="I32" s="612"/>
      <c r="J32" s="607"/>
      <c r="K32" s="607"/>
      <c r="L32" s="607"/>
      <c r="M32" s="607"/>
      <c r="N32" s="607"/>
      <c r="O32" s="607"/>
      <c r="P32" s="607"/>
    </row>
    <row r="33" spans="1:16" ht="15.9" customHeight="1">
      <c r="A33" s="607"/>
      <c r="B33" s="607"/>
      <c r="C33" s="606"/>
      <c r="D33" s="607"/>
      <c r="E33" s="1044" t="s">
        <v>164</v>
      </c>
      <c r="F33" s="1044"/>
      <c r="G33" s="1044"/>
      <c r="H33" s="625" t="s">
        <v>2496</v>
      </c>
      <c r="I33" s="612"/>
      <c r="J33" s="607"/>
      <c r="K33" s="607"/>
      <c r="L33" s="607"/>
      <c r="M33" s="607"/>
      <c r="N33" s="607"/>
      <c r="O33" s="607"/>
      <c r="P33" s="607"/>
    </row>
    <row r="34" spans="1:16" ht="15.9" customHeight="1">
      <c r="A34" s="607"/>
      <c r="B34" s="607"/>
      <c r="C34" s="606"/>
      <c r="D34" s="607"/>
      <c r="E34" s="1044" t="s">
        <v>215</v>
      </c>
      <c r="F34" s="1044"/>
      <c r="G34" s="1044"/>
      <c r="H34" s="625" t="s">
        <v>2515</v>
      </c>
      <c r="I34" s="612"/>
      <c r="J34" s="607"/>
      <c r="K34" s="607"/>
      <c r="L34" s="607"/>
      <c r="M34" s="607"/>
      <c r="N34" s="607"/>
      <c r="O34" s="607"/>
      <c r="P34" s="607"/>
    </row>
    <row r="35" spans="1:16" ht="15.9" customHeight="1">
      <c r="A35" s="607"/>
      <c r="B35" s="607"/>
      <c r="C35" s="606"/>
      <c r="D35" s="607"/>
      <c r="E35" s="1044" t="s">
        <v>216</v>
      </c>
      <c r="F35" s="1044"/>
      <c r="G35" s="1044"/>
      <c r="H35" s="625" t="s">
        <v>2514</v>
      </c>
      <c r="I35" s="612"/>
      <c r="J35" s="607"/>
      <c r="K35" s="607"/>
      <c r="L35" s="607"/>
      <c r="M35" s="607"/>
      <c r="N35" s="607"/>
      <c r="O35" s="607"/>
      <c r="P35" s="607"/>
    </row>
    <row r="36" spans="1:16" ht="15.9" customHeight="1">
      <c r="A36" s="607"/>
      <c r="B36" s="607"/>
      <c r="C36" s="606"/>
      <c r="D36" s="607"/>
      <c r="E36" s="1044" t="s">
        <v>217</v>
      </c>
      <c r="F36" s="1044"/>
      <c r="G36" s="1044"/>
      <c r="H36" s="626"/>
      <c r="I36" s="612"/>
      <c r="J36" s="607"/>
      <c r="K36" s="607"/>
      <c r="L36" s="607"/>
      <c r="M36" s="607"/>
      <c r="N36" s="607"/>
      <c r="O36" s="607"/>
      <c r="P36" s="607"/>
    </row>
    <row r="37" spans="1:16" ht="15.9" customHeight="1">
      <c r="A37" s="607"/>
      <c r="B37" s="607"/>
      <c r="C37" s="606"/>
      <c r="D37" s="607"/>
      <c r="E37" s="1044" t="s">
        <v>218</v>
      </c>
      <c r="F37" s="1044"/>
      <c r="G37" s="627" t="s">
        <v>219</v>
      </c>
      <c r="H37" s="628" t="s">
        <v>20</v>
      </c>
      <c r="I37" s="612"/>
      <c r="J37" s="607"/>
      <c r="K37" s="607"/>
      <c r="L37" s="607"/>
      <c r="M37" s="607"/>
      <c r="N37" s="607"/>
      <c r="O37" s="607"/>
      <c r="P37" s="607"/>
    </row>
    <row r="38" spans="1:16" ht="15.9" customHeight="1">
      <c r="A38" s="607"/>
      <c r="B38" s="607"/>
      <c r="C38" s="606"/>
      <c r="D38" s="607"/>
      <c r="E38" s="1044"/>
      <c r="F38" s="1044"/>
      <c r="G38" s="627" t="s">
        <v>220</v>
      </c>
      <c r="H38" s="628" t="s">
        <v>734</v>
      </c>
      <c r="I38" s="612"/>
      <c r="J38" s="607"/>
      <c r="K38" s="607"/>
      <c r="L38" s="607"/>
      <c r="M38" s="607"/>
      <c r="N38" s="607"/>
      <c r="O38" s="607"/>
      <c r="P38" s="607"/>
    </row>
    <row r="39" spans="1:16" ht="15.9" customHeight="1">
      <c r="A39" s="607"/>
      <c r="B39" s="607"/>
      <c r="C39" s="606"/>
      <c r="D39" s="607"/>
      <c r="E39" s="1044"/>
      <c r="F39" s="1044"/>
      <c r="G39" s="627" t="s">
        <v>221</v>
      </c>
      <c r="H39" s="628" t="s">
        <v>753</v>
      </c>
      <c r="I39" s="612"/>
      <c r="J39" s="607"/>
      <c r="K39" s="607"/>
      <c r="L39" s="607"/>
      <c r="M39" s="607"/>
      <c r="N39" s="607"/>
      <c r="O39" s="607"/>
      <c r="P39" s="607"/>
    </row>
    <row r="40" spans="1:16" ht="20.25" customHeight="1">
      <c r="A40" s="607"/>
      <c r="B40" s="607"/>
      <c r="C40" s="606"/>
      <c r="D40" s="607"/>
      <c r="E40" s="1044" t="s">
        <v>222</v>
      </c>
      <c r="F40" s="1044"/>
      <c r="G40" s="1044"/>
      <c r="H40" s="628" t="s">
        <v>21</v>
      </c>
      <c r="I40" s="612"/>
      <c r="J40" s="607"/>
      <c r="K40" s="607"/>
      <c r="L40" s="607"/>
      <c r="M40" s="607"/>
      <c r="N40" s="607"/>
      <c r="O40" s="607"/>
      <c r="P40" s="607"/>
    </row>
    <row r="41" spans="1:16" ht="15.9" customHeight="1">
      <c r="A41" s="607"/>
      <c r="B41" s="607"/>
      <c r="C41" s="606"/>
      <c r="D41" s="607"/>
      <c r="E41" s="1044" t="s">
        <v>223</v>
      </c>
      <c r="F41" s="1044"/>
      <c r="G41" s="1044"/>
      <c r="H41" s="628" t="s">
        <v>21</v>
      </c>
      <c r="I41" s="612"/>
      <c r="J41" s="607"/>
      <c r="K41" s="607"/>
      <c r="L41" s="607"/>
      <c r="M41" s="607"/>
      <c r="N41" s="607"/>
      <c r="O41" s="607"/>
      <c r="P41" s="607"/>
    </row>
    <row r="42" spans="1:16" ht="21.75" customHeight="1">
      <c r="A42" s="607"/>
      <c r="B42" s="607"/>
      <c r="C42" s="606"/>
      <c r="D42" s="607"/>
      <c r="E42" s="1044" t="s">
        <v>224</v>
      </c>
      <c r="F42" s="1044"/>
      <c r="G42" s="1044"/>
      <c r="H42" s="628" t="s">
        <v>20</v>
      </c>
      <c r="I42" s="612"/>
      <c r="J42" s="607"/>
      <c r="K42" s="607"/>
      <c r="L42" s="607"/>
      <c r="M42" s="607"/>
      <c r="N42" s="607"/>
      <c r="O42" s="607"/>
      <c r="P42" s="607"/>
    </row>
    <row r="43" spans="1:16" ht="15.9" customHeight="1">
      <c r="A43" s="607" t="s">
        <v>1381</v>
      </c>
      <c r="B43" s="607"/>
      <c r="C43" s="606"/>
      <c r="D43" s="607"/>
      <c r="E43" s="1044" t="s">
        <v>225</v>
      </c>
      <c r="F43" s="1044"/>
      <c r="G43" s="1044"/>
      <c r="H43" s="628" t="s">
        <v>21</v>
      </c>
      <c r="I43" s="612"/>
      <c r="J43" s="607"/>
      <c r="K43" s="607"/>
      <c r="L43" s="607"/>
      <c r="M43" s="607"/>
      <c r="N43" s="607"/>
      <c r="O43" s="607"/>
      <c r="P43" s="607"/>
    </row>
    <row r="44" spans="1:16" ht="15.9" hidden="1" customHeight="1">
      <c r="A44" s="607"/>
      <c r="B44" s="607"/>
      <c r="C44" s="606"/>
      <c r="D44" s="607"/>
      <c r="E44" s="1049" t="s">
        <v>226</v>
      </c>
      <c r="F44" s="1049"/>
      <c r="G44" s="1049"/>
      <c r="H44" s="629" t="s">
        <v>1156</v>
      </c>
      <c r="I44" s="612"/>
      <c r="J44" s="630"/>
      <c r="K44" s="607"/>
      <c r="L44" s="607"/>
      <c r="M44" s="607"/>
      <c r="N44" s="607"/>
      <c r="O44" s="607"/>
      <c r="P44" s="607"/>
    </row>
    <row r="45" spans="1:16" ht="15.9" customHeight="1">
      <c r="A45" s="607"/>
      <c r="B45" s="607"/>
      <c r="C45" s="606"/>
      <c r="D45" s="607"/>
      <c r="E45" s="1044" t="s">
        <v>227</v>
      </c>
      <c r="F45" s="1044"/>
      <c r="G45" s="1044"/>
      <c r="H45" s="628" t="s">
        <v>21</v>
      </c>
      <c r="I45" s="612"/>
      <c r="J45" s="607"/>
      <c r="K45" s="607"/>
      <c r="L45" s="607"/>
      <c r="M45" s="607"/>
      <c r="N45" s="607"/>
      <c r="O45" s="607"/>
      <c r="P45" s="607"/>
    </row>
    <row r="46" spans="1:16" ht="15.9" customHeight="1">
      <c r="A46" s="607" t="s">
        <v>1382</v>
      </c>
      <c r="B46" s="607"/>
      <c r="C46" s="606"/>
      <c r="D46" s="607"/>
      <c r="E46" s="1044" t="s">
        <v>228</v>
      </c>
      <c r="F46" s="1044"/>
      <c r="G46" s="1044"/>
      <c r="H46" s="628" t="s">
        <v>21</v>
      </c>
      <c r="I46" s="612"/>
      <c r="J46" s="607"/>
      <c r="K46" s="607"/>
      <c r="L46" s="607"/>
      <c r="M46" s="607"/>
      <c r="N46" s="607"/>
      <c r="O46" s="607"/>
      <c r="P46" s="607"/>
    </row>
    <row r="47" spans="1:16" ht="15.9" hidden="1" customHeight="1">
      <c r="A47" s="607"/>
      <c r="B47" s="607"/>
      <c r="C47" s="606"/>
      <c r="D47" s="607"/>
      <c r="E47" s="1050" t="s">
        <v>229</v>
      </c>
      <c r="F47" s="1044" t="s">
        <v>230</v>
      </c>
      <c r="G47" s="1044"/>
      <c r="H47" s="631" t="s">
        <v>1156</v>
      </c>
      <c r="I47" s="612"/>
      <c r="J47" s="607"/>
      <c r="K47" s="607"/>
      <c r="L47" s="607"/>
      <c r="M47" s="607"/>
      <c r="N47" s="607"/>
      <c r="O47" s="607"/>
      <c r="P47" s="607"/>
    </row>
    <row r="48" spans="1:16" ht="15.9" hidden="1" customHeight="1">
      <c r="A48" s="607"/>
      <c r="B48" s="607"/>
      <c r="C48" s="606"/>
      <c r="D48" s="607"/>
      <c r="E48" s="1050"/>
      <c r="F48" s="1044" t="s">
        <v>231</v>
      </c>
      <c r="G48" s="1044"/>
      <c r="H48" s="632" t="s">
        <v>1156</v>
      </c>
      <c r="I48" s="612"/>
      <c r="J48" s="607"/>
      <c r="K48" s="607"/>
      <c r="L48" s="607"/>
      <c r="M48" s="607"/>
      <c r="N48" s="607"/>
      <c r="O48" s="607"/>
      <c r="P48" s="607"/>
    </row>
    <row r="49" spans="1:16" ht="15.9" hidden="1" customHeight="1">
      <c r="A49" s="607"/>
      <c r="B49" s="607"/>
      <c r="C49" s="606"/>
      <c r="D49" s="607"/>
      <c r="E49" s="1050"/>
      <c r="F49" s="1044" t="s">
        <v>232</v>
      </c>
      <c r="G49" s="1044"/>
      <c r="H49" s="631" t="s">
        <v>1156</v>
      </c>
      <c r="I49" s="612"/>
      <c r="J49" s="607"/>
      <c r="K49" s="607"/>
      <c r="L49" s="607"/>
      <c r="M49" s="607"/>
      <c r="N49" s="607"/>
      <c r="O49" s="607"/>
      <c r="P49" s="607"/>
    </row>
    <row r="50" spans="1:16" ht="15.9" hidden="1" customHeight="1">
      <c r="A50" s="607"/>
      <c r="B50" s="607"/>
      <c r="C50" s="606"/>
      <c r="D50" s="607"/>
      <c r="E50" s="1050"/>
      <c r="F50" s="1044" t="s">
        <v>233</v>
      </c>
      <c r="G50" s="1044"/>
      <c r="H50" s="633"/>
      <c r="I50" s="612"/>
      <c r="J50" s="607"/>
      <c r="K50" s="607"/>
      <c r="L50" s="607"/>
      <c r="M50" s="607"/>
      <c r="N50" s="607"/>
      <c r="O50" s="607"/>
      <c r="P50" s="607"/>
    </row>
    <row r="51" spans="1:16" ht="15.9" hidden="1" customHeight="1">
      <c r="A51" s="607"/>
      <c r="B51" s="607"/>
      <c r="C51" s="606"/>
      <c r="D51" s="607"/>
      <c r="E51" s="1050"/>
      <c r="F51" s="1049" t="s">
        <v>234</v>
      </c>
      <c r="G51" s="1049"/>
      <c r="H51" s="629" t="s">
        <v>1156</v>
      </c>
      <c r="I51" s="612"/>
      <c r="J51" s="630"/>
      <c r="K51" s="607"/>
      <c r="L51" s="607"/>
      <c r="M51" s="607"/>
      <c r="N51" s="607"/>
      <c r="O51" s="607"/>
      <c r="P51" s="607"/>
    </row>
    <row r="52" spans="1:16" ht="15.9" customHeight="1">
      <c r="A52" s="607" t="s">
        <v>1383</v>
      </c>
      <c r="B52" s="607"/>
      <c r="C52" s="606"/>
      <c r="D52" s="607"/>
      <c r="E52" s="1044" t="s">
        <v>235</v>
      </c>
      <c r="F52" s="1044"/>
      <c r="G52" s="1044"/>
      <c r="H52" s="628" t="s">
        <v>21</v>
      </c>
      <c r="I52" s="612"/>
      <c r="J52" s="607"/>
      <c r="K52" s="607"/>
      <c r="L52" s="607"/>
      <c r="M52" s="607"/>
      <c r="N52" s="607"/>
      <c r="O52" s="607"/>
      <c r="P52" s="607"/>
    </row>
    <row r="53" spans="1:16" ht="15.9" hidden="1" customHeight="1">
      <c r="A53" s="607"/>
      <c r="B53" s="607"/>
      <c r="C53" s="606"/>
      <c r="D53" s="607"/>
      <c r="E53" s="1050" t="s">
        <v>229</v>
      </c>
      <c r="F53" s="1044" t="s">
        <v>230</v>
      </c>
      <c r="G53" s="1044"/>
      <c r="H53" s="631" t="s">
        <v>1156</v>
      </c>
      <c r="I53" s="612"/>
      <c r="J53" s="607"/>
      <c r="K53" s="607"/>
      <c r="L53" s="607"/>
      <c r="M53" s="607"/>
      <c r="N53" s="607"/>
      <c r="O53" s="607"/>
      <c r="P53" s="607"/>
    </row>
    <row r="54" spans="1:16" ht="15.9" hidden="1" customHeight="1">
      <c r="A54" s="607"/>
      <c r="B54" s="607"/>
      <c r="C54" s="606"/>
      <c r="D54" s="607"/>
      <c r="E54" s="1050"/>
      <c r="F54" s="1044" t="s">
        <v>231</v>
      </c>
      <c r="G54" s="1044"/>
      <c r="H54" s="632" t="s">
        <v>1156</v>
      </c>
      <c r="I54" s="612"/>
      <c r="J54" s="607"/>
      <c r="K54" s="607"/>
      <c r="L54" s="607"/>
      <c r="M54" s="607"/>
      <c r="N54" s="607"/>
      <c r="O54" s="607"/>
      <c r="P54" s="607"/>
    </row>
    <row r="55" spans="1:16" ht="15.9" hidden="1" customHeight="1">
      <c r="A55" s="607"/>
      <c r="B55" s="607"/>
      <c r="C55" s="606"/>
      <c r="D55" s="607"/>
      <c r="E55" s="1050"/>
      <c r="F55" s="1044" t="s">
        <v>232</v>
      </c>
      <c r="G55" s="1044"/>
      <c r="H55" s="631" t="s">
        <v>1156</v>
      </c>
      <c r="I55" s="612"/>
      <c r="J55" s="607"/>
      <c r="K55" s="607"/>
      <c r="L55" s="607"/>
      <c r="M55" s="607"/>
      <c r="N55" s="607"/>
      <c r="O55" s="607"/>
      <c r="P55" s="607"/>
    </row>
    <row r="56" spans="1:16" ht="15.9" hidden="1" customHeight="1">
      <c r="A56" s="607"/>
      <c r="B56" s="607"/>
      <c r="C56" s="606"/>
      <c r="D56" s="607"/>
      <c r="E56" s="1050"/>
      <c r="F56" s="1044" t="s">
        <v>233</v>
      </c>
      <c r="G56" s="1044"/>
      <c r="H56" s="633"/>
      <c r="I56" s="612"/>
      <c r="J56" s="607"/>
      <c r="K56" s="607"/>
      <c r="L56" s="607"/>
      <c r="M56" s="607"/>
      <c r="N56" s="607"/>
      <c r="O56" s="607"/>
      <c r="P56" s="607"/>
    </row>
    <row r="57" spans="1:16" ht="15.9" hidden="1" customHeight="1">
      <c r="A57" s="607"/>
      <c r="B57" s="607"/>
      <c r="C57" s="606"/>
      <c r="D57" s="607"/>
      <c r="E57" s="1050"/>
      <c r="F57" s="1049" t="s">
        <v>234</v>
      </c>
      <c r="G57" s="1049"/>
      <c r="H57" s="629" t="s">
        <v>1156</v>
      </c>
      <c r="I57" s="612"/>
      <c r="J57" s="630"/>
      <c r="K57" s="607"/>
      <c r="L57" s="607"/>
      <c r="M57" s="607"/>
      <c r="N57" s="607"/>
      <c r="O57" s="607"/>
      <c r="P57" s="607"/>
    </row>
    <row r="58" spans="1:16" ht="15.9" customHeight="1">
      <c r="A58" s="607" t="s">
        <v>1384</v>
      </c>
      <c r="B58" s="607"/>
      <c r="C58" s="606"/>
      <c r="D58" s="607"/>
      <c r="E58" s="1044" t="s">
        <v>236</v>
      </c>
      <c r="F58" s="1044"/>
      <c r="G58" s="1044"/>
      <c r="H58" s="628" t="s">
        <v>21</v>
      </c>
      <c r="I58" s="612"/>
      <c r="J58" s="607"/>
      <c r="K58" s="607"/>
      <c r="L58" s="607"/>
      <c r="M58" s="607"/>
      <c r="N58" s="607"/>
      <c r="O58" s="607"/>
      <c r="P58" s="607"/>
    </row>
    <row r="59" spans="1:16" ht="15.9" hidden="1" customHeight="1">
      <c r="A59" s="607"/>
      <c r="B59" s="607"/>
      <c r="C59" s="606"/>
      <c r="D59" s="607"/>
      <c r="E59" s="1050" t="s">
        <v>229</v>
      </c>
      <c r="F59" s="1044" t="s">
        <v>230</v>
      </c>
      <c r="G59" s="1044"/>
      <c r="H59" s="631" t="s">
        <v>1156</v>
      </c>
      <c r="I59" s="612"/>
      <c r="J59" s="607"/>
      <c r="K59" s="607"/>
      <c r="L59" s="607"/>
      <c r="M59" s="607"/>
      <c r="N59" s="607"/>
      <c r="O59" s="607"/>
      <c r="P59" s="607"/>
    </row>
    <row r="60" spans="1:16" ht="15.9" hidden="1" customHeight="1">
      <c r="A60" s="607"/>
      <c r="B60" s="607"/>
      <c r="C60" s="606"/>
      <c r="D60" s="607"/>
      <c r="E60" s="1050"/>
      <c r="F60" s="1044" t="s">
        <v>231</v>
      </c>
      <c r="G60" s="1044"/>
      <c r="H60" s="632" t="s">
        <v>1156</v>
      </c>
      <c r="I60" s="612"/>
      <c r="J60" s="607"/>
      <c r="K60" s="607"/>
      <c r="L60" s="607"/>
      <c r="M60" s="607"/>
      <c r="N60" s="607"/>
      <c r="O60" s="607"/>
      <c r="P60" s="607"/>
    </row>
    <row r="61" spans="1:16" ht="15.9" hidden="1" customHeight="1">
      <c r="A61" s="607"/>
      <c r="B61" s="607"/>
      <c r="C61" s="606"/>
      <c r="D61" s="607"/>
      <c r="E61" s="1050"/>
      <c r="F61" s="1044" t="s">
        <v>232</v>
      </c>
      <c r="G61" s="1044"/>
      <c r="H61" s="631" t="s">
        <v>1156</v>
      </c>
      <c r="I61" s="612"/>
      <c r="J61" s="607"/>
      <c r="K61" s="607"/>
      <c r="L61" s="607"/>
      <c r="M61" s="607"/>
      <c r="N61" s="607"/>
      <c r="O61" s="607"/>
      <c r="P61" s="607"/>
    </row>
    <row r="62" spans="1:16" ht="15.9" hidden="1" customHeight="1">
      <c r="A62" s="607"/>
      <c r="B62" s="607"/>
      <c r="C62" s="606"/>
      <c r="D62" s="607"/>
      <c r="E62" s="1050"/>
      <c r="F62" s="1044" t="s">
        <v>233</v>
      </c>
      <c r="G62" s="1044"/>
      <c r="H62" s="633"/>
      <c r="I62" s="612"/>
      <c r="J62" s="607"/>
      <c r="K62" s="607"/>
      <c r="L62" s="607"/>
      <c r="M62" s="607"/>
      <c r="N62" s="607"/>
      <c r="O62" s="607"/>
      <c r="P62" s="607"/>
    </row>
    <row r="63" spans="1:16" ht="15.9" hidden="1" customHeight="1">
      <c r="A63" s="607"/>
      <c r="B63" s="607"/>
      <c r="C63" s="606"/>
      <c r="D63" s="607"/>
      <c r="E63" s="1050"/>
      <c r="F63" s="1049" t="s">
        <v>234</v>
      </c>
      <c r="G63" s="1049"/>
      <c r="H63" s="629" t="s">
        <v>1156</v>
      </c>
      <c r="I63" s="612"/>
      <c r="J63" s="630"/>
      <c r="K63" s="607"/>
      <c r="L63" s="607"/>
      <c r="M63" s="607"/>
      <c r="N63" s="607"/>
      <c r="O63" s="607"/>
      <c r="P63" s="607"/>
    </row>
    <row r="64" spans="1:16" ht="21.9" customHeight="1">
      <c r="A64" s="607" t="s">
        <v>1385</v>
      </c>
      <c r="B64" s="607"/>
      <c r="C64" s="606"/>
      <c r="D64" s="607"/>
      <c r="E64" s="1044" t="s">
        <v>2538</v>
      </c>
      <c r="F64" s="1044"/>
      <c r="G64" s="1044"/>
      <c r="H64" s="628" t="s">
        <v>21</v>
      </c>
      <c r="I64" s="612"/>
      <c r="J64" s="630"/>
      <c r="K64" s="607"/>
      <c r="L64" s="607"/>
      <c r="M64" s="607"/>
      <c r="N64" s="607"/>
      <c r="O64" s="607"/>
      <c r="P64" s="607"/>
    </row>
    <row r="65" spans="1:16" ht="15.9" hidden="1" customHeight="1">
      <c r="A65" s="607"/>
      <c r="B65" s="607"/>
      <c r="C65" s="606"/>
      <c r="D65" s="607"/>
      <c r="E65" s="1050" t="s">
        <v>229</v>
      </c>
      <c r="F65" s="1044" t="s">
        <v>230</v>
      </c>
      <c r="G65" s="1044"/>
      <c r="H65" s="631" t="s">
        <v>1156</v>
      </c>
      <c r="I65" s="612"/>
      <c r="J65" s="607"/>
      <c r="K65" s="607"/>
      <c r="L65" s="607"/>
      <c r="M65" s="607"/>
      <c r="N65" s="607"/>
      <c r="O65" s="607"/>
      <c r="P65" s="607"/>
    </row>
    <row r="66" spans="1:16" ht="15.9" hidden="1" customHeight="1">
      <c r="A66" s="607"/>
      <c r="B66" s="607"/>
      <c r="C66" s="606"/>
      <c r="D66" s="607"/>
      <c r="E66" s="1050"/>
      <c r="F66" s="1044" t="s">
        <v>231</v>
      </c>
      <c r="G66" s="1044"/>
      <c r="H66" s="632" t="s">
        <v>1156</v>
      </c>
      <c r="I66" s="612"/>
      <c r="J66" s="607"/>
      <c r="K66" s="607"/>
      <c r="L66" s="607"/>
      <c r="M66" s="607"/>
      <c r="N66" s="607"/>
      <c r="O66" s="607"/>
      <c r="P66" s="607"/>
    </row>
    <row r="67" spans="1:16" ht="15.9" hidden="1" customHeight="1">
      <c r="A67" s="607"/>
      <c r="B67" s="607"/>
      <c r="C67" s="606"/>
      <c r="D67" s="607"/>
      <c r="E67" s="1050"/>
      <c r="F67" s="1044" t="s">
        <v>232</v>
      </c>
      <c r="G67" s="1044"/>
      <c r="H67" s="631" t="s">
        <v>1156</v>
      </c>
      <c r="I67" s="612"/>
      <c r="J67" s="607"/>
      <c r="K67" s="607"/>
      <c r="L67" s="607"/>
      <c r="M67" s="607"/>
      <c r="N67" s="607"/>
      <c r="O67" s="607"/>
      <c r="P67" s="607"/>
    </row>
    <row r="68" spans="1:16" ht="15.9" hidden="1" customHeight="1">
      <c r="A68" s="607"/>
      <c r="B68" s="607"/>
      <c r="C68" s="606"/>
      <c r="D68" s="607"/>
      <c r="E68" s="1050"/>
      <c r="F68" s="1044" t="s">
        <v>233</v>
      </c>
      <c r="G68" s="1044"/>
      <c r="H68" s="633"/>
      <c r="I68" s="612"/>
      <c r="J68" s="607"/>
      <c r="K68" s="607"/>
      <c r="L68" s="607"/>
      <c r="M68" s="607"/>
      <c r="N68" s="607"/>
      <c r="O68" s="607"/>
      <c r="P68" s="607"/>
    </row>
    <row r="69" spans="1:16" ht="15.9" hidden="1" customHeight="1">
      <c r="A69" s="607"/>
      <c r="B69" s="607"/>
      <c r="C69" s="606"/>
      <c r="D69" s="607"/>
      <c r="E69" s="1050"/>
      <c r="F69" s="1044" t="s">
        <v>237</v>
      </c>
      <c r="G69" s="1044"/>
      <c r="H69" s="633"/>
      <c r="I69" s="612"/>
      <c r="J69" s="607"/>
      <c r="K69" s="607"/>
      <c r="L69" s="607"/>
      <c r="M69" s="607"/>
      <c r="N69" s="607"/>
      <c r="O69" s="607"/>
      <c r="P69" s="607"/>
    </row>
    <row r="70" spans="1:16" ht="15.9" hidden="1" customHeight="1">
      <c r="A70" s="607"/>
      <c r="B70" s="607"/>
      <c r="C70" s="606"/>
      <c r="D70" s="607"/>
      <c r="E70" s="1050"/>
      <c r="F70" s="1044" t="s">
        <v>238</v>
      </c>
      <c r="G70" s="1044"/>
      <c r="H70" s="633"/>
      <c r="I70" s="612"/>
      <c r="J70" s="607"/>
      <c r="K70" s="607"/>
      <c r="L70" s="607"/>
      <c r="M70" s="607"/>
      <c r="N70" s="607"/>
      <c r="O70" s="607"/>
      <c r="P70" s="607"/>
    </row>
    <row r="71" spans="1:16" ht="21.9" customHeight="1">
      <c r="A71" s="607" t="s">
        <v>1386</v>
      </c>
      <c r="B71" s="607"/>
      <c r="C71" s="606"/>
      <c r="D71" s="607"/>
      <c r="E71" s="1044" t="s">
        <v>2539</v>
      </c>
      <c r="F71" s="1044"/>
      <c r="G71" s="1044"/>
      <c r="H71" s="628" t="s">
        <v>21</v>
      </c>
      <c r="I71" s="612"/>
      <c r="J71" s="607"/>
      <c r="K71" s="607"/>
      <c r="L71" s="607"/>
      <c r="M71" s="607"/>
      <c r="N71" s="607"/>
      <c r="O71" s="607"/>
      <c r="P71" s="607"/>
    </row>
    <row r="72" spans="1:16" ht="15.9" hidden="1" customHeight="1">
      <c r="A72" s="607"/>
      <c r="B72" s="607"/>
      <c r="C72" s="606"/>
      <c r="D72" s="607"/>
      <c r="E72" s="1050" t="s">
        <v>229</v>
      </c>
      <c r="F72" s="1044" t="s">
        <v>230</v>
      </c>
      <c r="G72" s="1044"/>
      <c r="H72" s="631" t="s">
        <v>1156</v>
      </c>
      <c r="I72" s="612"/>
      <c r="J72" s="607"/>
      <c r="K72" s="607"/>
      <c r="L72" s="607"/>
      <c r="M72" s="607"/>
      <c r="N72" s="607"/>
      <c r="O72" s="607"/>
      <c r="P72" s="607"/>
    </row>
    <row r="73" spans="1:16" ht="15.9" hidden="1" customHeight="1">
      <c r="A73" s="607"/>
      <c r="B73" s="607"/>
      <c r="C73" s="606"/>
      <c r="D73" s="607"/>
      <c r="E73" s="1050"/>
      <c r="F73" s="1044" t="s">
        <v>231</v>
      </c>
      <c r="G73" s="1044"/>
      <c r="H73" s="632" t="s">
        <v>1156</v>
      </c>
      <c r="I73" s="612"/>
      <c r="J73" s="607"/>
      <c r="K73" s="607"/>
      <c r="L73" s="607"/>
      <c r="M73" s="607"/>
      <c r="N73" s="607"/>
      <c r="O73" s="607"/>
      <c r="P73" s="607"/>
    </row>
    <row r="74" spans="1:16" ht="15.9" hidden="1" customHeight="1">
      <c r="A74" s="607"/>
      <c r="B74" s="607"/>
      <c r="C74" s="606"/>
      <c r="D74" s="607"/>
      <c r="E74" s="1050"/>
      <c r="F74" s="1044" t="s">
        <v>232</v>
      </c>
      <c r="G74" s="1044"/>
      <c r="H74" s="631" t="s">
        <v>1156</v>
      </c>
      <c r="I74" s="612"/>
      <c r="J74" s="607"/>
      <c r="K74" s="607"/>
      <c r="L74" s="607"/>
      <c r="M74" s="607"/>
      <c r="N74" s="607"/>
      <c r="O74" s="607"/>
      <c r="P74" s="607"/>
    </row>
    <row r="75" spans="1:16" ht="15.9" hidden="1" customHeight="1">
      <c r="A75" s="607"/>
      <c r="B75" s="607"/>
      <c r="C75" s="606"/>
      <c r="D75" s="607"/>
      <c r="E75" s="1050"/>
      <c r="F75" s="1044" t="s">
        <v>233</v>
      </c>
      <c r="G75" s="1044"/>
      <c r="H75" s="633"/>
      <c r="I75" s="612"/>
      <c r="J75" s="607"/>
      <c r="K75" s="607"/>
      <c r="L75" s="607"/>
      <c r="M75" s="607"/>
      <c r="N75" s="607"/>
      <c r="O75" s="607"/>
      <c r="P75" s="607"/>
    </row>
    <row r="76" spans="1:16" ht="15.9" hidden="1" customHeight="1">
      <c r="A76" s="607"/>
      <c r="B76" s="607"/>
      <c r="C76" s="606"/>
      <c r="D76" s="607"/>
      <c r="E76" s="1050"/>
      <c r="F76" s="1044" t="s">
        <v>237</v>
      </c>
      <c r="G76" s="1044"/>
      <c r="H76" s="633"/>
      <c r="I76" s="612"/>
      <c r="J76" s="607"/>
      <c r="K76" s="607"/>
      <c r="L76" s="607"/>
      <c r="M76" s="607"/>
      <c r="N76" s="607"/>
      <c r="O76" s="607"/>
      <c r="P76" s="607"/>
    </row>
    <row r="77" spans="1:16" ht="15.9" hidden="1" customHeight="1">
      <c r="A77" s="607"/>
      <c r="B77" s="607"/>
      <c r="C77" s="606"/>
      <c r="D77" s="607"/>
      <c r="E77" s="1050"/>
      <c r="F77" s="1044" t="s">
        <v>238</v>
      </c>
      <c r="G77" s="1044"/>
      <c r="H77" s="633"/>
      <c r="I77" s="612"/>
      <c r="J77" s="607"/>
      <c r="K77" s="607"/>
      <c r="L77" s="607"/>
      <c r="M77" s="607"/>
      <c r="N77" s="607"/>
      <c r="O77" s="607"/>
      <c r="P77" s="607"/>
    </row>
    <row r="78" spans="1:16" ht="21.9" customHeight="1">
      <c r="A78" s="607" t="s">
        <v>1387</v>
      </c>
      <c r="B78" s="607"/>
      <c r="C78" s="606"/>
      <c r="D78" s="607"/>
      <c r="E78" s="1044" t="s">
        <v>2540</v>
      </c>
      <c r="F78" s="1044"/>
      <c r="G78" s="1044"/>
      <c r="H78" s="628" t="s">
        <v>21</v>
      </c>
      <c r="I78" s="612"/>
      <c r="J78" s="607"/>
      <c r="K78" s="607"/>
      <c r="L78" s="607"/>
      <c r="M78" s="607"/>
      <c r="N78" s="607"/>
      <c r="O78" s="607"/>
      <c r="P78" s="607"/>
    </row>
    <row r="79" spans="1:16" ht="15.9" hidden="1" customHeight="1">
      <c r="A79" s="607"/>
      <c r="B79" s="607"/>
      <c r="C79" s="606"/>
      <c r="D79" s="607"/>
      <c r="E79" s="1050" t="s">
        <v>229</v>
      </c>
      <c r="F79" s="1044" t="s">
        <v>230</v>
      </c>
      <c r="G79" s="1044"/>
      <c r="H79" s="631" t="s">
        <v>1156</v>
      </c>
      <c r="I79" s="612"/>
      <c r="J79" s="607"/>
      <c r="K79" s="607"/>
      <c r="L79" s="607"/>
      <c r="M79" s="607"/>
      <c r="N79" s="607"/>
      <c r="O79" s="607"/>
      <c r="P79" s="607"/>
    </row>
    <row r="80" spans="1:16" ht="15.9" hidden="1" customHeight="1">
      <c r="A80" s="607"/>
      <c r="B80" s="607"/>
      <c r="C80" s="606"/>
      <c r="D80" s="607"/>
      <c r="E80" s="1050"/>
      <c r="F80" s="1044" t="s">
        <v>231</v>
      </c>
      <c r="G80" s="1044"/>
      <c r="H80" s="632" t="s">
        <v>1156</v>
      </c>
      <c r="I80" s="612"/>
      <c r="J80" s="607"/>
      <c r="K80" s="607"/>
      <c r="L80" s="607"/>
      <c r="M80" s="607"/>
      <c r="N80" s="607"/>
      <c r="O80" s="607"/>
      <c r="P80" s="607"/>
    </row>
    <row r="81" spans="1:16" ht="15.9" hidden="1" customHeight="1">
      <c r="A81" s="607"/>
      <c r="B81" s="607"/>
      <c r="C81" s="606"/>
      <c r="D81" s="607"/>
      <c r="E81" s="1050"/>
      <c r="F81" s="1044" t="s">
        <v>232</v>
      </c>
      <c r="G81" s="1044"/>
      <c r="H81" s="631" t="s">
        <v>1156</v>
      </c>
      <c r="I81" s="612"/>
      <c r="J81" s="607"/>
      <c r="K81" s="607"/>
      <c r="L81" s="607"/>
      <c r="M81" s="607"/>
      <c r="N81" s="607"/>
      <c r="O81" s="607"/>
      <c r="P81" s="607"/>
    </row>
    <row r="82" spans="1:16" ht="15.9" hidden="1" customHeight="1">
      <c r="A82" s="607"/>
      <c r="B82" s="607"/>
      <c r="C82" s="606"/>
      <c r="D82" s="607"/>
      <c r="E82" s="1050"/>
      <c r="F82" s="1044" t="s">
        <v>233</v>
      </c>
      <c r="G82" s="1044"/>
      <c r="H82" s="633"/>
      <c r="I82" s="612"/>
      <c r="J82" s="607"/>
      <c r="K82" s="607"/>
      <c r="L82" s="607"/>
      <c r="M82" s="607"/>
      <c r="N82" s="607"/>
      <c r="O82" s="607"/>
      <c r="P82" s="607"/>
    </row>
    <row r="83" spans="1:16" ht="15.9" hidden="1" customHeight="1">
      <c r="A83" s="607"/>
      <c r="B83" s="607"/>
      <c r="C83" s="606"/>
      <c r="D83" s="607"/>
      <c r="E83" s="1050"/>
      <c r="F83" s="1044" t="s">
        <v>239</v>
      </c>
      <c r="G83" s="1044"/>
      <c r="H83" s="633"/>
      <c r="I83" s="612"/>
      <c r="J83" s="607"/>
      <c r="K83" s="607"/>
      <c r="L83" s="607"/>
      <c r="M83" s="607"/>
      <c r="N83" s="607"/>
      <c r="O83" s="607"/>
      <c r="P83" s="607"/>
    </row>
    <row r="84" spans="1:16" ht="15.9" hidden="1" customHeight="1">
      <c r="A84" s="607"/>
      <c r="B84" s="607"/>
      <c r="C84" s="606"/>
      <c r="D84" s="607"/>
      <c r="E84" s="1050"/>
      <c r="F84" s="1044" t="s">
        <v>1148</v>
      </c>
      <c r="G84" s="1044"/>
      <c r="H84" s="633"/>
      <c r="I84" s="612"/>
      <c r="J84" s="607"/>
      <c r="K84" s="607"/>
      <c r="L84" s="607"/>
      <c r="M84" s="607"/>
      <c r="N84" s="607"/>
      <c r="O84" s="607"/>
      <c r="P84" s="607"/>
    </row>
    <row r="85" spans="1:16" ht="15.9" customHeight="1">
      <c r="A85" s="607"/>
      <c r="B85" s="607"/>
      <c r="C85" s="606"/>
      <c r="D85" s="607"/>
      <c r="E85" s="1044" t="s">
        <v>240</v>
      </c>
      <c r="F85" s="1044"/>
      <c r="G85" s="1044"/>
      <c r="H85" s="634"/>
      <c r="I85" s="612"/>
      <c r="J85" s="607"/>
      <c r="K85" s="607"/>
      <c r="L85" s="607"/>
      <c r="M85" s="607"/>
      <c r="N85" s="607"/>
      <c r="O85" s="607"/>
      <c r="P85" s="607"/>
    </row>
    <row r="86" spans="1:16" ht="11.25" customHeight="1">
      <c r="A86" s="607"/>
      <c r="B86" s="607"/>
      <c r="C86" s="606"/>
      <c r="D86" s="607"/>
      <c r="E86" s="607"/>
      <c r="F86" s="607"/>
      <c r="G86" s="607"/>
      <c r="H86" s="606"/>
      <c r="I86" s="612"/>
      <c r="J86" s="607"/>
      <c r="K86" s="607"/>
      <c r="L86" s="607"/>
      <c r="M86" s="607"/>
      <c r="N86" s="607"/>
      <c r="O86" s="607"/>
      <c r="P86" s="607"/>
    </row>
    <row r="87" spans="1:16" ht="15.9" customHeight="1">
      <c r="A87" s="607"/>
      <c r="B87" s="607"/>
      <c r="C87" s="606"/>
      <c r="D87" s="607"/>
      <c r="E87" s="1044" t="s">
        <v>241</v>
      </c>
      <c r="F87" s="1044"/>
      <c r="G87" s="627" t="s">
        <v>242</v>
      </c>
      <c r="H87" s="621" t="s">
        <v>2642</v>
      </c>
      <c r="I87" s="612"/>
      <c r="J87" s="607"/>
      <c r="K87" s="607"/>
      <c r="L87" s="607"/>
      <c r="M87" s="607"/>
      <c r="N87" s="607"/>
      <c r="O87" s="607"/>
      <c r="P87" s="607"/>
    </row>
    <row r="88" spans="1:16" ht="15.9" customHeight="1">
      <c r="A88" s="607"/>
      <c r="B88" s="607"/>
      <c r="C88" s="606"/>
      <c r="D88" s="607"/>
      <c r="E88" s="1044"/>
      <c r="F88" s="1044"/>
      <c r="G88" s="627" t="s">
        <v>243</v>
      </c>
      <c r="H88" s="621" t="s">
        <v>2643</v>
      </c>
      <c r="I88" s="612"/>
      <c r="J88" s="607"/>
      <c r="K88" s="607"/>
      <c r="L88" s="607"/>
      <c r="M88" s="607"/>
      <c r="N88" s="607"/>
      <c r="O88" s="607"/>
      <c r="P88" s="607"/>
    </row>
    <row r="89" spans="1:16" ht="15.9" customHeight="1">
      <c r="A89" s="607"/>
      <c r="B89" s="607"/>
      <c r="C89" s="606"/>
      <c r="D89" s="607"/>
      <c r="E89" s="1044"/>
      <c r="F89" s="1044"/>
      <c r="G89" s="627" t="s">
        <v>244</v>
      </c>
      <c r="H89" s="621" t="s">
        <v>2644</v>
      </c>
      <c r="I89" s="612"/>
      <c r="J89" s="607"/>
      <c r="K89" s="607"/>
      <c r="L89" s="607"/>
      <c r="M89" s="607"/>
      <c r="N89" s="607"/>
      <c r="O89" s="607"/>
      <c r="P89" s="607"/>
    </row>
    <row r="90" spans="1:16" ht="15.9" customHeight="1">
      <c r="A90" s="607"/>
      <c r="B90" s="607"/>
      <c r="C90" s="606"/>
      <c r="D90" s="607"/>
      <c r="E90" s="1044"/>
      <c r="F90" s="1044"/>
      <c r="G90" s="627" t="s">
        <v>245</v>
      </c>
      <c r="H90" s="621" t="s">
        <v>2496</v>
      </c>
      <c r="I90" s="612"/>
      <c r="J90" s="607"/>
      <c r="K90" s="607"/>
      <c r="L90" s="607"/>
      <c r="M90" s="607"/>
      <c r="N90" s="607"/>
      <c r="O90" s="607"/>
      <c r="P90" s="607"/>
    </row>
    <row r="91" spans="1:16" ht="11.25" customHeight="1">
      <c r="A91" s="607"/>
      <c r="B91" s="607"/>
      <c r="C91" s="606"/>
      <c r="D91" s="607"/>
      <c r="E91" s="618"/>
      <c r="F91" s="618"/>
      <c r="G91" s="618"/>
      <c r="H91" s="635"/>
      <c r="I91" s="612"/>
      <c r="J91" s="607"/>
      <c r="K91" s="607"/>
      <c r="L91" s="607"/>
      <c r="M91" s="607"/>
      <c r="N91" s="607"/>
      <c r="O91" s="607"/>
      <c r="P91" s="607"/>
    </row>
    <row r="92" spans="1:16" ht="11.25" customHeight="1">
      <c r="A92" s="607"/>
      <c r="B92" s="607"/>
      <c r="C92" s="606"/>
      <c r="D92" s="607"/>
      <c r="E92" s="1066" t="s">
        <v>246</v>
      </c>
      <c r="F92" s="1066"/>
      <c r="G92" s="1066"/>
      <c r="H92" s="1066"/>
      <c r="I92" s="612"/>
      <c r="J92" s="607"/>
      <c r="K92" s="607"/>
      <c r="L92" s="607"/>
      <c r="M92" s="607"/>
      <c r="N92" s="607"/>
      <c r="O92" s="607"/>
      <c r="P92" s="607"/>
    </row>
    <row r="93" spans="1:16" ht="11.25" customHeight="1">
      <c r="A93" s="607"/>
      <c r="B93" s="607"/>
      <c r="C93" s="606"/>
      <c r="D93" s="607"/>
      <c r="E93" s="1053" t="s">
        <v>247</v>
      </c>
      <c r="F93" s="1053"/>
      <c r="G93" s="1053"/>
      <c r="H93" s="1053"/>
      <c r="I93" s="612"/>
      <c r="J93" s="607"/>
      <c r="K93" s="607"/>
      <c r="L93" s="607"/>
      <c r="M93" s="607"/>
      <c r="N93" s="607"/>
      <c r="O93" s="607"/>
      <c r="P93" s="607"/>
    </row>
    <row r="94" spans="1:16" ht="11.25" customHeight="1">
      <c r="A94" s="607"/>
      <c r="B94" s="607"/>
      <c r="C94" s="606"/>
      <c r="D94" s="607"/>
      <c r="E94" s="1053" t="s">
        <v>248</v>
      </c>
      <c r="F94" s="1053"/>
      <c r="G94" s="1053"/>
      <c r="H94" s="1053"/>
      <c r="I94" s="612"/>
      <c r="J94" s="607"/>
      <c r="K94" s="607"/>
      <c r="L94" s="607"/>
      <c r="M94" s="607"/>
      <c r="N94" s="607"/>
      <c r="O94" s="607"/>
      <c r="P94" s="607"/>
    </row>
    <row r="95" spans="1:16" ht="11.25" customHeight="1">
      <c r="A95" s="607"/>
      <c r="B95" s="607"/>
      <c r="C95" s="606"/>
      <c r="D95" s="607"/>
      <c r="E95" s="1053" t="s">
        <v>249</v>
      </c>
      <c r="F95" s="1053"/>
      <c r="G95" s="1053"/>
      <c r="H95" s="1053"/>
      <c r="I95" s="612"/>
      <c r="J95" s="607"/>
      <c r="K95" s="607"/>
      <c r="L95" s="607"/>
      <c r="M95" s="607"/>
      <c r="N95" s="607"/>
      <c r="O95" s="607"/>
      <c r="P95" s="607"/>
    </row>
    <row r="96" spans="1:16" ht="11.25" customHeight="1">
      <c r="A96" s="607"/>
      <c r="B96" s="607"/>
      <c r="C96" s="606"/>
      <c r="D96" s="607"/>
      <c r="E96" s="1053" t="s">
        <v>250</v>
      </c>
      <c r="F96" s="1053"/>
      <c r="G96" s="1053"/>
      <c r="H96" s="1053"/>
      <c r="I96" s="612"/>
      <c r="J96" s="607"/>
      <c r="K96" s="607"/>
      <c r="L96" s="607"/>
      <c r="M96" s="607"/>
      <c r="N96" s="607"/>
      <c r="O96" s="607"/>
      <c r="P96" s="607"/>
    </row>
    <row r="97" spans="1:16" ht="11.25" customHeight="1">
      <c r="A97" s="607"/>
      <c r="B97" s="607"/>
      <c r="C97" s="606"/>
      <c r="D97" s="607"/>
      <c r="E97" s="1053" t="s">
        <v>251</v>
      </c>
      <c r="F97" s="1053"/>
      <c r="G97" s="1053"/>
      <c r="H97" s="1053"/>
      <c r="I97" s="612"/>
      <c r="J97" s="607"/>
      <c r="K97" s="607"/>
      <c r="L97" s="607"/>
      <c r="M97" s="607"/>
      <c r="N97" s="607"/>
      <c r="O97" s="607"/>
      <c r="P97" s="607"/>
    </row>
    <row r="98" spans="1:16" ht="22.95" customHeight="1">
      <c r="A98" s="607"/>
      <c r="B98" s="607"/>
      <c r="C98" s="606"/>
      <c r="D98" s="607"/>
      <c r="E98" s="1053" t="s">
        <v>252</v>
      </c>
      <c r="F98" s="1053"/>
      <c r="G98" s="1053"/>
      <c r="H98" s="1053"/>
      <c r="I98" s="612"/>
      <c r="J98" s="607"/>
      <c r="K98" s="607"/>
      <c r="L98" s="607"/>
      <c r="M98" s="607"/>
      <c r="N98" s="607"/>
      <c r="O98" s="607"/>
      <c r="P98" s="607"/>
    </row>
    <row r="99" spans="1:16" ht="11.25" customHeight="1">
      <c r="A99" s="607"/>
      <c r="B99" s="607"/>
      <c r="C99" s="606"/>
      <c r="D99" s="607"/>
      <c r="E99" s="1053" t="s">
        <v>253</v>
      </c>
      <c r="F99" s="1053"/>
      <c r="G99" s="1053"/>
      <c r="H99" s="1053"/>
      <c r="I99" s="612"/>
      <c r="J99" s="607"/>
      <c r="K99" s="607"/>
      <c r="L99" s="607"/>
      <c r="M99" s="607"/>
      <c r="N99" s="607"/>
      <c r="O99" s="607"/>
      <c r="P99" s="607"/>
    </row>
    <row r="100" spans="1:16" ht="19.95" customHeight="1">
      <c r="A100" s="607"/>
      <c r="B100" s="607"/>
      <c r="C100" s="606"/>
      <c r="D100" s="607"/>
      <c r="E100" s="1053" t="s">
        <v>254</v>
      </c>
      <c r="F100" s="1053"/>
      <c r="G100" s="1053"/>
      <c r="H100" s="1053"/>
      <c r="I100" s="612"/>
      <c r="J100" s="607"/>
      <c r="K100" s="607"/>
      <c r="L100" s="607"/>
      <c r="M100" s="607"/>
      <c r="N100" s="607"/>
      <c r="O100" s="607"/>
      <c r="P100" s="607"/>
    </row>
    <row r="101" spans="1:16" ht="15" customHeight="1">
      <c r="A101" s="607"/>
      <c r="B101" s="607"/>
      <c r="C101" s="606"/>
      <c r="D101" s="607"/>
      <c r="E101" s="1053" t="s">
        <v>255</v>
      </c>
      <c r="F101" s="1053"/>
      <c r="G101" s="1053"/>
      <c r="H101" s="1053"/>
      <c r="I101" s="612"/>
      <c r="J101" s="607"/>
      <c r="K101" s="607"/>
      <c r="L101" s="607"/>
      <c r="M101" s="607"/>
      <c r="N101" s="607"/>
      <c r="O101" s="607"/>
      <c r="P101" s="607"/>
    </row>
    <row r="102" spans="1:16" ht="13.2" customHeight="1">
      <c r="A102" s="607"/>
      <c r="B102" s="607"/>
      <c r="C102" s="606"/>
      <c r="D102" s="607"/>
      <c r="E102" s="1053" t="s">
        <v>256</v>
      </c>
      <c r="F102" s="1053"/>
      <c r="G102" s="1053"/>
      <c r="H102" s="1053"/>
      <c r="I102" s="612"/>
      <c r="J102" s="607"/>
      <c r="K102" s="607"/>
      <c r="L102" s="607"/>
      <c r="M102" s="607"/>
      <c r="N102" s="607"/>
      <c r="O102" s="607"/>
      <c r="P102" s="607"/>
    </row>
    <row r="103" spans="1:16" ht="27" customHeight="1">
      <c r="A103" s="607"/>
      <c r="B103" s="607"/>
      <c r="C103" s="606"/>
      <c r="D103" s="607"/>
      <c r="E103" s="1053" t="s">
        <v>257</v>
      </c>
      <c r="F103" s="1053"/>
      <c r="G103" s="1053"/>
      <c r="H103" s="1053"/>
      <c r="I103" s="612"/>
      <c r="J103" s="607"/>
      <c r="K103" s="607"/>
      <c r="L103" s="607"/>
      <c r="M103" s="607"/>
      <c r="N103" s="607"/>
      <c r="O103" s="607"/>
      <c r="P103" s="607"/>
    </row>
    <row r="104" spans="1:16" ht="38.25" customHeight="1">
      <c r="A104" s="607"/>
      <c r="B104" s="607"/>
      <c r="C104" s="606"/>
      <c r="D104" s="607"/>
      <c r="E104" s="1053" t="s">
        <v>258</v>
      </c>
      <c r="F104" s="1053"/>
      <c r="G104" s="1053"/>
      <c r="H104" s="1053"/>
      <c r="I104" s="612"/>
      <c r="J104" s="607"/>
      <c r="K104" s="607"/>
      <c r="L104" s="607"/>
      <c r="M104" s="607"/>
      <c r="N104" s="607"/>
      <c r="O104" s="607"/>
      <c r="P104" s="607"/>
    </row>
    <row r="105" spans="1:16" ht="12.6" customHeight="1">
      <c r="A105" s="607"/>
      <c r="B105" s="607"/>
      <c r="C105" s="606"/>
      <c r="D105" s="607"/>
      <c r="E105" s="1053" t="s">
        <v>259</v>
      </c>
      <c r="F105" s="1053"/>
      <c r="G105" s="1053"/>
      <c r="H105" s="1053"/>
      <c r="I105" s="612"/>
      <c r="J105" s="607"/>
      <c r="K105" s="607"/>
      <c r="L105" s="607"/>
      <c r="M105" s="607"/>
      <c r="N105" s="607"/>
      <c r="O105" s="607"/>
      <c r="P105" s="607"/>
    </row>
    <row r="106" spans="1:16" ht="15" customHeight="1">
      <c r="A106" s="607"/>
      <c r="B106" s="607"/>
      <c r="C106" s="606"/>
      <c r="D106" s="607"/>
      <c r="E106" s="1053" t="s">
        <v>260</v>
      </c>
      <c r="F106" s="1053"/>
      <c r="G106" s="1053"/>
      <c r="H106" s="1053"/>
      <c r="I106" s="612"/>
      <c r="J106" s="607"/>
      <c r="K106" s="607"/>
      <c r="L106" s="607"/>
      <c r="M106" s="607"/>
      <c r="N106" s="607"/>
      <c r="O106" s="607"/>
      <c r="P106" s="607"/>
    </row>
    <row r="107" spans="1:16">
      <c r="A107" s="607"/>
      <c r="B107" s="607"/>
      <c r="C107" s="606"/>
      <c r="D107" s="607"/>
      <c r="E107" s="607"/>
      <c r="F107" s="607"/>
      <c r="G107" s="607"/>
      <c r="H107" s="607"/>
      <c r="I107" s="607"/>
      <c r="J107" s="607"/>
      <c r="K107" s="607"/>
      <c r="L107" s="607"/>
      <c r="M107" s="607"/>
      <c r="N107" s="607"/>
      <c r="O107" s="607"/>
      <c r="P107" s="607"/>
    </row>
    <row r="108" spans="1:16" ht="11.25" customHeight="1">
      <c r="A108" s="607"/>
      <c r="B108" s="607"/>
      <c r="C108" s="606"/>
      <c r="D108" s="607"/>
      <c r="E108" s="1064" t="s">
        <v>1254</v>
      </c>
      <c r="F108" s="1064"/>
      <c r="G108" s="1065"/>
      <c r="H108" s="1065"/>
      <c r="I108" s="617"/>
      <c r="J108" s="618"/>
      <c r="K108" s="618"/>
      <c r="L108" s="618"/>
      <c r="M108" s="618"/>
      <c r="N108" s="618"/>
      <c r="O108" s="610"/>
      <c r="P108" s="610"/>
    </row>
    <row r="109" spans="1:16" ht="15.9" customHeight="1">
      <c r="A109" s="607"/>
      <c r="B109" s="607"/>
      <c r="C109" s="606"/>
      <c r="D109" s="607"/>
      <c r="E109" s="1058" t="s">
        <v>261</v>
      </c>
      <c r="F109" s="1059"/>
      <c r="G109" s="636" t="s">
        <v>1333</v>
      </c>
      <c r="H109" s="637" t="s">
        <v>21</v>
      </c>
      <c r="I109" s="612"/>
      <c r="J109" s="618"/>
      <c r="K109" s="618"/>
      <c r="L109" s="618"/>
      <c r="M109" s="618"/>
      <c r="N109" s="618"/>
      <c r="O109" s="610"/>
      <c r="P109" s="610"/>
    </row>
    <row r="110" spans="1:16" ht="15.9" customHeight="1">
      <c r="A110" s="607"/>
      <c r="B110" s="607"/>
      <c r="C110" s="606"/>
      <c r="D110" s="607"/>
      <c r="E110" s="1058"/>
      <c r="F110" s="1059"/>
      <c r="G110" s="636" t="s">
        <v>231</v>
      </c>
      <c r="H110" s="638" t="s">
        <v>799</v>
      </c>
      <c r="I110" s="612"/>
      <c r="J110" s="618"/>
      <c r="K110" s="618"/>
      <c r="L110" s="618"/>
      <c r="M110" s="618"/>
      <c r="N110" s="618"/>
      <c r="O110" s="610"/>
      <c r="P110" s="610"/>
    </row>
    <row r="111" spans="1:16" ht="15.9" customHeight="1">
      <c r="A111" s="607"/>
      <c r="B111" s="607"/>
      <c r="C111" s="606"/>
      <c r="D111" s="607"/>
      <c r="E111" s="1059"/>
      <c r="F111" s="1059"/>
      <c r="G111" s="636" t="s">
        <v>232</v>
      </c>
      <c r="H111" s="639" t="s">
        <v>2511</v>
      </c>
      <c r="I111" s="612"/>
      <c r="J111" s="607"/>
      <c r="K111" s="607"/>
      <c r="L111" s="607"/>
      <c r="M111" s="607"/>
      <c r="N111" s="607"/>
      <c r="O111" s="607"/>
      <c r="P111" s="607"/>
    </row>
    <row r="112" spans="1:16" ht="15.9" customHeight="1">
      <c r="A112" s="607"/>
      <c r="B112" s="607"/>
      <c r="C112" s="606"/>
      <c r="D112" s="607"/>
      <c r="E112" s="1059"/>
      <c r="F112" s="1059"/>
      <c r="G112" s="636" t="s">
        <v>233</v>
      </c>
      <c r="H112" s="640">
        <v>44890</v>
      </c>
      <c r="I112" s="612"/>
      <c r="J112" s="607"/>
      <c r="K112" s="607"/>
      <c r="L112" s="607"/>
      <c r="M112" s="607"/>
      <c r="N112" s="607"/>
      <c r="O112" s="607"/>
      <c r="P112" s="607"/>
    </row>
    <row r="113" spans="1:16" ht="15" customHeight="1">
      <c r="A113" s="607"/>
      <c r="B113" s="607"/>
      <c r="C113" s="606"/>
      <c r="D113" s="641" t="s">
        <v>1054</v>
      </c>
      <c r="E113" s="1054" t="s">
        <v>2541</v>
      </c>
      <c r="F113" s="1055"/>
      <c r="G113" s="642"/>
      <c r="H113" s="643"/>
      <c r="I113" s="607"/>
      <c r="J113" s="607"/>
      <c r="K113" s="607"/>
      <c r="L113" s="644"/>
      <c r="M113" s="607"/>
      <c r="N113" s="607"/>
      <c r="O113" s="607"/>
      <c r="P113" s="607"/>
    </row>
    <row r="114" spans="1:16" ht="15">
      <c r="A114" s="645"/>
      <c r="B114" s="607"/>
      <c r="C114" s="606"/>
      <c r="D114" s="1056" t="s">
        <v>18</v>
      </c>
      <c r="E114" s="1054"/>
      <c r="F114" s="1055"/>
      <c r="G114" s="646" t="s">
        <v>2542</v>
      </c>
      <c r="H114" s="647" t="s">
        <v>1023</v>
      </c>
      <c r="I114" s="648"/>
      <c r="J114" s="607" t="s">
        <v>2543</v>
      </c>
      <c r="K114" s="607" t="s">
        <v>1028</v>
      </c>
      <c r="L114" s="644" t="s">
        <v>1131</v>
      </c>
      <c r="M114" s="607" t="s">
        <v>2532</v>
      </c>
      <c r="N114" s="607" t="s">
        <v>1026</v>
      </c>
      <c r="O114" s="607"/>
      <c r="P114" s="607"/>
    </row>
    <row r="115" spans="1:16" ht="15">
      <c r="A115" s="645"/>
      <c r="B115" s="607"/>
      <c r="C115" s="606"/>
      <c r="D115" s="1057"/>
      <c r="E115" s="1054"/>
      <c r="F115" s="1055"/>
      <c r="G115" s="649" t="s">
        <v>1246</v>
      </c>
      <c r="H115" s="650" t="s">
        <v>2507</v>
      </c>
      <c r="I115" s="333"/>
      <c r="J115" s="607"/>
      <c r="K115" s="607"/>
      <c r="L115" s="607"/>
      <c r="M115" s="607"/>
      <c r="N115" s="607"/>
      <c r="O115" s="607"/>
      <c r="P115" s="607"/>
    </row>
    <row r="116" spans="1:16" ht="15">
      <c r="A116" s="645"/>
      <c r="B116" s="607"/>
      <c r="C116" s="606"/>
      <c r="D116" s="1057"/>
      <c r="E116" s="1054"/>
      <c r="F116" s="1055"/>
      <c r="G116" s="649" t="s">
        <v>262</v>
      </c>
      <c r="H116" s="651" t="s">
        <v>1131</v>
      </c>
      <c r="I116" s="333"/>
      <c r="J116" s="607"/>
      <c r="K116" s="607"/>
      <c r="L116" s="607"/>
      <c r="M116" s="607"/>
      <c r="N116" s="607"/>
      <c r="O116" s="607"/>
      <c r="P116" s="607"/>
    </row>
    <row r="117" spans="1:16" ht="15">
      <c r="A117" s="645"/>
      <c r="B117" s="607"/>
      <c r="C117" s="606"/>
      <c r="D117" s="1057"/>
      <c r="E117" s="1054"/>
      <c r="F117" s="1055"/>
      <c r="G117" s="649" t="s">
        <v>263</v>
      </c>
      <c r="H117" s="651" t="s">
        <v>1026</v>
      </c>
      <c r="I117" s="333"/>
      <c r="J117" s="607"/>
      <c r="K117" s="607"/>
      <c r="L117" s="607"/>
      <c r="M117" s="607"/>
      <c r="N117" s="607"/>
      <c r="O117" s="607"/>
      <c r="P117" s="607"/>
    </row>
    <row r="118" spans="1:16" ht="20.399999999999999">
      <c r="A118" s="645"/>
      <c r="B118" s="607"/>
      <c r="C118" s="606"/>
      <c r="D118" s="1057"/>
      <c r="E118" s="1054"/>
      <c r="F118" s="1055"/>
      <c r="G118" s="649" t="s">
        <v>264</v>
      </c>
      <c r="H118" s="650" t="s">
        <v>2510</v>
      </c>
      <c r="I118" s="606"/>
      <c r="J118" s="607"/>
      <c r="K118" s="607"/>
      <c r="L118" s="607"/>
      <c r="M118" s="607"/>
      <c r="N118" s="607"/>
      <c r="O118" s="607"/>
      <c r="P118" s="607"/>
    </row>
    <row r="119" spans="1:16" ht="15">
      <c r="A119" s="645"/>
      <c r="B119" s="607"/>
      <c r="C119" s="606"/>
      <c r="D119" s="1057"/>
      <c r="E119" s="1054"/>
      <c r="F119" s="1055"/>
      <c r="G119" s="652" t="s">
        <v>328</v>
      </c>
      <c r="H119" s="653" t="s">
        <v>1028</v>
      </c>
      <c r="I119" s="333"/>
      <c r="J119" s="607"/>
      <c r="K119" s="607"/>
      <c r="L119" s="607"/>
      <c r="M119" s="607"/>
      <c r="N119" s="607"/>
      <c r="O119" s="607"/>
      <c r="P119" s="607"/>
    </row>
    <row r="120" spans="1:16" ht="15">
      <c r="A120" s="645"/>
      <c r="B120" s="607"/>
      <c r="C120" s="606"/>
      <c r="D120" s="1057"/>
      <c r="E120" s="1054"/>
      <c r="F120" s="1055"/>
      <c r="G120" s="652" t="s">
        <v>1031</v>
      </c>
      <c r="H120" s="654" t="s">
        <v>2532</v>
      </c>
      <c r="I120" s="333"/>
      <c r="J120" s="607"/>
      <c r="K120" s="607"/>
      <c r="L120" s="607"/>
      <c r="M120" s="607"/>
      <c r="N120" s="607"/>
      <c r="O120" s="607"/>
      <c r="P120" s="607"/>
    </row>
    <row r="121" spans="1:16" ht="15">
      <c r="A121" s="645"/>
      <c r="B121" s="607" t="b">
        <v>1</v>
      </c>
      <c r="C121" s="606"/>
      <c r="D121" s="1057"/>
      <c r="E121" s="1054"/>
      <c r="F121" s="1055"/>
      <c r="G121" s="649" t="s">
        <v>265</v>
      </c>
      <c r="H121" s="655" t="s">
        <v>2512</v>
      </c>
      <c r="I121" s="333"/>
      <c r="J121" s="607"/>
      <c r="K121" s="607"/>
      <c r="L121" s="607"/>
      <c r="M121" s="607"/>
      <c r="N121" s="607"/>
      <c r="O121" s="607"/>
      <c r="P121" s="607"/>
    </row>
    <row r="122" spans="1:16" ht="15">
      <c r="A122" s="645"/>
      <c r="B122" s="607" t="b">
        <v>1</v>
      </c>
      <c r="C122" s="606"/>
      <c r="D122" s="1057"/>
      <c r="E122" s="1054"/>
      <c r="F122" s="1055"/>
      <c r="G122" s="649" t="s">
        <v>266</v>
      </c>
      <c r="H122" s="640">
        <v>45028</v>
      </c>
      <c r="I122" s="333"/>
      <c r="J122" s="607"/>
      <c r="K122" s="607"/>
      <c r="L122" s="607"/>
      <c r="M122" s="607"/>
      <c r="N122" s="607"/>
      <c r="O122" s="607"/>
      <c r="P122" s="607"/>
    </row>
    <row r="123" spans="1:16" ht="15">
      <c r="A123" s="645"/>
      <c r="B123" s="607" t="b">
        <v>1</v>
      </c>
      <c r="C123" s="606"/>
      <c r="D123" s="1057"/>
      <c r="E123" s="1054"/>
      <c r="F123" s="1055"/>
      <c r="G123" s="649" t="s">
        <v>1187</v>
      </c>
      <c r="H123" s="656"/>
      <c r="I123" s="333"/>
      <c r="J123" s="607"/>
      <c r="K123" s="607"/>
      <c r="L123" s="607"/>
      <c r="M123" s="607"/>
      <c r="N123" s="607"/>
      <c r="O123" s="607"/>
      <c r="P123" s="607"/>
    </row>
    <row r="124" spans="1:16" ht="15">
      <c r="A124" s="645"/>
      <c r="B124" s="607" t="b">
        <v>1</v>
      </c>
      <c r="C124" s="606"/>
      <c r="D124" s="1057"/>
      <c r="E124" s="1054"/>
      <c r="F124" s="1055"/>
      <c r="G124" s="649" t="s">
        <v>267</v>
      </c>
      <c r="H124" s="628" t="s">
        <v>268</v>
      </c>
      <c r="I124" s="333"/>
      <c r="J124" s="607"/>
      <c r="K124" s="607"/>
      <c r="L124" s="607"/>
      <c r="M124" s="607"/>
      <c r="N124" s="607"/>
      <c r="O124" s="607"/>
      <c r="P124" s="607"/>
    </row>
    <row r="125" spans="1:16" ht="20.399999999999999">
      <c r="A125" s="645"/>
      <c r="B125" s="607" t="b">
        <v>1</v>
      </c>
      <c r="C125" s="606"/>
      <c r="D125" s="1057"/>
      <c r="E125" s="1054"/>
      <c r="F125" s="1055"/>
      <c r="G125" s="627" t="s">
        <v>2544</v>
      </c>
      <c r="H125" s="651">
        <v>2022</v>
      </c>
      <c r="I125" s="333"/>
      <c r="J125" s="607"/>
      <c r="K125" s="607"/>
      <c r="L125" s="607"/>
      <c r="M125" s="607"/>
      <c r="N125" s="607"/>
      <c r="O125" s="607"/>
      <c r="P125" s="607"/>
    </row>
    <row r="126" spans="1:16" ht="15">
      <c r="A126" s="645"/>
      <c r="B126" s="607" t="b">
        <v>1</v>
      </c>
      <c r="C126" s="606"/>
      <c r="D126" s="1057"/>
      <c r="E126" s="1054"/>
      <c r="F126" s="1055"/>
      <c r="G126" s="649" t="s">
        <v>269</v>
      </c>
      <c r="H126" s="657">
        <v>5</v>
      </c>
      <c r="I126" s="333"/>
      <c r="J126" s="607"/>
      <c r="K126" s="607"/>
      <c r="L126" s="607"/>
      <c r="M126" s="607"/>
      <c r="N126" s="607"/>
      <c r="O126" s="607"/>
      <c r="P126" s="607"/>
    </row>
    <row r="127" spans="1:16" ht="30.6">
      <c r="A127" s="607">
        <v>2024</v>
      </c>
      <c r="B127" s="607" t="b">
        <v>1</v>
      </c>
      <c r="C127" s="606"/>
      <c r="D127" s="1057"/>
      <c r="E127" s="1054"/>
      <c r="F127" s="1055"/>
      <c r="G127" s="652" t="s">
        <v>2545</v>
      </c>
      <c r="H127" s="658">
        <v>56.81</v>
      </c>
      <c r="I127" s="612"/>
      <c r="J127" s="630"/>
      <c r="K127" s="607"/>
      <c r="L127" s="607"/>
      <c r="M127" s="607"/>
      <c r="N127" s="607"/>
      <c r="O127" s="607"/>
      <c r="P127" s="607"/>
    </row>
    <row r="128" spans="1:16" ht="30.6">
      <c r="A128" s="607">
        <v>2024</v>
      </c>
      <c r="B128" s="607" t="b">
        <v>1</v>
      </c>
      <c r="C128" s="606"/>
      <c r="D128" s="1057"/>
      <c r="E128" s="1054"/>
      <c r="F128" s="1055"/>
      <c r="G128" s="652" t="s">
        <v>2546</v>
      </c>
      <c r="H128" s="658">
        <v>55.969337846477991</v>
      </c>
      <c r="I128" s="612"/>
      <c r="J128" s="607"/>
      <c r="K128" s="607"/>
      <c r="L128" s="607"/>
      <c r="M128" s="607"/>
      <c r="N128" s="607"/>
      <c r="O128" s="607"/>
      <c r="P128" s="607"/>
    </row>
    <row r="129" spans="1:16" ht="30.6" hidden="1">
      <c r="A129" s="607">
        <v>2025</v>
      </c>
      <c r="B129" s="607" t="b">
        <v>0</v>
      </c>
      <c r="C129" s="606"/>
      <c r="D129" s="1057"/>
      <c r="E129" s="1054"/>
      <c r="F129" s="1055"/>
      <c r="G129" s="652" t="s">
        <v>2547</v>
      </c>
      <c r="H129" s="658">
        <v>0</v>
      </c>
      <c r="I129" s="612"/>
      <c r="J129" s="630"/>
      <c r="K129" s="607"/>
      <c r="L129" s="607"/>
      <c r="M129" s="607"/>
      <c r="N129" s="607"/>
      <c r="O129" s="607"/>
      <c r="P129" s="607"/>
    </row>
    <row r="130" spans="1:16" ht="30.6" hidden="1">
      <c r="A130" s="607">
        <v>2025</v>
      </c>
      <c r="B130" s="607" t="b">
        <v>0</v>
      </c>
      <c r="C130" s="606"/>
      <c r="D130" s="1057"/>
      <c r="E130" s="1054"/>
      <c r="F130" s="1055"/>
      <c r="G130" s="652" t="s">
        <v>2548</v>
      </c>
      <c r="H130" s="658">
        <v>0</v>
      </c>
      <c r="I130" s="612"/>
      <c r="J130" s="607"/>
      <c r="K130" s="607"/>
      <c r="L130" s="607"/>
      <c r="M130" s="607"/>
      <c r="N130" s="607"/>
      <c r="O130" s="607"/>
      <c r="P130" s="607"/>
    </row>
    <row r="131" spans="1:16" ht="30.6" hidden="1">
      <c r="A131" s="607">
        <v>2026</v>
      </c>
      <c r="B131" s="607" t="b">
        <v>0</v>
      </c>
      <c r="C131" s="606"/>
      <c r="D131" s="1057"/>
      <c r="E131" s="1054"/>
      <c r="F131" s="1055"/>
      <c r="G131" s="652" t="s">
        <v>2549</v>
      </c>
      <c r="H131" s="658">
        <v>0</v>
      </c>
      <c r="I131" s="612"/>
      <c r="J131" s="630"/>
      <c r="K131" s="607"/>
      <c r="L131" s="607"/>
      <c r="M131" s="607"/>
      <c r="N131" s="607"/>
      <c r="O131" s="607"/>
      <c r="P131" s="607"/>
    </row>
    <row r="132" spans="1:16" ht="30.6" hidden="1">
      <c r="A132" s="607">
        <v>2026</v>
      </c>
      <c r="B132" s="607" t="b">
        <v>0</v>
      </c>
      <c r="C132" s="606"/>
      <c r="D132" s="1057"/>
      <c r="E132" s="1054"/>
      <c r="F132" s="1055"/>
      <c r="G132" s="652" t="s">
        <v>2550</v>
      </c>
      <c r="H132" s="658">
        <v>0</v>
      </c>
      <c r="I132" s="612"/>
      <c r="J132" s="607"/>
      <c r="K132" s="607"/>
      <c r="L132" s="607"/>
      <c r="M132" s="607"/>
      <c r="N132" s="607"/>
      <c r="O132" s="607"/>
      <c r="P132" s="607"/>
    </row>
    <row r="133" spans="1:16" ht="30.6" hidden="1">
      <c r="A133" s="607">
        <v>2027</v>
      </c>
      <c r="B133" s="607" t="b">
        <v>0</v>
      </c>
      <c r="C133" s="606"/>
      <c r="D133" s="1057"/>
      <c r="E133" s="1054"/>
      <c r="F133" s="1055"/>
      <c r="G133" s="652" t="s">
        <v>2551</v>
      </c>
      <c r="H133" s="658">
        <v>0</v>
      </c>
      <c r="I133" s="612"/>
      <c r="J133" s="630"/>
      <c r="K133" s="607"/>
      <c r="L133" s="607"/>
      <c r="M133" s="607"/>
      <c r="N133" s="607"/>
      <c r="O133" s="607"/>
      <c r="P133" s="607"/>
    </row>
    <row r="134" spans="1:16" ht="30.6" hidden="1">
      <c r="A134" s="607">
        <v>2027</v>
      </c>
      <c r="B134" s="607" t="b">
        <v>0</v>
      </c>
      <c r="C134" s="606"/>
      <c r="D134" s="1057"/>
      <c r="E134" s="1054"/>
      <c r="F134" s="1055"/>
      <c r="G134" s="652" t="s">
        <v>2552</v>
      </c>
      <c r="H134" s="658">
        <v>0</v>
      </c>
      <c r="I134" s="612"/>
      <c r="J134" s="607"/>
      <c r="K134" s="607"/>
      <c r="L134" s="607"/>
      <c r="M134" s="607"/>
      <c r="N134" s="607"/>
      <c r="O134" s="607"/>
      <c r="P134" s="607"/>
    </row>
    <row r="135" spans="1:16" ht="30.6" hidden="1">
      <c r="A135" s="607">
        <v>2028</v>
      </c>
      <c r="B135" s="607" t="b">
        <v>0</v>
      </c>
      <c r="C135" s="606"/>
      <c r="D135" s="1057"/>
      <c r="E135" s="1054"/>
      <c r="F135" s="1055"/>
      <c r="G135" s="652" t="s">
        <v>2553</v>
      </c>
      <c r="H135" s="658">
        <v>0</v>
      </c>
      <c r="I135" s="612"/>
      <c r="J135" s="630"/>
      <c r="K135" s="607"/>
      <c r="L135" s="607"/>
      <c r="M135" s="607"/>
      <c r="N135" s="607"/>
      <c r="O135" s="607"/>
      <c r="P135" s="607"/>
    </row>
    <row r="136" spans="1:16" ht="30.6" hidden="1">
      <c r="A136" s="607">
        <v>2028</v>
      </c>
      <c r="B136" s="607" t="b">
        <v>0</v>
      </c>
      <c r="C136" s="606"/>
      <c r="D136" s="1057"/>
      <c r="E136" s="1054"/>
      <c r="F136" s="1055"/>
      <c r="G136" s="652" t="s">
        <v>2554</v>
      </c>
      <c r="H136" s="658">
        <v>0</v>
      </c>
      <c r="I136" s="612"/>
      <c r="J136" s="607"/>
      <c r="K136" s="607"/>
      <c r="L136" s="607"/>
      <c r="M136" s="607"/>
      <c r="N136" s="607"/>
      <c r="O136" s="607"/>
      <c r="P136" s="607"/>
    </row>
    <row r="137" spans="1:16" ht="30.6" hidden="1">
      <c r="A137" s="607">
        <v>2029</v>
      </c>
      <c r="B137" s="607" t="b">
        <v>0</v>
      </c>
      <c r="C137" s="606"/>
      <c r="D137" s="1057"/>
      <c r="E137" s="1054"/>
      <c r="F137" s="1055"/>
      <c r="G137" s="652" t="s">
        <v>2555</v>
      </c>
      <c r="H137" s="658">
        <v>0</v>
      </c>
      <c r="I137" s="612"/>
      <c r="J137" s="630"/>
      <c r="K137" s="607"/>
      <c r="L137" s="607"/>
      <c r="M137" s="607"/>
      <c r="N137" s="607"/>
      <c r="O137" s="607"/>
      <c r="P137" s="607"/>
    </row>
    <row r="138" spans="1:16" ht="30.6" hidden="1">
      <c r="A138" s="607">
        <v>2029</v>
      </c>
      <c r="B138" s="607" t="b">
        <v>0</v>
      </c>
      <c r="C138" s="606"/>
      <c r="D138" s="1057"/>
      <c r="E138" s="1054"/>
      <c r="F138" s="1055"/>
      <c r="G138" s="652" t="s">
        <v>2556</v>
      </c>
      <c r="H138" s="658">
        <v>0</v>
      </c>
      <c r="I138" s="612"/>
      <c r="J138" s="607"/>
      <c r="K138" s="607"/>
      <c r="L138" s="607"/>
      <c r="M138" s="607"/>
      <c r="N138" s="607"/>
      <c r="O138" s="607"/>
      <c r="P138" s="607"/>
    </row>
    <row r="139" spans="1:16" ht="30.6" hidden="1">
      <c r="A139" s="607">
        <v>2030</v>
      </c>
      <c r="B139" s="607" t="b">
        <v>0</v>
      </c>
      <c r="C139" s="606"/>
      <c r="D139" s="1057"/>
      <c r="E139" s="1054"/>
      <c r="F139" s="1055"/>
      <c r="G139" s="652" t="s">
        <v>2557</v>
      </c>
      <c r="H139" s="658">
        <v>0</v>
      </c>
      <c r="I139" s="612"/>
      <c r="J139" s="630"/>
      <c r="K139" s="607"/>
      <c r="L139" s="607"/>
      <c r="M139" s="607"/>
      <c r="N139" s="607"/>
      <c r="O139" s="607"/>
      <c r="P139" s="607"/>
    </row>
    <row r="140" spans="1:16" ht="30.6" hidden="1">
      <c r="A140" s="607">
        <v>2030</v>
      </c>
      <c r="B140" s="607" t="b">
        <v>0</v>
      </c>
      <c r="C140" s="606"/>
      <c r="D140" s="1057"/>
      <c r="E140" s="1054"/>
      <c r="F140" s="1055"/>
      <c r="G140" s="652" t="s">
        <v>2558</v>
      </c>
      <c r="H140" s="658">
        <v>0</v>
      </c>
      <c r="I140" s="612"/>
      <c r="J140" s="607"/>
      <c r="K140" s="607"/>
      <c r="L140" s="607"/>
      <c r="M140" s="607"/>
      <c r="N140" s="607"/>
      <c r="O140" s="607"/>
      <c r="P140" s="607"/>
    </row>
    <row r="141" spans="1:16" ht="30.6" hidden="1">
      <c r="A141" s="607">
        <v>2031</v>
      </c>
      <c r="B141" s="607" t="b">
        <v>0</v>
      </c>
      <c r="C141" s="606"/>
      <c r="D141" s="1057"/>
      <c r="E141" s="1054"/>
      <c r="F141" s="1055"/>
      <c r="G141" s="652" t="s">
        <v>2559</v>
      </c>
      <c r="H141" s="658">
        <v>0</v>
      </c>
      <c r="I141" s="612"/>
      <c r="J141" s="630"/>
      <c r="K141" s="607"/>
      <c r="L141" s="607"/>
      <c r="M141" s="607"/>
      <c r="N141" s="607"/>
      <c r="O141" s="607"/>
      <c r="P141" s="607"/>
    </row>
    <row r="142" spans="1:16" ht="30.6" hidden="1">
      <c r="A142" s="607">
        <v>2031</v>
      </c>
      <c r="B142" s="607" t="b">
        <v>0</v>
      </c>
      <c r="C142" s="606"/>
      <c r="D142" s="1057"/>
      <c r="E142" s="1054"/>
      <c r="F142" s="1055"/>
      <c r="G142" s="652" t="s">
        <v>2560</v>
      </c>
      <c r="H142" s="658">
        <v>0</v>
      </c>
      <c r="I142" s="612"/>
      <c r="J142" s="607"/>
      <c r="K142" s="607"/>
      <c r="L142" s="607"/>
      <c r="M142" s="607"/>
      <c r="N142" s="607"/>
      <c r="O142" s="607"/>
      <c r="P142" s="607"/>
    </row>
    <row r="143" spans="1:16" ht="30.6" hidden="1">
      <c r="A143" s="607">
        <v>2032</v>
      </c>
      <c r="B143" s="607" t="b">
        <v>0</v>
      </c>
      <c r="C143" s="606"/>
      <c r="D143" s="1057"/>
      <c r="E143" s="1054"/>
      <c r="F143" s="1055"/>
      <c r="G143" s="652" t="s">
        <v>2561</v>
      </c>
      <c r="H143" s="658">
        <v>0</v>
      </c>
      <c r="I143" s="612"/>
      <c r="J143" s="630"/>
      <c r="K143" s="607"/>
      <c r="L143" s="607"/>
      <c r="M143" s="607"/>
      <c r="N143" s="607"/>
      <c r="O143" s="607"/>
      <c r="P143" s="607"/>
    </row>
    <row r="144" spans="1:16" ht="30.6" hidden="1">
      <c r="A144" s="607">
        <v>2032</v>
      </c>
      <c r="B144" s="607" t="b">
        <v>0</v>
      </c>
      <c r="C144" s="606"/>
      <c r="D144" s="1057"/>
      <c r="E144" s="1054"/>
      <c r="F144" s="1055"/>
      <c r="G144" s="652" t="s">
        <v>2562</v>
      </c>
      <c r="H144" s="658">
        <v>0</v>
      </c>
      <c r="I144" s="612"/>
      <c r="J144" s="607"/>
      <c r="K144" s="607"/>
      <c r="L144" s="607"/>
      <c r="M144" s="607"/>
      <c r="N144" s="607"/>
      <c r="O144" s="607"/>
      <c r="P144" s="607"/>
    </row>
    <row r="145" spans="1:16" ht="30.6" hidden="1">
      <c r="A145" s="607">
        <v>2033</v>
      </c>
      <c r="B145" s="607" t="b">
        <v>0</v>
      </c>
      <c r="C145" s="606"/>
      <c r="D145" s="1057"/>
      <c r="E145" s="1054"/>
      <c r="F145" s="1055"/>
      <c r="G145" s="652" t="s">
        <v>2563</v>
      </c>
      <c r="H145" s="658">
        <v>0</v>
      </c>
      <c r="I145" s="612"/>
      <c r="J145" s="630"/>
      <c r="K145" s="607"/>
      <c r="L145" s="607"/>
      <c r="M145" s="607"/>
      <c r="N145" s="607"/>
      <c r="O145" s="607"/>
      <c r="P145" s="607"/>
    </row>
    <row r="146" spans="1:16" ht="30.6" hidden="1">
      <c r="A146" s="607">
        <v>2033</v>
      </c>
      <c r="B146" s="607" t="b">
        <v>0</v>
      </c>
      <c r="C146" s="606"/>
      <c r="D146" s="1057"/>
      <c r="E146" s="1054"/>
      <c r="F146" s="1055"/>
      <c r="G146" s="652" t="s">
        <v>2564</v>
      </c>
      <c r="H146" s="658">
        <v>0</v>
      </c>
      <c r="I146" s="612"/>
      <c r="J146" s="607"/>
      <c r="K146" s="607"/>
      <c r="L146" s="607"/>
      <c r="M146" s="607"/>
      <c r="N146" s="607"/>
      <c r="O146" s="607"/>
      <c r="P146" s="607"/>
    </row>
    <row r="147" spans="1:16" ht="15">
      <c r="A147" s="645"/>
      <c r="B147" s="607"/>
      <c r="C147" s="606"/>
      <c r="D147" s="1056" t="s">
        <v>102</v>
      </c>
      <c r="E147" s="1054"/>
      <c r="F147" s="1055"/>
      <c r="G147" s="646" t="s">
        <v>2565</v>
      </c>
      <c r="H147" s="647" t="s">
        <v>1023</v>
      </c>
      <c r="I147" s="648"/>
      <c r="J147" s="607" t="s">
        <v>2566</v>
      </c>
      <c r="K147" s="607" t="s">
        <v>1028</v>
      </c>
      <c r="L147" s="644" t="s">
        <v>1131</v>
      </c>
      <c r="M147" s="607" t="s">
        <v>2513</v>
      </c>
      <c r="N147" s="607" t="s">
        <v>1026</v>
      </c>
      <c r="O147" s="607"/>
      <c r="P147" s="607"/>
    </row>
    <row r="148" spans="1:16" ht="15">
      <c r="A148" s="645"/>
      <c r="B148" s="607"/>
      <c r="C148" s="606"/>
      <c r="D148" s="1057"/>
      <c r="E148" s="1054"/>
      <c r="F148" s="1055"/>
      <c r="G148" s="649" t="s">
        <v>1246</v>
      </c>
      <c r="H148" s="650" t="s">
        <v>2509</v>
      </c>
      <c r="I148" s="333"/>
      <c r="J148" s="607"/>
      <c r="K148" s="607"/>
      <c r="L148" s="607"/>
      <c r="M148" s="607"/>
      <c r="N148" s="607"/>
      <c r="O148" s="607"/>
      <c r="P148" s="607"/>
    </row>
    <row r="149" spans="1:16" ht="15">
      <c r="A149" s="645"/>
      <c r="B149" s="607"/>
      <c r="C149" s="606"/>
      <c r="D149" s="1057"/>
      <c r="E149" s="1054"/>
      <c r="F149" s="1055"/>
      <c r="G149" s="649" t="s">
        <v>262</v>
      </c>
      <c r="H149" s="651" t="s">
        <v>1131</v>
      </c>
      <c r="I149" s="333"/>
      <c r="J149" s="607"/>
      <c r="K149" s="607"/>
      <c r="L149" s="607"/>
      <c r="M149" s="607"/>
      <c r="N149" s="607"/>
      <c r="O149" s="607"/>
      <c r="P149" s="607"/>
    </row>
    <row r="150" spans="1:16" ht="15">
      <c r="A150" s="645"/>
      <c r="B150" s="607"/>
      <c r="C150" s="606"/>
      <c r="D150" s="1057"/>
      <c r="E150" s="1054"/>
      <c r="F150" s="1055"/>
      <c r="G150" s="649" t="s">
        <v>263</v>
      </c>
      <c r="H150" s="651" t="s">
        <v>1026</v>
      </c>
      <c r="I150" s="333"/>
      <c r="J150" s="607"/>
      <c r="K150" s="607"/>
      <c r="L150" s="607"/>
      <c r="M150" s="607"/>
      <c r="N150" s="607"/>
      <c r="O150" s="607"/>
      <c r="P150" s="607"/>
    </row>
    <row r="151" spans="1:16" ht="20.399999999999999">
      <c r="A151" s="645"/>
      <c r="B151" s="607"/>
      <c r="C151" s="606"/>
      <c r="D151" s="1057"/>
      <c r="E151" s="1054"/>
      <c r="F151" s="1055"/>
      <c r="G151" s="649" t="s">
        <v>264</v>
      </c>
      <c r="H151" s="650" t="s">
        <v>2510</v>
      </c>
      <c r="I151" s="606"/>
      <c r="J151" s="607"/>
      <c r="K151" s="607"/>
      <c r="L151" s="607"/>
      <c r="M151" s="607"/>
      <c r="N151" s="607"/>
      <c r="O151" s="607"/>
      <c r="P151" s="607"/>
    </row>
    <row r="152" spans="1:16" ht="15">
      <c r="A152" s="645"/>
      <c r="B152" s="607"/>
      <c r="C152" s="606"/>
      <c r="D152" s="1057"/>
      <c r="E152" s="1054"/>
      <c r="F152" s="1055"/>
      <c r="G152" s="652" t="s">
        <v>328</v>
      </c>
      <c r="H152" s="653" t="s">
        <v>1028</v>
      </c>
      <c r="I152" s="333"/>
      <c r="J152" s="607"/>
      <c r="K152" s="607"/>
      <c r="L152" s="607"/>
      <c r="M152" s="607"/>
      <c r="N152" s="607"/>
      <c r="O152" s="607"/>
      <c r="P152" s="607"/>
    </row>
    <row r="153" spans="1:16" ht="15">
      <c r="A153" s="645"/>
      <c r="B153" s="607"/>
      <c r="C153" s="606"/>
      <c r="D153" s="1057"/>
      <c r="E153" s="1054"/>
      <c r="F153" s="1055"/>
      <c r="G153" s="652" t="s">
        <v>1031</v>
      </c>
      <c r="H153" s="654" t="s">
        <v>2513</v>
      </c>
      <c r="I153" s="333"/>
      <c r="J153" s="607"/>
      <c r="K153" s="607"/>
      <c r="L153" s="607"/>
      <c r="M153" s="607"/>
      <c r="N153" s="607"/>
      <c r="O153" s="607"/>
      <c r="P153" s="607"/>
    </row>
    <row r="154" spans="1:16" ht="15">
      <c r="A154" s="645"/>
      <c r="B154" s="607" t="b">
        <v>1</v>
      </c>
      <c r="C154" s="606"/>
      <c r="D154" s="1057"/>
      <c r="E154" s="1054"/>
      <c r="F154" s="1055"/>
      <c r="G154" s="649" t="s">
        <v>265</v>
      </c>
      <c r="H154" s="656" t="s">
        <v>2512</v>
      </c>
      <c r="I154" s="333"/>
      <c r="J154" s="607"/>
      <c r="K154" s="607"/>
      <c r="L154" s="607"/>
      <c r="M154" s="607"/>
      <c r="N154" s="607"/>
      <c r="O154" s="607"/>
      <c r="P154" s="607"/>
    </row>
    <row r="155" spans="1:16" ht="15">
      <c r="A155" s="645"/>
      <c r="B155" s="607" t="b">
        <v>1</v>
      </c>
      <c r="C155" s="606"/>
      <c r="D155" s="1057"/>
      <c r="E155" s="1054"/>
      <c r="F155" s="1055"/>
      <c r="G155" s="649" t="s">
        <v>266</v>
      </c>
      <c r="H155" s="640">
        <v>45028</v>
      </c>
      <c r="I155" s="333"/>
      <c r="J155" s="607"/>
      <c r="K155" s="607"/>
      <c r="L155" s="607"/>
      <c r="M155" s="607"/>
      <c r="N155" s="607"/>
      <c r="O155" s="607"/>
      <c r="P155" s="607"/>
    </row>
    <row r="156" spans="1:16" ht="15">
      <c r="A156" s="645"/>
      <c r="B156" s="607" t="b">
        <v>1</v>
      </c>
      <c r="C156" s="606"/>
      <c r="D156" s="1057"/>
      <c r="E156" s="1054"/>
      <c r="F156" s="1055"/>
      <c r="G156" s="649" t="s">
        <v>1187</v>
      </c>
      <c r="H156" s="656"/>
      <c r="I156" s="333"/>
      <c r="J156" s="607"/>
      <c r="K156" s="607"/>
      <c r="L156" s="607"/>
      <c r="M156" s="607"/>
      <c r="N156" s="607"/>
      <c r="O156" s="607"/>
      <c r="P156" s="607"/>
    </row>
    <row r="157" spans="1:16" ht="15">
      <c r="A157" s="645"/>
      <c r="B157" s="607" t="b">
        <v>1</v>
      </c>
      <c r="C157" s="606"/>
      <c r="D157" s="1057"/>
      <c r="E157" s="1054"/>
      <c r="F157" s="1055"/>
      <c r="G157" s="649" t="s">
        <v>267</v>
      </c>
      <c r="H157" s="628" t="s">
        <v>268</v>
      </c>
      <c r="I157" s="333"/>
      <c r="J157" s="607"/>
      <c r="K157" s="607"/>
      <c r="L157" s="607"/>
      <c r="M157" s="607"/>
      <c r="N157" s="607"/>
      <c r="O157" s="607"/>
      <c r="P157" s="607"/>
    </row>
    <row r="158" spans="1:16" ht="20.399999999999999">
      <c r="A158" s="645"/>
      <c r="B158" s="607" t="b">
        <v>1</v>
      </c>
      <c r="C158" s="606"/>
      <c r="D158" s="1057"/>
      <c r="E158" s="1054"/>
      <c r="F158" s="1055"/>
      <c r="G158" s="627" t="s">
        <v>2544</v>
      </c>
      <c r="H158" s="651">
        <v>2022</v>
      </c>
      <c r="I158" s="333"/>
      <c r="J158" s="607"/>
      <c r="K158" s="607"/>
      <c r="L158" s="607"/>
      <c r="M158" s="607"/>
      <c r="N158" s="607"/>
      <c r="O158" s="607"/>
      <c r="P158" s="607"/>
    </row>
    <row r="159" spans="1:16" ht="15">
      <c r="A159" s="645"/>
      <c r="B159" s="607" t="b">
        <v>1</v>
      </c>
      <c r="C159" s="606"/>
      <c r="D159" s="1057"/>
      <c r="E159" s="1054"/>
      <c r="F159" s="1055"/>
      <c r="G159" s="649" t="s">
        <v>269</v>
      </c>
      <c r="H159" s="657">
        <v>5</v>
      </c>
      <c r="I159" s="333"/>
      <c r="J159" s="607"/>
      <c r="K159" s="607"/>
      <c r="L159" s="607"/>
      <c r="M159" s="607"/>
      <c r="N159" s="607"/>
      <c r="O159" s="607"/>
      <c r="P159" s="607"/>
    </row>
    <row r="160" spans="1:16" ht="30.6">
      <c r="A160" s="607">
        <v>2024</v>
      </c>
      <c r="B160" s="607" t="b">
        <v>1</v>
      </c>
      <c r="C160" s="606"/>
      <c r="D160" s="1057"/>
      <c r="E160" s="1054"/>
      <c r="F160" s="1055"/>
      <c r="G160" s="652" t="s">
        <v>2545</v>
      </c>
      <c r="H160" s="658">
        <v>36.090000000000003</v>
      </c>
      <c r="I160" s="612"/>
      <c r="J160" s="630"/>
      <c r="K160" s="607"/>
      <c r="L160" s="607"/>
      <c r="M160" s="607"/>
      <c r="N160" s="607"/>
      <c r="O160" s="607"/>
      <c r="P160" s="607"/>
    </row>
    <row r="161" spans="1:16" ht="30.6">
      <c r="A161" s="607">
        <v>2024</v>
      </c>
      <c r="B161" s="607" t="b">
        <v>1</v>
      </c>
      <c r="C161" s="606"/>
      <c r="D161" s="1057"/>
      <c r="E161" s="1054"/>
      <c r="F161" s="1055"/>
      <c r="G161" s="652" t="s">
        <v>2546</v>
      </c>
      <c r="H161" s="658">
        <v>41.239999999999995</v>
      </c>
      <c r="I161" s="612"/>
      <c r="J161" s="607"/>
      <c r="K161" s="607"/>
      <c r="L161" s="607"/>
      <c r="M161" s="607"/>
      <c r="N161" s="607"/>
      <c r="O161" s="607"/>
      <c r="P161" s="607"/>
    </row>
    <row r="162" spans="1:16" ht="30.6" hidden="1">
      <c r="A162" s="607">
        <v>2025</v>
      </c>
      <c r="B162" s="607" t="b">
        <v>0</v>
      </c>
      <c r="C162" s="606"/>
      <c r="D162" s="1057"/>
      <c r="E162" s="1054"/>
      <c r="F162" s="1055"/>
      <c r="G162" s="652" t="s">
        <v>2547</v>
      </c>
      <c r="H162" s="658">
        <v>0</v>
      </c>
      <c r="I162" s="612"/>
      <c r="J162" s="630"/>
      <c r="K162" s="607"/>
      <c r="L162" s="607"/>
      <c r="M162" s="607"/>
      <c r="N162" s="607"/>
      <c r="O162" s="607"/>
      <c r="P162" s="607"/>
    </row>
    <row r="163" spans="1:16" ht="30.6" hidden="1">
      <c r="A163" s="607">
        <v>2025</v>
      </c>
      <c r="B163" s="607" t="b">
        <v>0</v>
      </c>
      <c r="C163" s="606"/>
      <c r="D163" s="1057"/>
      <c r="E163" s="1054"/>
      <c r="F163" s="1055"/>
      <c r="G163" s="652" t="s">
        <v>2548</v>
      </c>
      <c r="H163" s="658">
        <v>0</v>
      </c>
      <c r="I163" s="612"/>
      <c r="J163" s="607"/>
      <c r="K163" s="607"/>
      <c r="L163" s="607"/>
      <c r="M163" s="607"/>
      <c r="N163" s="607"/>
      <c r="O163" s="607"/>
      <c r="P163" s="607"/>
    </row>
    <row r="164" spans="1:16" ht="30.6" hidden="1">
      <c r="A164" s="607">
        <v>2026</v>
      </c>
      <c r="B164" s="607" t="b">
        <v>0</v>
      </c>
      <c r="C164" s="606"/>
      <c r="D164" s="1057"/>
      <c r="E164" s="1054"/>
      <c r="F164" s="1055"/>
      <c r="G164" s="652" t="s">
        <v>2549</v>
      </c>
      <c r="H164" s="658">
        <v>0</v>
      </c>
      <c r="I164" s="612"/>
      <c r="J164" s="630"/>
      <c r="K164" s="607"/>
      <c r="L164" s="607"/>
      <c r="M164" s="607"/>
      <c r="N164" s="607"/>
      <c r="O164" s="607"/>
      <c r="P164" s="607"/>
    </row>
    <row r="165" spans="1:16" ht="30.6" hidden="1">
      <c r="A165" s="607">
        <v>2026</v>
      </c>
      <c r="B165" s="607" t="b">
        <v>0</v>
      </c>
      <c r="C165" s="606"/>
      <c r="D165" s="1057"/>
      <c r="E165" s="1054"/>
      <c r="F165" s="1055"/>
      <c r="G165" s="652" t="s">
        <v>2550</v>
      </c>
      <c r="H165" s="658">
        <v>0</v>
      </c>
      <c r="I165" s="612"/>
      <c r="J165" s="607"/>
      <c r="K165" s="607"/>
      <c r="L165" s="607"/>
      <c r="M165" s="607"/>
      <c r="N165" s="607"/>
      <c r="O165" s="607"/>
      <c r="P165" s="607"/>
    </row>
    <row r="166" spans="1:16" ht="30.6" hidden="1">
      <c r="A166" s="607">
        <v>2027</v>
      </c>
      <c r="B166" s="607" t="b">
        <v>0</v>
      </c>
      <c r="C166" s="606"/>
      <c r="D166" s="1057"/>
      <c r="E166" s="1054"/>
      <c r="F166" s="1055"/>
      <c r="G166" s="652" t="s">
        <v>2551</v>
      </c>
      <c r="H166" s="658">
        <v>0</v>
      </c>
      <c r="I166" s="612"/>
      <c r="J166" s="630"/>
      <c r="K166" s="607"/>
      <c r="L166" s="607"/>
      <c r="M166" s="607"/>
      <c r="N166" s="607"/>
      <c r="O166" s="607"/>
      <c r="P166" s="607"/>
    </row>
    <row r="167" spans="1:16" ht="30.6" hidden="1">
      <c r="A167" s="607">
        <v>2027</v>
      </c>
      <c r="B167" s="607" t="b">
        <v>0</v>
      </c>
      <c r="C167" s="606"/>
      <c r="D167" s="1057"/>
      <c r="E167" s="1054"/>
      <c r="F167" s="1055"/>
      <c r="G167" s="652" t="s">
        <v>2552</v>
      </c>
      <c r="H167" s="658">
        <v>0</v>
      </c>
      <c r="I167" s="612"/>
      <c r="J167" s="607"/>
      <c r="K167" s="607"/>
      <c r="L167" s="607"/>
      <c r="M167" s="607"/>
      <c r="N167" s="607"/>
      <c r="O167" s="607"/>
      <c r="P167" s="607"/>
    </row>
    <row r="168" spans="1:16" ht="30.6" hidden="1">
      <c r="A168" s="607">
        <v>2028</v>
      </c>
      <c r="B168" s="607" t="b">
        <v>0</v>
      </c>
      <c r="C168" s="606"/>
      <c r="D168" s="1057"/>
      <c r="E168" s="1054"/>
      <c r="F168" s="1055"/>
      <c r="G168" s="652" t="s">
        <v>2553</v>
      </c>
      <c r="H168" s="658">
        <v>0</v>
      </c>
      <c r="I168" s="612"/>
      <c r="J168" s="630"/>
      <c r="K168" s="607"/>
      <c r="L168" s="607"/>
      <c r="M168" s="607"/>
      <c r="N168" s="607"/>
      <c r="O168" s="607"/>
      <c r="P168" s="607"/>
    </row>
    <row r="169" spans="1:16" ht="30.6" hidden="1">
      <c r="A169" s="607">
        <v>2028</v>
      </c>
      <c r="B169" s="607" t="b">
        <v>0</v>
      </c>
      <c r="C169" s="606"/>
      <c r="D169" s="1057"/>
      <c r="E169" s="1054"/>
      <c r="F169" s="1055"/>
      <c r="G169" s="652" t="s">
        <v>2554</v>
      </c>
      <c r="H169" s="658">
        <v>0</v>
      </c>
      <c r="I169" s="612"/>
      <c r="J169" s="607"/>
      <c r="K169" s="607"/>
      <c r="L169" s="607"/>
      <c r="M169" s="607"/>
      <c r="N169" s="607"/>
      <c r="O169" s="607"/>
      <c r="P169" s="607"/>
    </row>
    <row r="170" spans="1:16" ht="30.6" hidden="1">
      <c r="A170" s="607">
        <v>2029</v>
      </c>
      <c r="B170" s="607" t="b">
        <v>0</v>
      </c>
      <c r="C170" s="606"/>
      <c r="D170" s="1057"/>
      <c r="E170" s="1054"/>
      <c r="F170" s="1055"/>
      <c r="G170" s="652" t="s">
        <v>2555</v>
      </c>
      <c r="H170" s="658">
        <v>0</v>
      </c>
      <c r="I170" s="612"/>
      <c r="J170" s="630"/>
      <c r="K170" s="607"/>
      <c r="L170" s="607"/>
      <c r="M170" s="607"/>
      <c r="N170" s="607"/>
      <c r="O170" s="607"/>
      <c r="P170" s="607"/>
    </row>
    <row r="171" spans="1:16" ht="30.6" hidden="1">
      <c r="A171" s="607">
        <v>2029</v>
      </c>
      <c r="B171" s="607" t="b">
        <v>0</v>
      </c>
      <c r="C171" s="606"/>
      <c r="D171" s="1057"/>
      <c r="E171" s="1054"/>
      <c r="F171" s="1055"/>
      <c r="G171" s="652" t="s">
        <v>2556</v>
      </c>
      <c r="H171" s="658">
        <v>0</v>
      </c>
      <c r="I171" s="612"/>
      <c r="J171" s="607"/>
      <c r="K171" s="607"/>
      <c r="L171" s="607"/>
      <c r="M171" s="607"/>
      <c r="N171" s="607"/>
      <c r="O171" s="607"/>
      <c r="P171" s="607"/>
    </row>
    <row r="172" spans="1:16" ht="30.6" hidden="1">
      <c r="A172" s="607">
        <v>2030</v>
      </c>
      <c r="B172" s="607" t="b">
        <v>0</v>
      </c>
      <c r="C172" s="606"/>
      <c r="D172" s="1057"/>
      <c r="E172" s="1054"/>
      <c r="F172" s="1055"/>
      <c r="G172" s="652" t="s">
        <v>2557</v>
      </c>
      <c r="H172" s="658">
        <v>0</v>
      </c>
      <c r="I172" s="612"/>
      <c r="J172" s="630"/>
      <c r="K172" s="607"/>
      <c r="L172" s="607"/>
      <c r="M172" s="607"/>
      <c r="N172" s="607"/>
      <c r="O172" s="607"/>
      <c r="P172" s="607"/>
    </row>
    <row r="173" spans="1:16" ht="30.6" hidden="1">
      <c r="A173" s="607">
        <v>2030</v>
      </c>
      <c r="B173" s="607" t="b">
        <v>0</v>
      </c>
      <c r="C173" s="606"/>
      <c r="D173" s="1057"/>
      <c r="E173" s="1054"/>
      <c r="F173" s="1055"/>
      <c r="G173" s="652" t="s">
        <v>2558</v>
      </c>
      <c r="H173" s="658">
        <v>0</v>
      </c>
      <c r="I173" s="612"/>
      <c r="J173" s="607"/>
      <c r="K173" s="607"/>
      <c r="L173" s="607"/>
      <c r="M173" s="607"/>
      <c r="N173" s="607"/>
      <c r="O173" s="607"/>
      <c r="P173" s="607"/>
    </row>
    <row r="174" spans="1:16" ht="30.6" hidden="1">
      <c r="A174" s="607">
        <v>2031</v>
      </c>
      <c r="B174" s="607" t="b">
        <v>0</v>
      </c>
      <c r="C174" s="606"/>
      <c r="D174" s="1057"/>
      <c r="E174" s="1054"/>
      <c r="F174" s="1055"/>
      <c r="G174" s="652" t="s">
        <v>2559</v>
      </c>
      <c r="H174" s="658">
        <v>0</v>
      </c>
      <c r="I174" s="612"/>
      <c r="J174" s="630"/>
      <c r="K174" s="607"/>
      <c r="L174" s="607"/>
      <c r="M174" s="607"/>
      <c r="N174" s="607"/>
      <c r="O174" s="607"/>
      <c r="P174" s="607"/>
    </row>
    <row r="175" spans="1:16" ht="30.6" hidden="1">
      <c r="A175" s="607">
        <v>2031</v>
      </c>
      <c r="B175" s="607" t="b">
        <v>0</v>
      </c>
      <c r="C175" s="606"/>
      <c r="D175" s="1057"/>
      <c r="E175" s="1054"/>
      <c r="F175" s="1055"/>
      <c r="G175" s="652" t="s">
        <v>2560</v>
      </c>
      <c r="H175" s="658">
        <v>0</v>
      </c>
      <c r="I175" s="612"/>
      <c r="J175" s="607"/>
      <c r="K175" s="607"/>
      <c r="L175" s="607"/>
      <c r="M175" s="607"/>
      <c r="N175" s="607"/>
      <c r="O175" s="607"/>
      <c r="P175" s="607"/>
    </row>
    <row r="176" spans="1:16" ht="30.6" hidden="1">
      <c r="A176" s="607">
        <v>2032</v>
      </c>
      <c r="B176" s="607" t="b">
        <v>0</v>
      </c>
      <c r="C176" s="606"/>
      <c r="D176" s="1057"/>
      <c r="E176" s="1054"/>
      <c r="F176" s="1055"/>
      <c r="G176" s="652" t="s">
        <v>2561</v>
      </c>
      <c r="H176" s="658">
        <v>0</v>
      </c>
      <c r="I176" s="612"/>
      <c r="J176" s="630"/>
      <c r="K176" s="607"/>
      <c r="L176" s="607"/>
      <c r="M176" s="607"/>
      <c r="N176" s="607"/>
      <c r="O176" s="607"/>
      <c r="P176" s="607"/>
    </row>
    <row r="177" spans="1:16" ht="30.6" hidden="1">
      <c r="A177" s="607">
        <v>2032</v>
      </c>
      <c r="B177" s="607" t="b">
        <v>0</v>
      </c>
      <c r="C177" s="606"/>
      <c r="D177" s="1057"/>
      <c r="E177" s="1054"/>
      <c r="F177" s="1055"/>
      <c r="G177" s="652" t="s">
        <v>2562</v>
      </c>
      <c r="H177" s="658">
        <v>0</v>
      </c>
      <c r="I177" s="612"/>
      <c r="J177" s="607"/>
      <c r="K177" s="607"/>
      <c r="L177" s="607"/>
      <c r="M177" s="607"/>
      <c r="N177" s="607"/>
      <c r="O177" s="607"/>
      <c r="P177" s="607"/>
    </row>
    <row r="178" spans="1:16" ht="30.6" hidden="1">
      <c r="A178" s="607">
        <v>2033</v>
      </c>
      <c r="B178" s="607" t="b">
        <v>0</v>
      </c>
      <c r="C178" s="606"/>
      <c r="D178" s="1057"/>
      <c r="E178" s="1054"/>
      <c r="F178" s="1055"/>
      <c r="G178" s="652" t="s">
        <v>2563</v>
      </c>
      <c r="H178" s="658">
        <v>0</v>
      </c>
      <c r="I178" s="612"/>
      <c r="J178" s="630"/>
      <c r="K178" s="607"/>
      <c r="L178" s="607"/>
      <c r="M178" s="607"/>
      <c r="N178" s="607"/>
      <c r="O178" s="607"/>
      <c r="P178" s="607"/>
    </row>
    <row r="179" spans="1:16" ht="30.6" hidden="1">
      <c r="A179" s="607">
        <v>2033</v>
      </c>
      <c r="B179" s="607" t="b">
        <v>0</v>
      </c>
      <c r="C179" s="606"/>
      <c r="D179" s="1057"/>
      <c r="E179" s="1054"/>
      <c r="F179" s="1055"/>
      <c r="G179" s="652" t="s">
        <v>2564</v>
      </c>
      <c r="H179" s="658">
        <v>0</v>
      </c>
      <c r="I179" s="612"/>
      <c r="J179" s="607"/>
      <c r="K179" s="607"/>
      <c r="L179" s="607"/>
      <c r="M179" s="607"/>
      <c r="N179" s="607"/>
      <c r="O179" s="607"/>
      <c r="P179" s="607"/>
    </row>
    <row r="180" spans="1:16" ht="15.9" customHeight="1">
      <c r="A180" s="607"/>
      <c r="B180" s="607"/>
      <c r="C180" s="606"/>
      <c r="D180" s="607"/>
      <c r="E180" s="1060" t="s">
        <v>270</v>
      </c>
      <c r="F180" s="1061"/>
      <c r="G180" s="649" t="s">
        <v>271</v>
      </c>
      <c r="H180" s="639" t="s">
        <v>2516</v>
      </c>
      <c r="I180" s="612"/>
      <c r="J180" s="607"/>
      <c r="K180" s="607"/>
      <c r="L180" s="607"/>
      <c r="M180" s="607"/>
      <c r="N180" s="607"/>
      <c r="O180" s="607"/>
      <c r="P180" s="607"/>
    </row>
    <row r="181" spans="1:16" ht="15.9" customHeight="1">
      <c r="A181" s="607"/>
      <c r="B181" s="607"/>
      <c r="C181" s="606"/>
      <c r="D181" s="607"/>
      <c r="E181" s="1060"/>
      <c r="F181" s="1061"/>
      <c r="G181" s="649" t="s">
        <v>272</v>
      </c>
      <c r="H181" s="639" t="s">
        <v>2517</v>
      </c>
      <c r="I181" s="612"/>
      <c r="J181" s="607"/>
      <c r="K181" s="607"/>
      <c r="L181" s="607"/>
      <c r="M181" s="607"/>
      <c r="N181" s="607"/>
      <c r="O181" s="607"/>
      <c r="P181" s="607"/>
    </row>
    <row r="182" spans="1:16" ht="15.9" customHeight="1">
      <c r="A182" s="607"/>
      <c r="B182" s="607"/>
      <c r="C182" s="606"/>
      <c r="D182" s="607"/>
      <c r="E182" s="1060"/>
      <c r="F182" s="1061"/>
      <c r="G182" s="649" t="s">
        <v>273</v>
      </c>
      <c r="H182" s="639" t="s">
        <v>2520</v>
      </c>
      <c r="I182" s="612"/>
      <c r="J182" s="607"/>
      <c r="K182" s="607"/>
      <c r="L182" s="607"/>
      <c r="M182" s="607"/>
      <c r="N182" s="607"/>
      <c r="O182" s="607"/>
      <c r="P182" s="607"/>
    </row>
    <row r="183" spans="1:16" ht="15.9" customHeight="1">
      <c r="A183" s="607"/>
      <c r="B183" s="607"/>
      <c r="C183" s="606"/>
      <c r="D183" s="607"/>
      <c r="E183" s="1060"/>
      <c r="F183" s="1061"/>
      <c r="G183" s="649" t="s">
        <v>274</v>
      </c>
      <c r="H183" s="639" t="s">
        <v>2518</v>
      </c>
      <c r="I183" s="612"/>
      <c r="J183" s="607"/>
      <c r="K183" s="607"/>
      <c r="L183" s="607"/>
      <c r="M183" s="607"/>
      <c r="N183" s="607"/>
      <c r="O183" s="607"/>
      <c r="P183" s="607"/>
    </row>
    <row r="184" spans="1:16" ht="15.9" customHeight="1">
      <c r="A184" s="607"/>
      <c r="B184" s="607"/>
      <c r="C184" s="606"/>
      <c r="D184" s="607"/>
      <c r="E184" s="1060"/>
      <c r="F184" s="1061"/>
      <c r="G184" s="649" t="s">
        <v>275</v>
      </c>
      <c r="H184" s="639" t="s">
        <v>2519</v>
      </c>
      <c r="I184" s="612"/>
      <c r="J184" s="607"/>
      <c r="K184" s="607"/>
      <c r="L184" s="607"/>
      <c r="M184" s="607"/>
      <c r="N184" s="607"/>
      <c r="O184" s="607"/>
      <c r="P184" s="607"/>
    </row>
    <row r="185" spans="1:16" ht="15.9" customHeight="1">
      <c r="A185" s="607"/>
      <c r="B185" s="607"/>
      <c r="C185" s="606"/>
      <c r="D185" s="607"/>
      <c r="E185" s="1060"/>
      <c r="F185" s="1061"/>
      <c r="G185" s="649" t="s">
        <v>276</v>
      </c>
      <c r="H185" s="653" t="s">
        <v>268</v>
      </c>
      <c r="I185" s="612"/>
      <c r="J185" s="607"/>
      <c r="K185" s="607"/>
      <c r="L185" s="607"/>
      <c r="M185" s="607"/>
      <c r="N185" s="607"/>
      <c r="O185" s="607"/>
      <c r="P185" s="607"/>
    </row>
    <row r="186" spans="1:16" ht="15.9" customHeight="1">
      <c r="A186" s="607"/>
      <c r="B186" s="607"/>
      <c r="C186" s="606"/>
      <c r="D186" s="607"/>
      <c r="E186" s="1060"/>
      <c r="F186" s="1061"/>
      <c r="G186" s="649" t="s">
        <v>277</v>
      </c>
      <c r="H186" s="659">
        <v>2024</v>
      </c>
      <c r="I186" s="612"/>
      <c r="J186" s="607"/>
      <c r="K186" s="607"/>
      <c r="L186" s="607"/>
      <c r="M186" s="607"/>
      <c r="N186" s="607"/>
      <c r="O186" s="607"/>
      <c r="P186" s="607"/>
    </row>
    <row r="187" spans="1:16" ht="15.9" customHeight="1">
      <c r="A187" s="607"/>
      <c r="B187" s="607"/>
      <c r="C187" s="606"/>
      <c r="D187" s="607"/>
      <c r="E187" s="1060"/>
      <c r="F187" s="1061"/>
      <c r="G187" s="649" t="s">
        <v>925</v>
      </c>
      <c r="H187" s="659">
        <v>2021</v>
      </c>
      <c r="I187" s="612"/>
      <c r="J187" s="607"/>
      <c r="K187" s="607"/>
      <c r="L187" s="607"/>
      <c r="M187" s="607"/>
      <c r="N187" s="607"/>
      <c r="O187" s="607"/>
      <c r="P187" s="607"/>
    </row>
    <row r="188" spans="1:16" ht="15.9" customHeight="1">
      <c r="A188" s="607"/>
      <c r="B188" s="607"/>
      <c r="C188" s="606"/>
      <c r="D188" s="607"/>
      <c r="E188" s="1062"/>
      <c r="F188" s="1063"/>
      <c r="G188" s="649" t="s">
        <v>269</v>
      </c>
      <c r="H188" s="659">
        <v>5</v>
      </c>
      <c r="I188" s="612"/>
      <c r="J188" s="607"/>
      <c r="K188" s="607"/>
      <c r="L188" s="607"/>
      <c r="M188" s="607"/>
      <c r="N188" s="607"/>
      <c r="O188" s="607"/>
      <c r="P188" s="607"/>
    </row>
    <row r="189" spans="1:16" ht="33" customHeight="1">
      <c r="A189" s="607"/>
      <c r="B189" s="607"/>
      <c r="C189" s="606"/>
      <c r="D189" s="607"/>
      <c r="E189" s="1034" t="s">
        <v>278</v>
      </c>
      <c r="F189" s="1035"/>
      <c r="G189" s="1036"/>
      <c r="H189" s="628" t="s">
        <v>20</v>
      </c>
      <c r="I189" s="612"/>
      <c r="J189" s="607"/>
      <c r="K189" s="607"/>
      <c r="L189" s="607"/>
      <c r="M189" s="607"/>
      <c r="N189" s="607"/>
      <c r="O189" s="607"/>
      <c r="P189" s="607"/>
    </row>
    <row r="190" spans="1:16">
      <c r="A190" s="607"/>
      <c r="B190" s="607"/>
      <c r="C190" s="606"/>
      <c r="D190" s="607"/>
      <c r="E190" s="607"/>
      <c r="F190" s="607"/>
      <c r="G190" s="607"/>
      <c r="H190" s="607"/>
      <c r="I190" s="607"/>
      <c r="J190" s="607"/>
      <c r="K190" s="607"/>
      <c r="L190" s="607"/>
      <c r="M190" s="607"/>
      <c r="N190" s="607"/>
      <c r="O190" s="607"/>
      <c r="P190" s="607"/>
    </row>
    <row r="191" spans="1:16" ht="15.9" customHeight="1">
      <c r="A191" s="607"/>
      <c r="B191" s="607"/>
      <c r="C191" s="606"/>
      <c r="D191" s="607"/>
      <c r="E191" s="1034" t="s">
        <v>1164</v>
      </c>
      <c r="F191" s="1035"/>
      <c r="G191" s="1036"/>
      <c r="H191" s="628" t="s">
        <v>20</v>
      </c>
      <c r="I191" s="612"/>
      <c r="J191" s="607"/>
      <c r="K191" s="607"/>
      <c r="L191" s="607"/>
      <c r="M191" s="607"/>
      <c r="N191" s="607"/>
      <c r="O191" s="607"/>
      <c r="P191" s="607"/>
    </row>
    <row r="193" spans="5:8">
      <c r="E193" s="1009" t="str">
        <f>$H$182</f>
        <v>главный консультант отжела регулирования ЖКК</v>
      </c>
      <c r="F193" s="1005"/>
      <c r="G193" s="1008" t="str">
        <f>$H$181</f>
        <v>Мизурева Н.Е.</v>
      </c>
      <c r="H193" s="1007"/>
    </row>
    <row r="194" spans="5:8">
      <c r="E194" s="1006" t="s">
        <v>2636</v>
      </c>
      <c r="G194" s="601" t="s">
        <v>2637</v>
      </c>
      <c r="H194" s="601" t="s">
        <v>2638</v>
      </c>
    </row>
  </sheetData>
  <sheetProtection formatColumns="0" formatRows="0" autoFilter="0"/>
  <mergeCells count="106">
    <mergeCell ref="D114:D146"/>
    <mergeCell ref="D147:D179"/>
    <mergeCell ref="E11:G11"/>
    <mergeCell ref="E109:F112"/>
    <mergeCell ref="E180:F188"/>
    <mergeCell ref="E189:G18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79"/>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91:G191"/>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89 H191">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formula1>YEAR_LIST</formula1>
    </dataValidation>
    <dataValidation type="list" showDropDown="1" sqref="C10 C126 C159">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80:C184 C120:C121 C123 C153:C154 C156">
      <formula1>990</formula1>
    </dataValidation>
    <dataValidation type="list" showDropDown="1" sqref="C29">
      <formula1>okopf_list</formula1>
    </dataValidation>
    <dataValidation type="list" showDropDown="1" sqref="C37 C40:C43 C45:C46 C52 C58 C64 C71 C78 C189:C191">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formula1>tariff_type_list</formula1>
    </dataValidation>
    <dataValidation type="list" allowBlank="1" showInputMessage="1" showErrorMessage="1" errorTitle="Ошибка" error="Выберите значение из списка" prompt="Выберите значение из списка" sqref="H125 H158">
      <formula1>YEAR_LIST</formula1>
    </dataValidation>
    <dataValidation type="list" showDropDown="1" showInputMessage="1" showErrorMessage="1" errorTitle="Внимание" error="Пожалуйста, выберите значение из списка!" sqref="C124 C157">
      <formula1>TARIFF_CALC_METHOD</formula1>
    </dataValidation>
    <dataValidation type="list" allowBlank="1" showInputMessage="1" showErrorMessage="1" errorTitle="Ошибка" error="Выберите значение из списка" prompt="Выберите значение из списка" sqref="H126 H159">
      <formula1>period_list</formula1>
    </dataValidation>
    <dataValidation type="list" allowBlank="1" showInputMessage="1" showErrorMessage="1" errorTitle="Ошибка" error="Выберите значение из списка" prompt="Выберите значение из списка" sqref="H116 H149">
      <formula1>COLDVSNA_VTARIFF</formula1>
    </dataValidation>
    <dataValidation type="list" allowBlank="1" showInputMessage="1" showErrorMessage="1" errorTitle="Внимание" error="Пожалуйста, выберите значение из списка!" sqref="H124 H157">
      <formula1>TARIFF_CALC_METHOD</formula1>
    </dataValidation>
    <dataValidation type="list" allowBlank="1" showInputMessage="1" showErrorMessage="1" errorTitle="Ошибка" error="Выберите значение из списка" prompt="Выберите значение из списка" sqref="H117 H150">
      <formula1>tariff_type_list</formula1>
    </dataValidation>
    <dataValidation type="list" allowBlank="1" showInputMessage="1" showErrorMessage="1" errorTitle="Ошибка" error="Выберите значение из списка" prompt="Выберите значение из списка" sqref="H119 H152">
      <formula1>COLDVSNA_VTOV</formula1>
    </dataValidation>
  </dataValidations>
  <printOptions horizontalCentered="1"/>
  <pageMargins left="0.35433070866141736" right="0.35433070866141736" top="0.39370078740157483" bottom="0.47222222222222221" header="7.874015748031496E-2" footer="7.874015748031496E-2"/>
  <pageSetup paperSize="9" scale="7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ColWidth="9.125" defaultRowHeight="11.4" outlineLevelRow="1"/>
  <cols>
    <col min="1" max="1" width="17.625" style="1" customWidth="1"/>
    <col min="2" max="6" width="9.125" style="1"/>
    <col min="7" max="7" width="66.375" style="1" customWidth="1"/>
    <col min="8" max="8" width="25.375" style="1" customWidth="1"/>
    <col min="9" max="9" width="18" style="1" customWidth="1"/>
    <col min="10" max="10" width="33.875" style="1" customWidth="1"/>
    <col min="11" max="11" width="9.125" style="1"/>
    <col min="12" max="12" width="32.875" style="1" customWidth="1"/>
    <col min="13" max="13" width="59" style="3" customWidth="1"/>
    <col min="14" max="14" width="46.625" style="3" customWidth="1"/>
    <col min="15" max="16" width="9.125" style="3"/>
    <col min="17" max="26" width="9.125" style="1"/>
    <col min="27" max="27" width="9.125" style="5"/>
    <col min="28" max="16384" width="9.125" style="1"/>
  </cols>
  <sheetData>
    <row r="1" spans="1:27" s="143" customFormat="1" ht="30" customHeight="1">
      <c r="A1" s="142" t="s">
        <v>115</v>
      </c>
      <c r="M1" s="144"/>
      <c r="N1" s="144"/>
      <c r="O1" s="144"/>
      <c r="P1" s="144"/>
      <c r="AA1" s="145"/>
    </row>
    <row r="2" spans="1:27">
      <c r="A2" s="146" t="s">
        <v>1032</v>
      </c>
    </row>
    <row r="3" spans="1:27" s="53" customFormat="1" ht="15.9" customHeight="1">
      <c r="A3" s="587"/>
      <c r="C3" s="359"/>
      <c r="D3" s="1071"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 customHeight="1">
      <c r="A4" s="587"/>
      <c r="C4" s="359"/>
      <c r="D4" s="1071"/>
      <c r="E4" s="1"/>
      <c r="F4" s="1"/>
      <c r="G4" s="56" t="s">
        <v>1246</v>
      </c>
      <c r="H4" s="136"/>
      <c r="I4" s="333"/>
    </row>
    <row r="5" spans="1:27" s="53" customFormat="1" ht="15.9" customHeight="1">
      <c r="A5" s="587"/>
      <c r="C5" s="359"/>
      <c r="D5" s="1071"/>
      <c r="E5" s="1"/>
      <c r="F5" s="1"/>
      <c r="G5" s="56" t="s">
        <v>262</v>
      </c>
      <c r="H5" s="138"/>
      <c r="I5" s="333"/>
    </row>
    <row r="6" spans="1:27" s="53" customFormat="1" ht="15.9" customHeight="1">
      <c r="A6" s="587"/>
      <c r="C6" s="359"/>
      <c r="D6" s="1071"/>
      <c r="E6" s="1"/>
      <c r="F6" s="1"/>
      <c r="G6" s="56" t="s">
        <v>263</v>
      </c>
      <c r="H6" s="138"/>
      <c r="I6" s="333"/>
    </row>
    <row r="7" spans="1:27" s="53" customFormat="1" ht="15.9" customHeight="1">
      <c r="A7" s="587"/>
      <c r="C7" s="359"/>
      <c r="D7" s="1071"/>
      <c r="E7" s="1"/>
      <c r="F7" s="1"/>
      <c r="G7" s="56" t="s">
        <v>264</v>
      </c>
      <c r="H7" s="136"/>
      <c r="I7" s="334"/>
    </row>
    <row r="8" spans="1:27" s="53" customFormat="1" ht="15.9" customHeight="1">
      <c r="A8" s="587"/>
      <c r="C8" s="359"/>
      <c r="D8" s="1071"/>
      <c r="E8" s="1"/>
      <c r="F8" s="1"/>
      <c r="G8" s="139" t="str">
        <f>IF(H3="Водоотведение","Вид сточных вод","Вид воды")</f>
        <v>Вид воды</v>
      </c>
      <c r="H8" s="138"/>
      <c r="I8" s="333"/>
    </row>
    <row r="9" spans="1:27" s="53" customFormat="1" ht="15.9" customHeight="1">
      <c r="A9" s="587"/>
      <c r="C9" s="359"/>
      <c r="D9" s="1071"/>
      <c r="E9" s="1"/>
      <c r="F9" s="1"/>
      <c r="G9" s="139" t="s">
        <v>1031</v>
      </c>
      <c r="H9" s="528"/>
      <c r="I9" s="333"/>
    </row>
    <row r="10" spans="1:27" s="53" customFormat="1" ht="15.9" customHeight="1">
      <c r="A10" s="587"/>
      <c r="B10" s="53" t="b">
        <f t="shared" ref="B10:B15" si="0">org_declaration="Заявление организации"</f>
        <v>1</v>
      </c>
      <c r="C10" s="359"/>
      <c r="D10" s="1071"/>
      <c r="E10" s="1"/>
      <c r="F10" s="1"/>
      <c r="G10" s="56" t="s">
        <v>265</v>
      </c>
      <c r="H10" s="465"/>
      <c r="I10" s="333"/>
    </row>
    <row r="11" spans="1:27" s="53" customFormat="1" ht="15.9" customHeight="1">
      <c r="A11" s="587"/>
      <c r="B11" s="53" t="b">
        <f t="shared" si="0"/>
        <v>1</v>
      </c>
      <c r="C11" s="359"/>
      <c r="D11" s="1071"/>
      <c r="E11" s="1"/>
      <c r="F11" s="1"/>
      <c r="G11" s="56" t="s">
        <v>266</v>
      </c>
      <c r="H11" s="533"/>
      <c r="I11" s="333"/>
    </row>
    <row r="12" spans="1:27" s="53" customFormat="1" ht="15.9" customHeight="1">
      <c r="A12" s="587"/>
      <c r="B12" s="53" t="b">
        <f t="shared" si="0"/>
        <v>1</v>
      </c>
      <c r="C12" s="359"/>
      <c r="D12" s="1071"/>
      <c r="E12" s="1"/>
      <c r="F12" s="1"/>
      <c r="G12" s="56" t="s">
        <v>1187</v>
      </c>
      <c r="H12" s="465"/>
      <c r="I12" s="333"/>
    </row>
    <row r="13" spans="1:27" s="53" customFormat="1" ht="15.9" customHeight="1">
      <c r="A13" s="587"/>
      <c r="B13" s="53" t="b">
        <f t="shared" si="0"/>
        <v>1</v>
      </c>
      <c r="C13" s="359"/>
      <c r="D13" s="1071"/>
      <c r="E13" s="1"/>
      <c r="F13" s="1"/>
      <c r="G13" s="56" t="s">
        <v>267</v>
      </c>
      <c r="H13" s="534"/>
      <c r="I13" s="333"/>
    </row>
    <row r="14" spans="1:27" s="53" customFormat="1" ht="21.75" customHeight="1">
      <c r="A14" s="587"/>
      <c r="B14" s="53" t="b">
        <f t="shared" si="0"/>
        <v>1</v>
      </c>
      <c r="C14" s="359"/>
      <c r="D14" s="1071"/>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 customHeight="1">
      <c r="A15" s="587"/>
      <c r="B15" s="53" t="b">
        <f t="shared" si="0"/>
        <v>1</v>
      </c>
      <c r="C15" s="359"/>
      <c r="D15" s="1071"/>
      <c r="E15" s="1"/>
      <c r="F15" s="1"/>
      <c r="G15" s="56" t="s">
        <v>269</v>
      </c>
      <c r="H15" s="360"/>
      <c r="I15" s="333"/>
    </row>
    <row r="16" spans="1:27" s="53" customFormat="1" ht="30.6">
      <c r="A16" s="53">
        <f>god</f>
        <v>2024</v>
      </c>
      <c r="B16" s="53" t="b">
        <f t="shared" ref="B16:B35" si="1">A16&lt;=last_year_vis</f>
        <v>1</v>
      </c>
      <c r="C16" s="359"/>
      <c r="D16" s="1071"/>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SUMIFS(OFFSET(Калькуляция!$T$15:$T$262,0,A16-god),Калькуляция!$A$15:$A$262,D3,Калькуляция!$M$15:$M$262,"I полугодие: тариф")</f>
        <v>56.81</v>
      </c>
      <c r="I16" s="54"/>
      <c r="J16" s="55"/>
    </row>
    <row r="17" spans="1:10" s="53" customFormat="1" ht="30.6">
      <c r="A17" s="53">
        <f>god</f>
        <v>2024</v>
      </c>
      <c r="B17" s="53" t="b">
        <f t="shared" si="1"/>
        <v>1</v>
      </c>
      <c r="C17" s="359"/>
      <c r="D17" s="1071"/>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SUMIFS(OFFSET(Калькуляция!$T$15:$T$262,0,A17-god),Калькуляция!$A$15:$A$262,D3,Калькуляция!$M$15:$M$262,"II полугодие: тариф")</f>
        <v>55.969337846477991</v>
      </c>
      <c r="I17" s="54"/>
    </row>
    <row r="18" spans="1:10" s="53" customFormat="1" ht="30.6">
      <c r="A18" s="53">
        <f>god+1</f>
        <v>2025</v>
      </c>
      <c r="B18" s="53" t="b">
        <f t="shared" si="1"/>
        <v>0</v>
      </c>
      <c r="C18" s="359"/>
      <c r="D18" s="1071"/>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SUMIFS(OFFSET(Калькуляция!$T$15:$T$262,0,A18-god),Калькуляция!$A$15:$A$262,D3,Калькуляция!$M$15:$M$262,"I полугодие: тариф")</f>
        <v>0</v>
      </c>
      <c r="I18" s="54"/>
      <c r="J18" s="55"/>
    </row>
    <row r="19" spans="1:10" s="53" customFormat="1" ht="30.6">
      <c r="A19" s="53">
        <f>god+1</f>
        <v>2025</v>
      </c>
      <c r="B19" s="53" t="b">
        <f t="shared" si="1"/>
        <v>0</v>
      </c>
      <c r="C19" s="359"/>
      <c r="D19" s="1071"/>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SUMIFS(OFFSET(Калькуляция!$T$15:$T$262,0,A19-god),Калькуляция!$A$15:$A$262,D3,Калькуляция!$M$15:$M$262,"II полугодие: тариф")</f>
        <v>0</v>
      </c>
      <c r="I19" s="54"/>
    </row>
    <row r="20" spans="1:10" s="53" customFormat="1" ht="30.6">
      <c r="A20" s="53">
        <f>god+2</f>
        <v>2026</v>
      </c>
      <c r="B20" s="53" t="b">
        <f t="shared" si="1"/>
        <v>0</v>
      </c>
      <c r="C20" s="359"/>
      <c r="D20" s="1071"/>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SUMIFS(OFFSET(Калькуляция!$T$15:$T$262,0,A20-god),Калькуляция!$A$15:$A$262,D3,Калькуляция!$M$15:$M$262,"I полугодие: тариф")</f>
        <v>0</v>
      </c>
      <c r="I20" s="54"/>
      <c r="J20" s="55"/>
    </row>
    <row r="21" spans="1:10" s="53" customFormat="1" ht="30.6">
      <c r="A21" s="53">
        <f>god+2</f>
        <v>2026</v>
      </c>
      <c r="B21" s="53" t="b">
        <f t="shared" si="1"/>
        <v>0</v>
      </c>
      <c r="C21" s="359"/>
      <c r="D21" s="1071"/>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SUMIFS(OFFSET(Калькуляция!$T$15:$T$262,0,A21-god),Калькуляция!$A$15:$A$262,D3,Калькуляция!$M$15:$M$262,"II полугодие: тариф")</f>
        <v>0</v>
      </c>
      <c r="I21" s="54"/>
    </row>
    <row r="22" spans="1:10" s="53" customFormat="1" ht="30.6">
      <c r="A22" s="53">
        <f>god+3</f>
        <v>2027</v>
      </c>
      <c r="B22" s="53" t="b">
        <f t="shared" si="1"/>
        <v>0</v>
      </c>
      <c r="C22" s="359"/>
      <c r="D22" s="1071"/>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SUMIFS(OFFSET(Калькуляция!$T$15:$T$262,0,A22-god),Калькуляция!$A$15:$A$262,D3,Калькуляция!$M$15:$M$262,"I полугодие: тариф")</f>
        <v>0</v>
      </c>
      <c r="I22" s="54"/>
      <c r="J22" s="55"/>
    </row>
    <row r="23" spans="1:10" s="53" customFormat="1" ht="30.6">
      <c r="A23" s="53">
        <f>god+3</f>
        <v>2027</v>
      </c>
      <c r="B23" s="53" t="b">
        <f t="shared" si="1"/>
        <v>0</v>
      </c>
      <c r="C23" s="359"/>
      <c r="D23" s="1071"/>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SUMIFS(OFFSET(Калькуляция!$T$15:$T$262,0,A23-god),Калькуляция!$A$15:$A$262,D3,Калькуляция!$M$15:$M$262,"II полугодие: тариф")</f>
        <v>0</v>
      </c>
      <c r="I23" s="54"/>
    </row>
    <row r="24" spans="1:10" s="53" customFormat="1" ht="30.6">
      <c r="A24" s="53">
        <f>god+4</f>
        <v>2028</v>
      </c>
      <c r="B24" s="53" t="b">
        <f t="shared" si="1"/>
        <v>0</v>
      </c>
      <c r="C24" s="359"/>
      <c r="D24" s="1071"/>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SUMIFS(OFFSET(Калькуляция!$T$15:$T$262,0,A24-god),Калькуляция!$A$15:$A$262,D3,Калькуляция!$M$15:$M$262,"I полугодие: тариф")</f>
        <v>0</v>
      </c>
      <c r="I24" s="54"/>
      <c r="J24" s="55"/>
    </row>
    <row r="25" spans="1:10" s="53" customFormat="1" ht="30.6">
      <c r="A25" s="53">
        <f>god+4</f>
        <v>2028</v>
      </c>
      <c r="B25" s="53" t="b">
        <f t="shared" si="1"/>
        <v>0</v>
      </c>
      <c r="C25" s="359"/>
      <c r="D25" s="1071"/>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SUMIFS(OFFSET(Калькуляция!$T$15:$T$262,0,A25-god),Калькуляция!$A$15:$A$262,D3,Калькуляция!$M$15:$M$262,"II полугодие: тариф")</f>
        <v>0</v>
      </c>
      <c r="I25" s="54"/>
    </row>
    <row r="26" spans="1:10" s="53" customFormat="1" ht="30.6">
      <c r="A26" s="53">
        <f>god+5</f>
        <v>2029</v>
      </c>
      <c r="B26" s="53" t="b">
        <f t="shared" si="1"/>
        <v>0</v>
      </c>
      <c r="C26" s="359"/>
      <c r="D26" s="1071"/>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SUMIFS(OFFSET(Калькуляция!$T$15:$T$262,0,A26-god),Калькуляция!$A$15:$A$262,D3,Калькуляция!$M$15:$M$262,"I полугодие: тариф")</f>
        <v>0</v>
      </c>
      <c r="I26" s="54"/>
      <c r="J26" s="55"/>
    </row>
    <row r="27" spans="1:10" s="53" customFormat="1" ht="30.6">
      <c r="A27" s="53">
        <f>god+5</f>
        <v>2029</v>
      </c>
      <c r="B27" s="53" t="b">
        <f t="shared" si="1"/>
        <v>0</v>
      </c>
      <c r="C27" s="359"/>
      <c r="D27" s="1071"/>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SUMIFS(OFFSET(Калькуляция!$T$15:$T$262,0,A27-god),Калькуляция!$A$15:$A$262,D3,Калькуляция!$M$15:$M$262,"II полугодие: тариф")</f>
        <v>0</v>
      </c>
      <c r="I27" s="54"/>
    </row>
    <row r="28" spans="1:10" s="53" customFormat="1" ht="30.6">
      <c r="A28" s="53">
        <f>god+6</f>
        <v>2030</v>
      </c>
      <c r="B28" s="53" t="b">
        <f t="shared" si="1"/>
        <v>0</v>
      </c>
      <c r="C28" s="359"/>
      <c r="D28" s="1071"/>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SUMIFS(OFFSET(Калькуляция!$T$15:$T$262,0,A28-god),Калькуляция!$A$15:$A$262,D3,Калькуляция!$M$15:$M$262,"I полугодие: тариф")</f>
        <v>0</v>
      </c>
      <c r="I28" s="54"/>
      <c r="J28" s="55"/>
    </row>
    <row r="29" spans="1:10" s="53" customFormat="1" ht="30.6">
      <c r="A29" s="53">
        <f>god+6</f>
        <v>2030</v>
      </c>
      <c r="B29" s="53" t="b">
        <f t="shared" si="1"/>
        <v>0</v>
      </c>
      <c r="C29" s="359"/>
      <c r="D29" s="1071"/>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SUMIFS(OFFSET(Калькуляция!$T$15:$T$262,0,A29-god),Калькуляция!$A$15:$A$262,D3,Калькуляция!$M$15:$M$262,"II полугодие: тариф")</f>
        <v>0</v>
      </c>
      <c r="I29" s="54"/>
    </row>
    <row r="30" spans="1:10" s="53" customFormat="1" ht="30.6">
      <c r="A30" s="53">
        <f>god+7</f>
        <v>2031</v>
      </c>
      <c r="B30" s="53" t="b">
        <f t="shared" si="1"/>
        <v>0</v>
      </c>
      <c r="C30" s="359"/>
      <c r="D30" s="1071"/>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SUMIFS(OFFSET(Калькуляция!$T$15:$T$262,0,A30-god),Калькуляция!$A$15:$A$262,D3,Калькуляция!$M$15:$M$262,"I полугодие: тариф")</f>
        <v>0</v>
      </c>
      <c r="I30" s="54"/>
      <c r="J30" s="55"/>
    </row>
    <row r="31" spans="1:10" s="53" customFormat="1" ht="30.6">
      <c r="A31" s="53">
        <f>god+7</f>
        <v>2031</v>
      </c>
      <c r="B31" s="53" t="b">
        <f t="shared" si="1"/>
        <v>0</v>
      </c>
      <c r="C31" s="359"/>
      <c r="D31" s="1071"/>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SUMIFS(OFFSET(Калькуляция!$T$15:$T$262,0,A31-god),Калькуляция!$A$15:$A$262,D3,Калькуляция!$M$15:$M$262,"II полугодие: тариф")</f>
        <v>0</v>
      </c>
      <c r="I31" s="54"/>
    </row>
    <row r="32" spans="1:10" s="53" customFormat="1" ht="30.6">
      <c r="A32" s="53">
        <f>god+8</f>
        <v>2032</v>
      </c>
      <c r="B32" s="53" t="b">
        <f t="shared" si="1"/>
        <v>0</v>
      </c>
      <c r="C32" s="359"/>
      <c r="D32" s="1071"/>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SUMIFS(OFFSET(Калькуляция!$T$15:$T$262,0,A32-god),Калькуляция!$A$15:$A$262,D3,Калькуляция!$M$15:$M$262,"I полугодие: тариф")</f>
        <v>0</v>
      </c>
      <c r="I32" s="54"/>
      <c r="J32" s="55"/>
    </row>
    <row r="33" spans="1:27" s="53" customFormat="1" ht="30.6">
      <c r="A33" s="53">
        <f>god+8</f>
        <v>2032</v>
      </c>
      <c r="B33" s="53" t="b">
        <f t="shared" si="1"/>
        <v>0</v>
      </c>
      <c r="C33" s="359"/>
      <c r="D33" s="1071"/>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SUMIFS(OFFSET(Калькуляция!$T$15:$T$262,0,A33-god),Калькуляция!$A$15:$A$262,D3,Калькуляция!$M$15:$M$262,"II полугодие: тариф")</f>
        <v>0</v>
      </c>
      <c r="I33" s="54"/>
    </row>
    <row r="34" spans="1:27" s="53" customFormat="1" ht="30.6">
      <c r="A34" s="53">
        <f>god+9</f>
        <v>2033</v>
      </c>
      <c r="B34" s="53" t="b">
        <f t="shared" si="1"/>
        <v>0</v>
      </c>
      <c r="C34" s="359"/>
      <c r="D34" s="1071"/>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SUMIFS(OFFSET(Калькуляция!$T$15:$T$262,0,A34-god),Калькуляция!$A$15:$A$262,D3,Калькуляция!$M$15:$M$262,"I полугодие: тариф")</f>
        <v>0</v>
      </c>
      <c r="I34" s="54"/>
      <c r="J34" s="55"/>
    </row>
    <row r="35" spans="1:27" s="53" customFormat="1" ht="30.6">
      <c r="A35" s="53">
        <f>god+9</f>
        <v>2033</v>
      </c>
      <c r="B35" s="53" t="b">
        <f t="shared" si="1"/>
        <v>0</v>
      </c>
      <c r="C35" s="359"/>
      <c r="D35" s="1071"/>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SUMIFS(OFFSET(Калькуляция!$T$15:$T$262,0,A35-god),Калькуляция!$A$15:$A$262,D3,Калькуляция!$M$15:$M$262,"II полугодие: тариф")</f>
        <v>0</v>
      </c>
      <c r="I35" s="54"/>
    </row>
    <row r="36" spans="1:27" s="558" customFormat="1">
      <c r="A36" s="557" t="s">
        <v>1388</v>
      </c>
      <c r="M36" s="559"/>
      <c r="N36" s="559"/>
      <c r="O36" s="559"/>
      <c r="P36" s="559"/>
      <c r="AA36" s="560"/>
    </row>
    <row r="37" spans="1:27" s="53" customFormat="1" ht="15.9" customHeight="1">
      <c r="C37" s="582"/>
      <c r="D37" s="147" t="s">
        <v>283</v>
      </c>
      <c r="E37" s="1067" t="s">
        <v>226</v>
      </c>
      <c r="F37" s="1067"/>
      <c r="G37" s="1067"/>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 customHeight="1">
      <c r="C41" s="582"/>
      <c r="D41" s="147" t="s">
        <v>283</v>
      </c>
      <c r="E41" s="1068" t="s">
        <v>229</v>
      </c>
      <c r="F41" s="1067" t="s">
        <v>230</v>
      </c>
      <c r="G41" s="1067"/>
      <c r="H41" s="377"/>
      <c r="I41" s="54"/>
    </row>
    <row r="42" spans="1:27" s="53" customFormat="1" ht="15.9" customHeight="1">
      <c r="C42" s="582"/>
      <c r="E42" s="1068"/>
      <c r="F42" s="1067" t="s">
        <v>231</v>
      </c>
      <c r="G42" s="1067"/>
      <c r="H42" s="358"/>
      <c r="I42" s="54"/>
    </row>
    <row r="43" spans="1:27" s="53" customFormat="1" ht="15.9" customHeight="1">
      <c r="C43" s="582"/>
      <c r="E43" s="1068"/>
      <c r="F43" s="1067" t="s">
        <v>232</v>
      </c>
      <c r="G43" s="1067"/>
      <c r="H43" s="377"/>
      <c r="I43" s="54"/>
    </row>
    <row r="44" spans="1:27" s="53" customFormat="1" ht="15.9" customHeight="1">
      <c r="C44" s="582"/>
      <c r="E44" s="1068"/>
      <c r="F44" s="1067" t="s">
        <v>233</v>
      </c>
      <c r="G44" s="1067"/>
      <c r="H44" s="141"/>
      <c r="I44" s="54"/>
    </row>
    <row r="45" spans="1:27" s="53" customFormat="1" ht="15.9" customHeight="1">
      <c r="C45" s="582"/>
      <c r="E45" s="1068"/>
      <c r="F45" s="1067" t="s">
        <v>234</v>
      </c>
      <c r="G45" s="1067"/>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 customHeight="1">
      <c r="C48" s="582"/>
      <c r="D48" s="147" t="s">
        <v>283</v>
      </c>
      <c r="E48" s="1068" t="s">
        <v>229</v>
      </c>
      <c r="F48" s="1067" t="s">
        <v>230</v>
      </c>
      <c r="G48" s="1067"/>
      <c r="H48" s="377"/>
      <c r="I48" s="54"/>
    </row>
    <row r="49" spans="1:27" s="53" customFormat="1" ht="15.9" customHeight="1">
      <c r="C49" s="582"/>
      <c r="E49" s="1068"/>
      <c r="F49" s="1067" t="s">
        <v>231</v>
      </c>
      <c r="G49" s="1067"/>
      <c r="H49" s="358"/>
      <c r="I49" s="54"/>
    </row>
    <row r="50" spans="1:27" s="53" customFormat="1" ht="15.9" customHeight="1">
      <c r="C50" s="582"/>
      <c r="E50" s="1068"/>
      <c r="F50" s="1067" t="s">
        <v>232</v>
      </c>
      <c r="G50" s="1067"/>
      <c r="H50" s="377"/>
      <c r="I50" s="54"/>
    </row>
    <row r="51" spans="1:27" s="53" customFormat="1" ht="15.9" customHeight="1">
      <c r="C51" s="582"/>
      <c r="E51" s="1068"/>
      <c r="F51" s="1067" t="s">
        <v>233</v>
      </c>
      <c r="G51" s="1067"/>
      <c r="H51" s="141"/>
      <c r="I51" s="54"/>
    </row>
    <row r="52" spans="1:27" s="53" customFormat="1" ht="15.9" customHeight="1">
      <c r="C52" s="582"/>
      <c r="E52" s="1068"/>
      <c r="F52" s="1067" t="s">
        <v>237</v>
      </c>
      <c r="G52" s="1067"/>
      <c r="H52" s="141"/>
      <c r="I52" s="54"/>
    </row>
    <row r="53" spans="1:27" s="53" customFormat="1" ht="15.9" customHeight="1">
      <c r="C53" s="582"/>
      <c r="E53" s="1068"/>
      <c r="F53" s="1067" t="s">
        <v>238</v>
      </c>
      <c r="G53" s="1067"/>
      <c r="H53" s="141"/>
      <c r="I53" s="54"/>
    </row>
    <row r="54" spans="1:27" s="558" customFormat="1">
      <c r="A54" s="557" t="s">
        <v>1394</v>
      </c>
      <c r="M54" s="559"/>
      <c r="N54" s="559"/>
      <c r="O54" s="559"/>
      <c r="P54" s="559"/>
      <c r="AA54" s="560"/>
    </row>
    <row r="55" spans="1:27" s="53" customFormat="1" ht="15.9" customHeight="1">
      <c r="C55" s="582"/>
      <c r="D55" s="147" t="s">
        <v>283</v>
      </c>
      <c r="E55" s="1068" t="s">
        <v>229</v>
      </c>
      <c r="F55" s="1067" t="s">
        <v>230</v>
      </c>
      <c r="G55" s="1067"/>
      <c r="H55" s="377"/>
      <c r="I55" s="54"/>
    </row>
    <row r="56" spans="1:27" s="53" customFormat="1" ht="15.9" customHeight="1">
      <c r="C56" s="582"/>
      <c r="E56" s="1068"/>
      <c r="F56" s="1067" t="s">
        <v>231</v>
      </c>
      <c r="G56" s="1067"/>
      <c r="H56" s="583"/>
      <c r="I56" s="54"/>
    </row>
    <row r="57" spans="1:27" s="53" customFormat="1" ht="15.9" customHeight="1">
      <c r="C57" s="582"/>
      <c r="E57" s="1068"/>
      <c r="F57" s="1067" t="s">
        <v>232</v>
      </c>
      <c r="G57" s="1067"/>
      <c r="H57" s="377"/>
      <c r="I57" s="54"/>
    </row>
    <row r="58" spans="1:27" s="53" customFormat="1" ht="15.9" customHeight="1">
      <c r="C58" s="582"/>
      <c r="E58" s="1068"/>
      <c r="F58" s="1067" t="s">
        <v>233</v>
      </c>
      <c r="G58" s="1067"/>
      <c r="H58" s="141"/>
      <c r="I58" s="54"/>
    </row>
    <row r="59" spans="1:27" s="53" customFormat="1" ht="15.9" customHeight="1">
      <c r="C59" s="582"/>
      <c r="E59" s="1068"/>
      <c r="F59" s="1067" t="s">
        <v>239</v>
      </c>
      <c r="G59" s="1067"/>
      <c r="H59" s="141"/>
      <c r="I59" s="54"/>
    </row>
    <row r="60" spans="1:27" s="53" customFormat="1" ht="15.9" customHeight="1">
      <c r="C60" s="582"/>
      <c r="E60" s="1068"/>
      <c r="F60" s="1067" t="s">
        <v>1148</v>
      </c>
      <c r="G60" s="1067"/>
      <c r="H60" s="141"/>
      <c r="I60" s="54"/>
    </row>
    <row r="61" spans="1:27" s="558" customFormat="1">
      <c r="A61" s="557" t="s">
        <v>1395</v>
      </c>
      <c r="M61" s="559"/>
      <c r="N61" s="559"/>
      <c r="O61" s="559"/>
      <c r="P61" s="559"/>
      <c r="AA61" s="560"/>
    </row>
    <row r="62" spans="1:27" s="558" customFormat="1" ht="13.8">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сведения'!$J$113:$J$179,MATCH($A66,'Общие сведения'!$D$113:$D$179,0))</f>
        <v>Тариф 1 (Водоснабжение) - тариф на питьевую воду (р.п.Чуфарово)</v>
      </c>
      <c r="M66" s="152"/>
      <c r="N66" s="152"/>
      <c r="O66" s="152"/>
      <c r="P66" s="152"/>
    </row>
    <row r="67" spans="1:27" s="57" customFormat="1" ht="13.2"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3.8"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сведения'!$J$113:$J$179,MATCH($A74,'Общие сведения'!$D$113:$D$179,0))</f>
        <v>Тариф 1 (Водоснабжение) - тариф на питьевую воду (р.п.Чуфарово)</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1072"/>
      <c r="P81" s="1073"/>
      <c r="Q81" s="1073"/>
      <c r="R81" s="1073"/>
      <c r="S81" s="1074"/>
    </row>
    <row r="82" spans="1:42">
      <c r="A82" s="146" t="s">
        <v>1042</v>
      </c>
    </row>
    <row r="83" spans="1:42" s="67" customFormat="1" ht="15" customHeight="1">
      <c r="A83" s="563" t="s">
        <v>18</v>
      </c>
      <c r="L83" s="162" t="str">
        <f>INDEX('Общие сведения'!$J$113:$J$179,MATCH($A83,'Общие сведения'!$D$113:$D$179,0))</f>
        <v>Тариф 1 (Водоснабжение) - тариф на питьевую воду (р.п.Чуфарово)</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1072"/>
      <c r="P88" s="1073"/>
      <c r="Q88" s="1073"/>
      <c r="R88" s="1073"/>
      <c r="S88" s="1074"/>
    </row>
    <row r="89" spans="1:42">
      <c r="A89" s="146" t="s">
        <v>1044</v>
      </c>
    </row>
    <row r="90" spans="1:42" s="70" customFormat="1" ht="13.8">
      <c r="A90" s="565"/>
      <c r="K90" s="147" t="s">
        <v>283</v>
      </c>
      <c r="L90" s="164">
        <v>1</v>
      </c>
      <c r="M90" s="171"/>
      <c r="N90" s="172"/>
      <c r="O90" s="1085"/>
      <c r="P90" s="1085"/>
      <c r="Q90" s="1085"/>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3.8">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сведения'!$J$113:$J$179,MATCH($A96,'Общие сведения'!$D$113:$D$179,0))</f>
        <v>Тариф 1 (Водоснабжение) - тариф на питьевую воду (р.п.Чуфарово)</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сведения'!$J$113:$J$179,MATCH($A117,'Общие сведения'!$D$113:$D$179,0))</f>
        <v>Тариф 1 (Водоснабжение) - тариф на питьевую воду (р.п.Чуфарово)</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сведения'!$K$113:$K$179,MATCH($A118,'Общие сведения'!$D$113:$D$179,0))</f>
        <v>питьевая вода</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8"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8"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8"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сведения'!$J$113:$J$179,MATCH($A156,'Общие сведения'!$D$113:$D$179,0))</f>
        <v>Тариф 1 (Водоснабжение) - тариф на питьевую воду (р.п.Чуфарово)</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сведения'!$K$113:$K$179,MATCH($A157,'Общие сведения'!$D$113:$D$179,0))</f>
        <v>питьевая вода</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8"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ht="22.8"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сведения'!$J$113:$J$179,MATCH($A174,'Общие сведения'!$D$113:$D$179,0))</f>
        <v>Тариф 1 (Водоснабжение) - тариф на питьевую воду (р.п.Чуфарово)</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сведения'!$K$113:$K$179,MATCH($A175,'Общие сведения'!$D$113:$D$179,0))</f>
        <v>питьевая вода</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8"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ht="22.8"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сведения'!$J$113:$J$179,MATCH($A203,'Общие сведения'!$D$113:$D$179,0))</f>
        <v>Тариф 1 (Водоснабжение) - тариф на питьевую воду (р.п.Чуфарово)</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сведения'!$K$113:$K$179,MATCH($A204,'Общие сведения'!$D$113:$D$179,0))</f>
        <v>питьевая вода</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8"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8"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сведения'!$J$113:$J$179,MATCH($A220,'Общие сведения'!$D$113:$D$179,0))</f>
        <v>Тариф 1 (Водоснабжение) - тариф на питьевую воду (р.п.Чуфарово)</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15"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3.8"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сведения'!$J$113:$J$179,MATCH($A229,'Общие сведения'!$D$113:$D$179,0))</f>
        <v>Тариф 1 (Водоснабжение) - тариф на питьевую воду (р.п.Чуфарово)</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1086"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1086"/>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1086"/>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1086"/>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1086"/>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1086"/>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1087"/>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1087"/>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1087"/>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1087"/>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1087"/>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1087"/>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1087"/>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сведения'!$J$113:$J$179,MATCH($A257,'Общие сведения'!$D$113:$D$179,0))</f>
        <v>Тариф 1 (Водоснабжение) - тариф на питьевую воду (р.п.Чуфарово)</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8"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8"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сведения'!$J$113:$J$179,MATCH($A309,'Общие сведения'!$D$113:$D$179,0))</f>
        <v>Тариф 1 (Водоснабжение) - тариф на питьевую воду (р.п.Чуфарово)</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сведения'!$J$113:$J$179,MATCH($A320,'Общие сведения'!$D$113:$D$179,0))</f>
        <v>Тариф 1 (Водоснабжение) - тариф на питьевую воду (р.п.Чуфарово)</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15"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15"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15"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15"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15"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1070"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1070"/>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1070"/>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1070"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1070"/>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1070"/>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1070"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1070"/>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1070"/>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1070"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1070"/>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1070"/>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1070"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1070"/>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1070"/>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сведения'!$J$113:$J$179,MATCH($A362,'Общие сведения'!$D$113:$D$179,0))</f>
        <v>Тариф 1 (Водоснабжение) - тариф на питьевую воду (р.п.Чуфарово)</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8"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15"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3.8"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сведения'!$J$113:$J$179,MATCH($A380,'Общие сведения'!$D$113:$D$179,0))</f>
        <v>Тариф 1 (Водоснабжение) - тариф на питьевую воду (р.п.Чуфарово)</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8"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8"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8"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8"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сведения'!$J$113:$J$179,MATCH($A407,'Общие сведения'!$D$113:$D$179,0))</f>
        <v>Тариф 1 (Водоснабжение) - тариф на питьевую воду (р.п.Чуфарово)</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8"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8"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SUMIFS(Сценарии!$T$15:$T$53,Сценарии!$A$15:$A$53,$A412,Сценарии!$M$15:$M$53,"Индекс потребительских цен")</f>
        <v>0</v>
      </c>
      <c r="P412" s="376">
        <f>SUMIFS(Сценарии!$Y$15:$Y$53,Сценарии!$A$15:$A$53,$A412,Сценарии!$M$15:$M$53,"Индекс потребительских цен")</f>
        <v>0</v>
      </c>
      <c r="Q412" s="376">
        <f>SUMIFS(Сценарии!$AA$15:$AA$53,Сценарии!$A$15:$A$53,$A412,Сценарии!$M$15:$M$53,"Индекс потребительских цен")</f>
        <v>0</v>
      </c>
      <c r="R412" s="376">
        <f>SUMIFS(Сценарии!$AC$15:$AC$53,Сценарии!$A$15:$A$53,$A412,Сценарии!$M$15:$M$53,"Индекс потребительских цен")</f>
        <v>0</v>
      </c>
      <c r="S412" s="376">
        <f>SUMIFS(Сценарии!$AE$15:$AE$53,Сценарии!$A$15:$A$53,$A412,Сценарии!$M$15:$M$53,"Индекс потребительских цен")</f>
        <v>0</v>
      </c>
      <c r="T412" s="376">
        <f>SUMIFS(Сценарии!$AG$15:$AG$53,Сценарии!$A$15:$A$53,$A412,Сценарии!$M$15:$M$53,"Индекс потребительских цен")</f>
        <v>0</v>
      </c>
      <c r="U412" s="376">
        <f>SUMIFS(Сценарии!$AI$15:$AI$53,Сценарии!$A$15:$A$53,$A412,Сценарии!$M$15:$M$53,"Индекс потребительских цен")</f>
        <v>0</v>
      </c>
      <c r="V412" s="376">
        <f>SUMIFS(Сценарии!$AK$15:$AK$53,Сценарии!$A$15:$A$53,$A412,Сценарии!$M$15:$M$53,"Индекс потребительских цен")</f>
        <v>0</v>
      </c>
      <c r="W412" s="376">
        <f>SUMIFS(Сценарии!$AM$15:$AM$53,Сценарии!$A$15:$A$53,$A412,Сценарии!$M$15:$M$53,"Индекс потребительских цен")</f>
        <v>0</v>
      </c>
      <c r="X412" s="376">
        <f>SUMIFS(Сценарии!$AO$15:$AO$53,Сценарии!$A$15:$A$53,$A412,Сценарии!$M$15:$M$53,"Индекс потребительских цен")</f>
        <v>0</v>
      </c>
      <c r="Y412" s="376">
        <f>SUMIFS(Сценарии!$U$15:$U$53,Сценарии!$A$15:$A$53,$A412,Сценарии!$M$15:$M$53,"Индекс потребительских цен")</f>
        <v>4.9000000000000004</v>
      </c>
      <c r="Z412" s="376">
        <f>SUMIFS(Сценарии!$Z$15:$Z$53,Сценарии!$A$15:$A$53,$A412,Сценарии!$M$15:$M$53,"Индекс потребительских цен")</f>
        <v>0</v>
      </c>
      <c r="AA412" s="376">
        <f>SUMIFS(Сценарии!$AB$15:$AB$53,Сценарии!$A$15:$A$53,$A412,Сценарии!$M$15:$M$53,"Индекс потребительских цен")</f>
        <v>0</v>
      </c>
      <c r="AB412" s="376">
        <f>SUMIFS(Сценарии!$AD$15:$AD$53,Сценарии!$A$15:$A$53,$A412,Сценарии!$M$15:$M$53,"Индекс потребительских цен")</f>
        <v>0</v>
      </c>
      <c r="AC412" s="376">
        <f>SUMIFS(Сценарии!$AF$15:$AF$53,Сценарии!$A$15:$A$53,$A412,Сценарии!$M$15:$M$53,"Индекс потребительских цен")</f>
        <v>0</v>
      </c>
      <c r="AD412" s="376">
        <f>SUMIFS(Сценарии!$AH$15:$AH$53,Сценарии!$A$15:$A$53,$A412,Сценарии!$M$15:$M$53,"Индекс потребительских цен")</f>
        <v>0</v>
      </c>
      <c r="AE412" s="376">
        <f>SUMIFS(Сценарии!$AJ$15:$AJ$53,Сценарии!$A$15:$A$53,$A412,Сценарии!$M$15:$M$53,"Индекс потребительских цен")</f>
        <v>0</v>
      </c>
      <c r="AF412" s="376">
        <f>SUMIFS(Сценарии!$AL$15:$AL$53,Сценарии!$A$15:$A$53,$A412,Сценарии!$M$15:$M$53,"Индекс потребительских цен")</f>
        <v>0</v>
      </c>
      <c r="AG412" s="376">
        <f>SUMIFS(Сценарии!$AN$15:$AN$53,Сценарии!$A$15:$A$53,$A412,Сценарии!$M$15:$M$53,"Индекс потребительских цен")</f>
        <v>0</v>
      </c>
      <c r="AH412" s="376">
        <f>SUMIFS(Сценарии!$AP$15:$AP$53,Сценарии!$A$15:$A$53,$A412,Сценарии!$M$15:$M$53,"Индекс потребительских цен")</f>
        <v>0</v>
      </c>
      <c r="AI412" s="194"/>
    </row>
    <row r="413" spans="1:41" s="102" customFormat="1" outlineLevel="1">
      <c r="A413" s="551" t="str">
        <f t="shared" si="77"/>
        <v>1</v>
      </c>
      <c r="L413" s="283">
        <v>3</v>
      </c>
      <c r="M413" s="287" t="s">
        <v>463</v>
      </c>
      <c r="N413" s="288" t="s">
        <v>145</v>
      </c>
      <c r="O413" s="478">
        <f>O412</f>
        <v>0</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сведения'!$J$113:$J$179,MATCH($A418,'Общие сведения'!$D$113:$D$179,0))</f>
        <v>Тариф 1 (Водоснабжение) - тариф на питьевую воду (р.п.Чуфарово)</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 customHeight="1" outlineLevel="1">
      <c r="A419" s="551" t="str">
        <f>A418</f>
        <v>1</v>
      </c>
      <c r="L419" s="281" t="s">
        <v>18</v>
      </c>
      <c r="M419" s="282" t="s">
        <v>1181</v>
      </c>
      <c r="N419" s="281" t="s">
        <v>370</v>
      </c>
      <c r="O419" s="292">
        <f>SUMIFS('ИП + источники'!$R$17:$R$89,'ИП + источники'!$A$17:$A$89,$A419,'ИП + источники'!$L$17:$L$89,"1.4.2")</f>
        <v>0</v>
      </c>
      <c r="P419" s="293"/>
      <c r="Q419" s="293"/>
      <c r="R419" s="293"/>
      <c r="S419" s="293"/>
      <c r="T419" s="293"/>
      <c r="U419" s="293"/>
      <c r="V419" s="293">
        <f>O419-P419-Q419-R419-S419-T419-U419</f>
        <v>0</v>
      </c>
    </row>
    <row r="420" spans="1:27" s="102" customFormat="1" ht="33.9" customHeight="1" outlineLevel="1">
      <c r="A420" s="551" t="str">
        <f>A419</f>
        <v>1</v>
      </c>
      <c r="L420" s="281" t="s">
        <v>102</v>
      </c>
      <c r="M420" s="282" t="s">
        <v>470</v>
      </c>
      <c r="N420" s="281" t="s">
        <v>370</v>
      </c>
      <c r="O420" s="292">
        <f>SUMIFS('ИП + источники'!$R$17:$R$89,'ИП + источники'!$A$17:$A$89,$A420,'ИП + источники'!$L$17:$L$89,"1.4.3")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сведения'!$J$113:$J$179,MATCH($A424,'Общие сведения'!$D$113:$D$179,0))</f>
        <v>Тариф 1 (Водоснабжение) - тариф на питьевую воду (р.п.Чуфарово)</v>
      </c>
      <c r="M424" s="280"/>
      <c r="N424" s="280"/>
      <c r="O424" s="280"/>
      <c r="P424" s="280"/>
      <c r="Q424" s="280"/>
      <c r="R424" s="280"/>
    </row>
    <row r="425" spans="1:27" s="278" customFormat="1" ht="68.400000000000006" outlineLevel="1">
      <c r="A425" s="551" t="str">
        <f>A424</f>
        <v>1</v>
      </c>
      <c r="L425" s="104" t="s">
        <v>471</v>
      </c>
      <c r="M425" s="105" t="s">
        <v>472</v>
      </c>
      <c r="N425" s="104" t="s">
        <v>1095</v>
      </c>
      <c r="O425" s="315" t="s">
        <v>370</v>
      </c>
      <c r="P425" s="314">
        <f>P427-P426</f>
        <v>25.8</v>
      </c>
      <c r="Q425" s="467">
        <f>Q427-Q426</f>
        <v>900.16037387589006</v>
      </c>
      <c r="R425" s="472"/>
    </row>
    <row r="426" spans="1:27" s="278" customFormat="1" ht="22.8" outlineLevel="1">
      <c r="A426" s="551" t="str">
        <f t="shared" ref="A426:A457" si="82">A425</f>
        <v>1</v>
      </c>
      <c r="L426" s="306" t="s">
        <v>18</v>
      </c>
      <c r="M426" s="106" t="s">
        <v>473</v>
      </c>
      <c r="N426" s="108" t="s">
        <v>1096</v>
      </c>
      <c r="O426" s="313" t="s">
        <v>370</v>
      </c>
      <c r="P426" s="316"/>
      <c r="Q426" s="468"/>
      <c r="R426" s="472"/>
    </row>
    <row r="427" spans="1:27" s="278" customFormat="1" ht="22.8" outlineLevel="1">
      <c r="A427" s="551" t="str">
        <f t="shared" si="82"/>
        <v>1</v>
      </c>
      <c r="L427" s="306" t="s">
        <v>102</v>
      </c>
      <c r="M427" s="302" t="s">
        <v>474</v>
      </c>
      <c r="N427" s="108" t="s">
        <v>1097</v>
      </c>
      <c r="O427" s="313" t="s">
        <v>370</v>
      </c>
      <c r="P427" s="314">
        <f>P428+P429+P441+P445+P446+P447+P448-P449+P450+P451</f>
        <v>25.8</v>
      </c>
      <c r="Q427" s="314">
        <f>Q428+Q429+Q441+Q445+Q446+Q447+Q448-Q449+Q450+Q451</f>
        <v>900.16037387589006</v>
      </c>
      <c r="R427" s="472"/>
    </row>
    <row r="428" spans="1:27" s="102" customFormat="1" ht="22.8" outlineLevel="1">
      <c r="A428" s="551" t="str">
        <f t="shared" si="82"/>
        <v>1</v>
      </c>
      <c r="L428" s="307" t="s">
        <v>17</v>
      </c>
      <c r="M428" s="303" t="s">
        <v>475</v>
      </c>
      <c r="N428" s="103" t="s">
        <v>476</v>
      </c>
      <c r="O428" s="151" t="s">
        <v>370</v>
      </c>
      <c r="P428" s="301"/>
      <c r="Q428" s="469"/>
      <c r="R428" s="473"/>
    </row>
    <row r="429" spans="1:27" s="102" customFormat="1" ht="22.8" outlineLevel="1">
      <c r="A429" s="551" t="str">
        <f t="shared" si="82"/>
        <v>1</v>
      </c>
      <c r="L429" s="307" t="s">
        <v>146</v>
      </c>
      <c r="M429" s="303" t="s">
        <v>477</v>
      </c>
      <c r="N429" s="103" t="s">
        <v>478</v>
      </c>
      <c r="O429" s="151" t="s">
        <v>370</v>
      </c>
      <c r="P429" s="300">
        <f>SUM(P430:P440)</f>
        <v>25.8</v>
      </c>
      <c r="Q429" s="470">
        <f>SUM(Q430:Q440)</f>
        <v>25.8</v>
      </c>
      <c r="R429" s="473"/>
    </row>
    <row r="430" spans="1:27" s="102" customFormat="1" ht="34.200000000000003" outlineLevel="1">
      <c r="A430" s="551" t="str">
        <f t="shared" si="82"/>
        <v>1</v>
      </c>
      <c r="L430" s="589" t="s">
        <v>147</v>
      </c>
      <c r="M430" s="590" t="s">
        <v>479</v>
      </c>
      <c r="N430" s="591"/>
      <c r="O430" s="151" t="s">
        <v>370</v>
      </c>
      <c r="P430" s="301">
        <f>SUMIFS(Покупка!P$15:P$44,Покупка!$A$15:$A$44,$A430,Покупка!$B$15:$B$44,"Итого")</f>
        <v>0</v>
      </c>
      <c r="Q430" s="469">
        <f>SUMIFS(Покупка!Q$15:Q$44,Покупка!$A$15:$A$44,$A430,Покупка!$B$15:$B$44,"Итого")</f>
        <v>0</v>
      </c>
      <c r="R430" s="473"/>
    </row>
    <row r="431" spans="1:27" s="102" customFormat="1" outlineLevel="1">
      <c r="A431" s="551" t="str">
        <f t="shared" si="82"/>
        <v>1</v>
      </c>
      <c r="L431" s="589" t="s">
        <v>480</v>
      </c>
      <c r="M431" s="590" t="s">
        <v>481</v>
      </c>
      <c r="N431" s="591"/>
      <c r="O431" s="151" t="s">
        <v>370</v>
      </c>
      <c r="P431" s="301"/>
      <c r="Q431" s="469">
        <f>SUMIFS(Реагенты!Q$15:Q$22,Реагенты!$A$15:$A$22,$A431,Реагенты!$M$15:$M$22,"Всего по тарифу")</f>
        <v>0</v>
      </c>
      <c r="R431" s="473"/>
    </row>
    <row r="432" spans="1:27" s="102" customFormat="1" ht="22.8" outlineLevel="1">
      <c r="A432" s="551" t="str">
        <f t="shared" si="82"/>
        <v>1</v>
      </c>
      <c r="L432" s="589" t="s">
        <v>482</v>
      </c>
      <c r="M432" s="590" t="s">
        <v>483</v>
      </c>
      <c r="N432" s="591"/>
      <c r="O432" s="151" t="s">
        <v>370</v>
      </c>
      <c r="P432" s="301">
        <f>SUMIFS(Налоги!P$15:P$42,Налоги!$A$15:$A$42,$A432,Налоги!$L$15:$L$42,"0")</f>
        <v>25.8</v>
      </c>
      <c r="Q432" s="469">
        <f>SUMIFS(Налоги!Q$15:Q$42,Налоги!$A$15:$A$42,$A432,Налоги!$L$15:$L$42,"0")</f>
        <v>25.8</v>
      </c>
      <c r="R432" s="473"/>
    </row>
    <row r="433" spans="1:18" s="102" customFormat="1" ht="91.2" outlineLevel="1">
      <c r="A433" s="551" t="str">
        <f t="shared" si="82"/>
        <v>1</v>
      </c>
      <c r="B433" s="111" t="s">
        <v>1396</v>
      </c>
      <c r="L433" s="589" t="s">
        <v>484</v>
      </c>
      <c r="M433" s="590" t="s">
        <v>485</v>
      </c>
      <c r="N433" s="591"/>
      <c r="O433" s="151" t="s">
        <v>370</v>
      </c>
      <c r="P433" s="301"/>
      <c r="Q433" s="469">
        <f>SUMIFS(Калькуляция!Q$15:Q$262,Калькуляция!$A$15:$A$262,$A433,Калькуляция!$B$15:$B$262,$B433)</f>
        <v>0</v>
      </c>
      <c r="R433" s="473"/>
    </row>
    <row r="434" spans="1:18" s="102" customFormat="1" ht="22.8" outlineLevel="1">
      <c r="A434" s="551" t="str">
        <f t="shared" si="82"/>
        <v>1</v>
      </c>
      <c r="B434" s="111" t="s">
        <v>643</v>
      </c>
      <c r="L434" s="592" t="s">
        <v>486</v>
      </c>
      <c r="M434" s="593" t="s">
        <v>487</v>
      </c>
      <c r="N434" s="151"/>
      <c r="O434" s="151" t="s">
        <v>370</v>
      </c>
      <c r="P434" s="301"/>
      <c r="Q434" s="469">
        <f>SUMIFS(Калькуляция!Q$15:Q$262,Калькуляция!$A$15:$A$262,$A434,Калькуляция!$B$15:$B$262,$B434)</f>
        <v>0</v>
      </c>
      <c r="R434" s="473"/>
    </row>
    <row r="435" spans="1:18" s="102" customFormat="1" ht="22.8" outlineLevel="1">
      <c r="A435" s="551" t="str">
        <f t="shared" si="82"/>
        <v>1</v>
      </c>
      <c r="B435" s="111" t="s">
        <v>646</v>
      </c>
      <c r="L435" s="308" t="s">
        <v>488</v>
      </c>
      <c r="M435" s="304" t="s">
        <v>1193</v>
      </c>
      <c r="N435" s="151"/>
      <c r="O435" s="151" t="s">
        <v>370</v>
      </c>
      <c r="P435" s="301"/>
      <c r="Q435" s="469">
        <f>SUMIFS(Калькуляция!Q$15:Q$262,Калькуляция!$A$15:$A$262,$A435,Калькуляция!$B$15:$B$262,$B435)</f>
        <v>0</v>
      </c>
      <c r="R435" s="473"/>
    </row>
    <row r="436" spans="1:18" s="102" customFormat="1" ht="34.200000000000003" outlineLevel="1">
      <c r="A436" s="551" t="str">
        <f t="shared" si="82"/>
        <v>1</v>
      </c>
      <c r="B436" s="111" t="s">
        <v>647</v>
      </c>
      <c r="L436" s="308" t="s">
        <v>489</v>
      </c>
      <c r="M436" s="304" t="s">
        <v>1194</v>
      </c>
      <c r="N436" s="151"/>
      <c r="O436" s="151" t="s">
        <v>370</v>
      </c>
      <c r="P436" s="301"/>
      <c r="Q436" s="469">
        <f>SUMIFS(Калькуляция!Q$15:Q$262,Калькуляция!$A$15:$A$262,$A436,Калькуляция!$B$15:$B$262,$B436)</f>
        <v>0</v>
      </c>
      <c r="R436" s="473"/>
    </row>
    <row r="437" spans="1:18" s="102" customFormat="1" ht="22.8" outlineLevel="1">
      <c r="A437" s="551" t="str">
        <f t="shared" si="82"/>
        <v>1</v>
      </c>
      <c r="B437" s="111" t="s">
        <v>648</v>
      </c>
      <c r="L437" s="308" t="s">
        <v>490</v>
      </c>
      <c r="M437" s="304" t="s">
        <v>491</v>
      </c>
      <c r="N437" s="107"/>
      <c r="O437" s="151" t="s">
        <v>370</v>
      </c>
      <c r="P437" s="301"/>
      <c r="Q437" s="469">
        <f>SUMIFS(Калькуляция!Q$15:Q$262,Калькуляция!$A$15:$A$262,$A437,Калькуляция!$B$15:$B$262,$B437)</f>
        <v>0</v>
      </c>
      <c r="R437" s="473"/>
    </row>
    <row r="438" spans="1:18" s="102" customFormat="1" ht="22.8" outlineLevel="1">
      <c r="A438" s="551" t="str">
        <f t="shared" si="82"/>
        <v>1</v>
      </c>
      <c r="B438" s="111" t="s">
        <v>649</v>
      </c>
      <c r="L438" s="308" t="s">
        <v>492</v>
      </c>
      <c r="M438" s="304" t="s">
        <v>493</v>
      </c>
      <c r="N438" s="107"/>
      <c r="O438" s="151" t="s">
        <v>370</v>
      </c>
      <c r="P438" s="301"/>
      <c r="Q438" s="469">
        <f>SUMIFS(Калькуляция!Q$15:Q$262,Калькуляция!$A$15:$A$262,$A438,Калькуляция!$B$15:$B$262,$B438)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SUMIFS(Калькуляция!Q$15:Q$262,Калькуляция!$A$15:$A$262,$A439,Калькуляция!$B$15:$B$262,$B439)</f>
        <v>0</v>
      </c>
      <c r="R439" s="473"/>
    </row>
    <row r="440" spans="1:18" s="102" customFormat="1" ht="34.200000000000003" outlineLevel="1">
      <c r="A440" s="551" t="str">
        <f t="shared" si="82"/>
        <v>1</v>
      </c>
      <c r="B440" s="111" t="s">
        <v>1397</v>
      </c>
      <c r="L440" s="308" t="s">
        <v>496</v>
      </c>
      <c r="M440" s="304" t="s">
        <v>497</v>
      </c>
      <c r="N440" s="107"/>
      <c r="O440" s="151" t="s">
        <v>370</v>
      </c>
      <c r="P440" s="301"/>
      <c r="Q440" s="469">
        <f>SUMIFS(Калькуляция!Q$15:Q$262,Калькуляция!$A$15:$A$262,$A440,Калькуляция!$B$15:$B$262,$B440)</f>
        <v>0</v>
      </c>
      <c r="R440" s="473"/>
    </row>
    <row r="441" spans="1:18" s="102" customFormat="1" ht="13.8" outlineLevel="1">
      <c r="A441" s="551" t="str">
        <f t="shared" si="82"/>
        <v>1</v>
      </c>
      <c r="L441" s="307" t="s">
        <v>167</v>
      </c>
      <c r="M441" s="309" t="s">
        <v>498</v>
      </c>
      <c r="N441" s="103" t="s">
        <v>499</v>
      </c>
      <c r="O441" s="151" t="s">
        <v>370</v>
      </c>
      <c r="P441" s="300">
        <f>P442*P443*P444</f>
        <v>0</v>
      </c>
      <c r="Q441" s="470">
        <f>Q442*Q443*Q444</f>
        <v>874.3603738758901</v>
      </c>
      <c r="R441" s="473"/>
    </row>
    <row r="442" spans="1:18" s="102" customFormat="1" ht="22.8" outlineLevel="1">
      <c r="A442" s="551" t="str">
        <f t="shared" si="82"/>
        <v>1</v>
      </c>
      <c r="L442" s="307" t="s">
        <v>168</v>
      </c>
      <c r="M442" s="310" t="s">
        <v>500</v>
      </c>
      <c r="N442" s="103" t="s">
        <v>501</v>
      </c>
      <c r="O442" s="151" t="s">
        <v>502</v>
      </c>
      <c r="P442" s="301"/>
      <c r="Q442" s="469">
        <f>SUMIFS(ЭЭ!O$15:O$38,ЭЭ!$A$15:$A$38,$A442,ЭЭ!$M$15:$M$38,"Удельный расход электроэнергии")</f>
        <v>1.4298488372093023</v>
      </c>
      <c r="R442" s="473"/>
    </row>
    <row r="443" spans="1:18" s="102" customFormat="1" ht="22.8" outlineLevel="1">
      <c r="A443" s="551" t="str">
        <f t="shared" si="82"/>
        <v>1</v>
      </c>
      <c r="L443" s="307" t="s">
        <v>628</v>
      </c>
      <c r="M443" s="310" t="s">
        <v>1182</v>
      </c>
      <c r="N443" s="103" t="s">
        <v>503</v>
      </c>
      <c r="O443" s="151" t="s">
        <v>504</v>
      </c>
      <c r="P443" s="301"/>
      <c r="Q443" s="469">
        <f>SUMIFS(ЭЭ!Q$15:Q$38,ЭЭ!$A$15:$A$38,$A443,ЭЭ!$M$15:$M$38,"Объём воды/сточных вод")</f>
        <v>70.531000000000006</v>
      </c>
      <c r="R443" s="473"/>
    </row>
    <row r="444" spans="1:18" s="102" customFormat="1" ht="22.8" outlineLevel="1">
      <c r="A444" s="551" t="str">
        <f t="shared" si="82"/>
        <v>1</v>
      </c>
      <c r="L444" s="307" t="s">
        <v>630</v>
      </c>
      <c r="M444" s="310" t="s">
        <v>1122</v>
      </c>
      <c r="N444" s="103" t="s">
        <v>505</v>
      </c>
      <c r="O444" s="151" t="s">
        <v>506</v>
      </c>
      <c r="P444" s="301"/>
      <c r="Q444" s="469">
        <f>SUMIFS(ЭЭ!Q$15:Q$38,ЭЭ!$A$15:$A$38,$A444,ЭЭ!$M$15:$M$38,"Средний (расчетный) тариф")</f>
        <v>8.6700239903245642</v>
      </c>
      <c r="R444" s="473"/>
    </row>
    <row r="445" spans="1:18" s="102" customFormat="1" ht="22.8" outlineLevel="1">
      <c r="A445" s="551" t="str">
        <f t="shared" si="82"/>
        <v>1</v>
      </c>
      <c r="B445" s="102" t="s">
        <v>1106</v>
      </c>
      <c r="L445" s="307" t="s">
        <v>169</v>
      </c>
      <c r="M445" s="303" t="s">
        <v>507</v>
      </c>
      <c r="N445" s="103" t="s">
        <v>508</v>
      </c>
      <c r="O445" s="151" t="s">
        <v>370</v>
      </c>
      <c r="P445" s="301"/>
      <c r="Q445" s="469">
        <f>SUMIFS(Калькуляция!Q$15:Q$262,Калькуляция!$A$15:$A$262,$A445,Калькуляция!$B$15:$B$262,$B445)</f>
        <v>0</v>
      </c>
      <c r="R445" s="473"/>
    </row>
    <row r="446" spans="1:18" s="102" customFormat="1" ht="13.8" outlineLevel="1">
      <c r="A446" s="551" t="str">
        <f t="shared" si="82"/>
        <v>1</v>
      </c>
      <c r="L446" s="307" t="s">
        <v>385</v>
      </c>
      <c r="M446" s="311" t="s">
        <v>509</v>
      </c>
      <c r="N446" s="103" t="s">
        <v>510</v>
      </c>
      <c r="O446" s="151" t="s">
        <v>370</v>
      </c>
      <c r="P446" s="301"/>
      <c r="Q446" s="469">
        <f>SUMIFS(Калькуляция!O$15:O$262,Калькуляция!$A$15:$A$262,$A446,Калькуляция!$B$15:$B$262,"Нормативная прибыль")-SUMIFS(Калькуляция!O$15:O$262,Калькуляция!$A$15:$A$262,$A446,Калькуляция!$B$15:$B$262,"иные экономически обоснованные расходы на социальные нужды")+SUMIFS(Калькуляция!Q$15:Q$262,Калькуляция!$A$15:$A$262,$A446,Калькуляция!$B$15:$B$262,"иные экономически обоснованные расходы на социальные нужды")</f>
        <v>0</v>
      </c>
      <c r="R446" s="473"/>
    </row>
    <row r="447" spans="1:18" s="102" customFormat="1" ht="22.8" outlineLevel="1">
      <c r="A447" s="551" t="str">
        <f t="shared" si="82"/>
        <v>1</v>
      </c>
      <c r="B447" s="111" t="s">
        <v>665</v>
      </c>
      <c r="L447" s="307" t="s">
        <v>511</v>
      </c>
      <c r="M447" s="303" t="s">
        <v>1195</v>
      </c>
      <c r="N447" s="103" t="s">
        <v>512</v>
      </c>
      <c r="O447" s="151" t="s">
        <v>370</v>
      </c>
      <c r="P447" s="301"/>
      <c r="Q447" s="469">
        <f>SUMIFS(Калькуляция!Q$15:Q$262,Калькуляция!$A$15:$A$262,$A447,Калькуляция!$B$15:$B$262,$B447)</f>
        <v>0</v>
      </c>
      <c r="R447" s="473"/>
    </row>
    <row r="448" spans="1:18" s="102" customFormat="1" ht="34.200000000000003" outlineLevel="1">
      <c r="A448" s="551" t="str">
        <f t="shared" si="82"/>
        <v>1</v>
      </c>
      <c r="L448" s="307" t="s">
        <v>513</v>
      </c>
      <c r="M448" s="309" t="s">
        <v>514</v>
      </c>
      <c r="N448" s="103" t="s">
        <v>515</v>
      </c>
      <c r="O448" s="151" t="s">
        <v>370</v>
      </c>
      <c r="P448" s="301"/>
      <c r="Q448" s="469"/>
      <c r="R448" s="473"/>
    </row>
    <row r="449" spans="1:53" s="102" customFormat="1" ht="22.8" outlineLevel="1">
      <c r="A449" s="551" t="str">
        <f t="shared" si="82"/>
        <v>1</v>
      </c>
      <c r="L449" s="307" t="s">
        <v>516</v>
      </c>
      <c r="M449" s="309" t="s">
        <v>517</v>
      </c>
      <c r="N449" s="103" t="s">
        <v>518</v>
      </c>
      <c r="O449" s="151" t="s">
        <v>370</v>
      </c>
      <c r="P449" s="301"/>
      <c r="Q449" s="469"/>
      <c r="R449" s="473"/>
    </row>
    <row r="450" spans="1:53" s="102" customFormat="1" ht="22.8" outlineLevel="1">
      <c r="A450" s="551" t="str">
        <f t="shared" si="82"/>
        <v>1</v>
      </c>
      <c r="L450" s="307" t="s">
        <v>519</v>
      </c>
      <c r="M450" s="309" t="s">
        <v>1247</v>
      </c>
      <c r="N450" s="151" t="s">
        <v>1248</v>
      </c>
      <c r="O450" s="151" t="s">
        <v>370</v>
      </c>
      <c r="P450" s="301"/>
      <c r="Q450" s="469"/>
      <c r="R450" s="473"/>
    </row>
    <row r="451" spans="1:53" s="102" customFormat="1" ht="57" outlineLevel="1">
      <c r="A451" s="551" t="str">
        <f t="shared" si="82"/>
        <v>1</v>
      </c>
      <c r="L451" s="307" t="s">
        <v>650</v>
      </c>
      <c r="M451" s="309" t="s">
        <v>1250</v>
      </c>
      <c r="N451" s="151" t="s">
        <v>1249</v>
      </c>
      <c r="O451" s="151" t="s">
        <v>370</v>
      </c>
      <c r="P451" s="301"/>
      <c r="Q451" s="469"/>
      <c r="R451" s="473"/>
    </row>
    <row r="452" spans="1:53" s="278" customFormat="1" ht="34.200000000000003" outlineLevel="1">
      <c r="A452" s="551" t="str">
        <f t="shared" si="82"/>
        <v>1</v>
      </c>
      <c r="L452" s="108" t="s">
        <v>520</v>
      </c>
      <c r="M452" s="302" t="s">
        <v>521</v>
      </c>
      <c r="N452" s="108" t="s">
        <v>1095</v>
      </c>
      <c r="O452" s="313" t="s">
        <v>370</v>
      </c>
      <c r="P452" s="314">
        <f>P453</f>
        <v>0</v>
      </c>
      <c r="Q452" s="467">
        <f>Q453</f>
        <v>0</v>
      </c>
      <c r="R452" s="472"/>
    </row>
    <row r="453" spans="1:53" s="102" customFormat="1" ht="34.200000000000003" outlineLevel="1">
      <c r="A453" s="551" t="str">
        <f t="shared" si="82"/>
        <v>1</v>
      </c>
      <c r="L453" s="307" t="s">
        <v>18</v>
      </c>
      <c r="M453" s="312" t="s">
        <v>522</v>
      </c>
      <c r="N453" s="103" t="s">
        <v>523</v>
      </c>
      <c r="O453" s="151" t="s">
        <v>370</v>
      </c>
      <c r="P453" s="300">
        <f>P454+P455</f>
        <v>0</v>
      </c>
      <c r="Q453" s="470">
        <f>Q454+Q455</f>
        <v>0</v>
      </c>
      <c r="R453" s="473"/>
    </row>
    <row r="454" spans="1:53" s="102" customFormat="1" ht="68.400000000000006" outlineLevel="1">
      <c r="A454" s="551" t="str">
        <f t="shared" si="82"/>
        <v>1</v>
      </c>
      <c r="L454" s="307" t="s">
        <v>165</v>
      </c>
      <c r="M454" s="309" t="s">
        <v>524</v>
      </c>
      <c r="N454" s="103" t="s">
        <v>525</v>
      </c>
      <c r="O454" s="151" t="s">
        <v>370</v>
      </c>
      <c r="P454" s="301"/>
      <c r="Q454" s="469"/>
      <c r="R454" s="473"/>
    </row>
    <row r="455" spans="1:53" s="102" customFormat="1" ht="45.6" outlineLevel="1">
      <c r="A455" s="551" t="str">
        <f t="shared" si="82"/>
        <v>1</v>
      </c>
      <c r="L455" s="307" t="s">
        <v>166</v>
      </c>
      <c r="M455" s="309" t="s">
        <v>526</v>
      </c>
      <c r="N455" s="103" t="s">
        <v>527</v>
      </c>
      <c r="O455" s="151" t="s">
        <v>370</v>
      </c>
      <c r="P455" s="301"/>
      <c r="Q455" s="469"/>
      <c r="R455" s="473"/>
    </row>
    <row r="456" spans="1:53" s="102" customFormat="1" ht="34.200000000000003" outlineLevel="1">
      <c r="A456" s="551" t="str">
        <f t="shared" si="82"/>
        <v>1</v>
      </c>
      <c r="L456" s="313" t="s">
        <v>1159</v>
      </c>
      <c r="M456" s="302" t="s">
        <v>1227</v>
      </c>
      <c r="N456" s="108" t="s">
        <v>1161</v>
      </c>
      <c r="O456" s="313" t="s">
        <v>370</v>
      </c>
      <c r="P456" s="375"/>
      <c r="Q456" s="471"/>
      <c r="R456" s="473"/>
    </row>
    <row r="457" spans="1:53" s="102" customFormat="1" ht="171"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сведения'!$N$113:$N$179,MATCH($A461,'Общие сведения'!$D$113:$D$179,0))</f>
        <v>одноставочный</v>
      </c>
      <c r="L461" s="318" t="str">
        <f>INDEX('Общие сведения'!$J$113:$J$179,MATCH($A461,'Общие сведения'!$D$113:$D$179,0))</f>
        <v>Тариф 1 (Водоснабжение) - тариф на питьевую воду (р.п.Чуфарово)</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8"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SUMIFS(INDEX(Сценарии!$O$15:$AP$53,,MATCH(S$3,Сценарии!$O$3:$AP$3,0)),Сценарии!$A$15:$A$53,$A463,Сценарии!$B$15:$B$53,"ИОР")</f>
        <v>#N/A</v>
      </c>
      <c r="T463" s="463" t="e">
        <f>SUMIFS(INDEX(Сценарии!$O$15:$AP$53,,MATCH(T$3,Сценарии!$O$3:$AP$3,0)),Сценарии!$A$15:$A$53,$A463,Сценарии!$B$15:$B$53,"ИОР")</f>
        <v>#N/A</v>
      </c>
      <c r="U463" s="463" t="e">
        <f>SUMIFS(INDEX(Сценарии!$O$15:$AP$53,,MATCH(U$3,Сценарии!$O$3:$AP$3,0)),Сценарии!$A$15:$A$53,$A463,Сценарии!$B$15:$B$53,"ИОР")</f>
        <v>#N/A</v>
      </c>
      <c r="V463" s="463" t="e">
        <f>SUMIFS(INDEX(Сценарии!$O$15:$AP$53,,MATCH(V$3,Сценарии!$O$3:$AP$3,0)),Сценарии!$A$15:$A$53,$A463,Сценарии!$B$15:$B$53,"ИОР")</f>
        <v>#N/A</v>
      </c>
      <c r="W463" s="463" t="e">
        <f>SUMIFS(INDEX(Сценарии!$O$15:$AP$53,,MATCH(W$3,Сценарии!$O$3:$AP$3,0)),Сценарии!$A$15:$A$53,$A463,Сценарии!$B$15:$B$53,"ИОР")</f>
        <v>#N/A</v>
      </c>
      <c r="X463" s="463" t="e">
        <f>SUMIFS(INDEX(Сценарии!$O$15:$AP$53,,MATCH(X$3,Сценарии!$O$3:$AP$3,0)),Сценарии!$A$15:$A$53,$A463,Сценарии!$B$15:$B$53,"ИОР")</f>
        <v>#N/A</v>
      </c>
      <c r="Y463" s="463" t="e">
        <f>SUMIFS(INDEX(Сценарии!$O$15:$AP$53,,MATCH(Y$3,Сценарии!$O$3:$AP$3,0)),Сценарии!$A$15:$A$53,$A463,Сценарии!$B$15:$B$53,"ИОР")</f>
        <v>#N/A</v>
      </c>
      <c r="Z463" s="463" t="e">
        <f>SUMIFS(INDEX(Сценарии!$O$15:$AP$53,,MATCH(Z$3,Сценарии!$O$3:$AP$3,0)),Сценарии!$A$15:$A$53,$A463,Сценарии!$B$15:$B$53,"ИОР")</f>
        <v>#N/A</v>
      </c>
      <c r="AA463" s="463" t="e">
        <f>SUMIFS(INDEX(Сценарии!$O$15:$AP$53,,MATCH(AA$3,Сценарии!$O$3:$AP$3,0)),Сценарии!$A$15:$A$53,$A463,Сценарии!$B$15:$B$53,"ИОР")</f>
        <v>#N/A</v>
      </c>
      <c r="AB463" s="463" t="e">
        <f>SUMIFS(INDEX(Сценарии!$O$15:$AP$53,,MATCH(AB$3,Сценарии!$O$3:$AP$3,0)),Сценарии!$A$15:$A$53,$A463,Сценарии!$B$15:$B$53,"ИОР")</f>
        <v>#N/A</v>
      </c>
      <c r="AC463" s="463" t="e">
        <f>SUMIFS(INDEX(Сценарии!$O$15:$AP$53,,MATCH(AC$3,Сценарии!$O$3:$AP$3,0)),Сценарии!$A$15:$A$53,$A463,Сценарии!$B$15:$B$53,"ИОР")</f>
        <v>#N/A</v>
      </c>
      <c r="AD463" s="463" t="e">
        <f>SUMIFS(INDEX(Сценарии!$O$15:$AP$53,,MATCH(AD$3,Сценарии!$O$3:$AP$3,0)),Сценарии!$A$15:$A$53,$A463,Сценарии!$B$15:$B$53,"ИОР")</f>
        <v>#N/A</v>
      </c>
      <c r="AE463" s="463" t="e">
        <f>SUMIFS(INDEX(Сценарии!$O$15:$AP$53,,MATCH(AE$3,Сценарии!$O$3:$AP$3,0)),Сценарии!$A$15:$A$53,$A463,Сценарии!$B$15:$B$53,"ИОР")</f>
        <v>#N/A</v>
      </c>
      <c r="AF463" s="463" t="e">
        <f>SUMIFS(INDEX(Сценарии!$O$15:$AP$53,,MATCH(AF$3,Сценарии!$O$3:$AP$3,0)),Сценарии!$A$15:$A$53,$A463,Сценарии!$B$15:$B$53,"ИОР")</f>
        <v>#N/A</v>
      </c>
      <c r="AG463" s="463" t="e">
        <f>SUMIFS(INDEX(Сценарии!$O$15:$AP$53,,MATCH(AG$3,Сценарии!$O$3:$AP$3,0)),Сценарии!$A$15:$A$53,$A463,Сценарии!$B$15:$B$53,"ИОР")</f>
        <v>#N/A</v>
      </c>
      <c r="AH463" s="463" t="e">
        <f>SUMIFS(INDEX(Сценарии!$O$15:$AP$53,,MATCH(AH$3,Сценарии!$O$3:$AP$3,0)),Сценарии!$A$15:$A$53,$A463,Сценарии!$B$15:$B$53,"ИОР")</f>
        <v>#N/A</v>
      </c>
      <c r="AI463" s="463" t="e">
        <f>SUMIFS(INDEX(Сценарии!$O$15:$AP$53,,MATCH(AI$3,Сценарии!$O$3:$AP$3,0)),Сценарии!$A$15:$A$53,$A463,Сценарии!$B$15:$B$53,"ИОР")</f>
        <v>#N/A</v>
      </c>
      <c r="AJ463" s="463" t="e">
        <f>SUMIFS(INDEX(Сценарии!$O$15:$AP$53,,MATCH(AJ$3,Сценарии!$O$3:$AP$3,0)),Сценарии!$A$15:$A$53,$A463,Сценарии!$B$15:$B$53,"ИОР")</f>
        <v>#N/A</v>
      </c>
      <c r="AK463" s="463" t="e">
        <f>SUMIFS(INDEX(Сценарии!$O$15:$AP$53,,MATCH(AK$3,Сценарии!$O$3:$AP$3,0)),Сценарии!$A$15:$A$53,$A463,Сценарии!$B$15:$B$53,"ИОР")</f>
        <v>#N/A</v>
      </c>
      <c r="AL463" s="463" t="e">
        <f>SUMIFS(INDEX(Сценарии!$O$15:$AP$53,,MATCH(AL$3,Сценарии!$O$3:$AP$3,0)),Сценарии!$A$15:$A$53,$A463,Сценарии!$B$15:$B$53,"ИОР")</f>
        <v>#N/A</v>
      </c>
      <c r="AM463" s="463" t="e">
        <f>SUMIFS(INDEX(Сценарии!$O$15:$AP$53,,MATCH(AM$3,Сценарии!$O$3:$AP$3,0)),Сценарии!$A$15:$A$53,$A463,Сценарии!$B$15:$B$53,"ИОР")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8"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8"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34.200000000000003"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8"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8" outlineLevel="1">
      <c r="A471" s="551" t="str">
        <f t="shared" si="83"/>
        <v>1</v>
      </c>
      <c r="L471" s="412" t="s">
        <v>546</v>
      </c>
      <c r="M471" s="422" t="s">
        <v>1196</v>
      </c>
      <c r="N471" s="419" t="s">
        <v>370</v>
      </c>
      <c r="O471" s="415" t="e">
        <f>O470* SUMIFS(INDEX(Сценарии!$O$15:$AP$53,,MATCH(O$3,Сценарии!$O$3:$AP$3,0)),Сценарии!$A$15:$A$53,$A471,Сценарии!$B$15:$B$53,"СВФОТ")/100</f>
        <v>#N/A</v>
      </c>
      <c r="P471" s="415" t="e">
        <f>P470* SUMIFS(INDEX(Сценарии!$O$15:$AP$53,,MATCH(P$3,Сценарии!$O$3:$AP$3,0)),Сценарии!$A$15:$A$53,$A471,Сценарии!$B$15:$B$53,"СВФОТ")/100</f>
        <v>#N/A</v>
      </c>
      <c r="Q471" s="415" t="e">
        <f>Q470* SUMIFS(INDEX(Сценарии!$O$15:$AP$53,,MATCH(Q$3,Сценарии!$O$3:$AP$3,0)),Сценарии!$A$15:$A$53,$A471,Сценарии!$B$15:$B$53,"СВФОТ")/100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8"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8"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8"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68.400000000000006"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4.200000000000003"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4.200000000000003"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8"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SUMIFS(INDEX(Сценарии!$O$15:$AP$53,,MATCH(O$3,Сценарии!$O$3:$AP$3,0)),Сценарии!$A$15:$A$53,$A486,Сценарии!$B$15:$B$53,"СВФОТ")/100</f>
        <v>#N/A</v>
      </c>
      <c r="P486" s="415" t="e">
        <f>P485* SUMIFS(INDEX(Сценарии!$O$15:$AP$53,,MATCH(P$3,Сценарии!$O$3:$AP$3,0)),Сценарии!$A$15:$A$53,$A486,Сценарии!$B$15:$B$53,"СВФОТ")/100</f>
        <v>#N/A</v>
      </c>
      <c r="Q486" s="415" t="e">
        <f>Q485* SUMIFS(INDEX(Сценарии!$O$15:$AP$53,,MATCH(Q$3,Сценарии!$O$3:$AP$3,0)),Сценарии!$A$15:$A$53,$A486,Сценарии!$B$15:$B$53,"СВФОТ")/100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8"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ht="22.8"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34.200000000000003"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8"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8" outlineLevel="1">
      <c r="A498" s="551" t="str">
        <f t="shared" si="83"/>
        <v>1</v>
      </c>
      <c r="L498" s="412" t="s">
        <v>591</v>
      </c>
      <c r="M498" s="422" t="s">
        <v>592</v>
      </c>
      <c r="N498" s="414" t="s">
        <v>370</v>
      </c>
      <c r="O498" s="415" t="e">
        <f>O497* SUMIFS(INDEX(Сценарии!$O$15:$AP$53,,MATCH(O$3,Сценарии!$O$3:$AP$3,0)),Сценарии!$A$15:$A$53,$A498,Сценарии!$B$15:$B$53,"СВФОТ")/100</f>
        <v>#N/A</v>
      </c>
      <c r="P498" s="415" t="e">
        <f>P497* SUMIFS(INDEX(Сценарии!$O$15:$AP$53,,MATCH(P$3,Сценарии!$O$3:$AP$3,0)),Сценарии!$A$15:$A$53,$A498,Сценарии!$B$15:$B$53,"СВФОТ")/100</f>
        <v>#N/A</v>
      </c>
      <c r="Q498" s="415" t="e">
        <f>Q497* SUMIFS(INDEX(Сценарии!$O$15:$AP$53,,MATCH(Q$3,Сценарии!$O$3:$AP$3,0)),Сценарии!$A$15:$A$53,$A498,Сценарии!$B$15:$B$53,"СВФОТ")/100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45.6"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8"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ht="22.8"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88</v>
      </c>
      <c r="P512" s="411">
        <f>P513+P524+P525++P535+P536+P537+P539+P540+P541+P542+P545</f>
        <v>25.8</v>
      </c>
      <c r="Q512" s="411">
        <f>Q513+Q524+Q525++Q535+Q536+Q537+Q539+Q540+Q541+Q542+Q545</f>
        <v>25.8</v>
      </c>
      <c r="R512" s="410">
        <f t="shared" ref="R512:R522" si="87">Q512-P512</f>
        <v>0</v>
      </c>
      <c r="S512" s="411">
        <f>S513+S524+S525++S535+S536+S537+S539+S540+S541+S542+S545</f>
        <v>21.02</v>
      </c>
      <c r="T512" s="411">
        <f t="shared" ref="T512:AM512" si="88">T513+T524+T525++T535+T536+T537+T539+T540+T541+T542+T545</f>
        <v>26</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26</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23.691722169362514</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8"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SUMIFS(Покупка!O$15:O$44,Покупка!$A$15:$A$44,$A514,Покупка!$M$15:$M$44,$B514)</f>
        <v>0</v>
      </c>
      <c r="P514" s="428">
        <f>SUMIFS(Покупка!P$15:P$44,Покупка!$A$15:$A$44,$A514,Покупка!$M$15:$M$44,$B514)</f>
        <v>0</v>
      </c>
      <c r="Q514" s="428">
        <f>SUMIFS(Покупка!Q$15:Q$44,Покупка!$A$15:$A$44,$A514,Покупка!$M$15:$M$44,$B514)</f>
        <v>0</v>
      </c>
      <c r="R514" s="416">
        <f t="shared" si="87"/>
        <v>0</v>
      </c>
      <c r="S514" s="428">
        <f>SUMIFS(Покупка!R$15:R$44,Покупка!$A$15:$A$44,$A514,Покупка!$M$15:$M$44,$B514)</f>
        <v>0</v>
      </c>
      <c r="T514" s="428">
        <f>SUMIFS(Покупка!S$15:S$44,Покупка!$A$15:$A$44,$A514,Покупка!$M$15:$M$44,$B514)</f>
        <v>0</v>
      </c>
      <c r="U514" s="428">
        <f>SUMIFS(Покупка!T$15:T$44,Покупка!$A$15:$A$44,$A514,Покупка!$M$15:$M$44,$B514)</f>
        <v>0</v>
      </c>
      <c r="V514" s="428">
        <f>SUMIFS(Покупка!U$15:U$44,Покупка!$A$15:$A$44,$A514,Покупка!$M$15:$M$44,$B514)</f>
        <v>0</v>
      </c>
      <c r="W514" s="428">
        <f>SUMIFS(Покупка!V$15:V$44,Покупка!$A$15:$A$44,$A514,Покупка!$M$15:$M$44,$B514)</f>
        <v>0</v>
      </c>
      <c r="X514" s="428">
        <f>SUMIFS(Покупка!W$15:W$44,Покупка!$A$15:$A$44,$A514,Покупка!$M$15:$M$44,$B514)</f>
        <v>0</v>
      </c>
      <c r="Y514" s="428">
        <f>SUMIFS(Покупка!X$15:X$44,Покупка!$A$15:$A$44,$A514,Покупка!$M$15:$M$44,$B514)</f>
        <v>0</v>
      </c>
      <c r="Z514" s="428">
        <f>SUMIFS(Покупка!Y$15:Y$44,Покупка!$A$15:$A$44,$A514,Покупка!$M$15:$M$44,$B514)</f>
        <v>0</v>
      </c>
      <c r="AA514" s="428">
        <f>SUMIFS(Покупка!Z$15:Z$44,Покупка!$A$15:$A$44,$A514,Покупка!$M$15:$M$44,$B514)</f>
        <v>0</v>
      </c>
      <c r="AB514" s="428">
        <f>SUMIFS(Покупка!AA$15:AA$44,Покупка!$A$15:$A$44,$A514,Покупка!$M$15:$M$44,$B514)</f>
        <v>0</v>
      </c>
      <c r="AC514" s="428">
        <f>SUMIFS(Покупка!AB$15:AB$44,Покупка!$A$15:$A$44,$A514,Покупка!$M$15:$M$44,$B514)</f>
        <v>0</v>
      </c>
      <c r="AD514" s="428">
        <f>SUMIFS(Покупка!AC$15:AC$44,Покупка!$A$15:$A$44,$A514,Покупка!$M$15:$M$44,$B514)</f>
        <v>0</v>
      </c>
      <c r="AE514" s="428">
        <f>SUMIFS(Покупка!AD$15:AD$44,Покупка!$A$15:$A$44,$A514,Покупка!$M$15:$M$44,$B514)</f>
        <v>0</v>
      </c>
      <c r="AF514" s="428">
        <f>SUMIFS(Покупка!AE$15:AE$44,Покупка!$A$15:$A$44,$A514,Покупка!$M$15:$M$44,$B514)</f>
        <v>0</v>
      </c>
      <c r="AG514" s="428">
        <f>SUMIFS(Покупка!AF$15:AF$44,Покупка!$A$15:$A$44,$A514,Покупка!$M$15:$M$44,$B514)</f>
        <v>0</v>
      </c>
      <c r="AH514" s="428">
        <f>SUMIFS(Покупка!AG$15:AG$44,Покупка!$A$15:$A$44,$A514,Покупка!$M$15:$M$44,$B514)</f>
        <v>0</v>
      </c>
      <c r="AI514" s="428">
        <f>SUMIFS(Покупка!AH$15:AH$44,Покупка!$A$15:$A$44,$A514,Покупка!$M$15:$M$44,$B514)</f>
        <v>0</v>
      </c>
      <c r="AJ514" s="428">
        <f>SUMIFS(Покупка!AI$15:AI$44,Покупка!$A$15:$A$44,$A514,Покупка!$M$15:$M$44,$B514)</f>
        <v>0</v>
      </c>
      <c r="AK514" s="428">
        <f>SUMIFS(Покупка!AJ$15:AJ$44,Покупка!$A$15:$A$44,$A514,Покупка!$M$15:$M$44,$B514)</f>
        <v>0</v>
      </c>
      <c r="AL514" s="428">
        <f>SUMIFS(Покупка!AK$15:AK$44,Покупка!$A$15:$A$44,$A514,Покупка!$M$15:$M$44,$B514)</f>
        <v>0</v>
      </c>
      <c r="AM514" s="428">
        <f>SUMIFS(Покупка!AL$15:AL$44,Покупка!$A$15:$A$44,$A514,Покупка!$M$15:$M$44,$B514)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SUMIFS(Покупка!O$15:O$44,Покупка!$A$15:$A$44,$A515,Покупка!$M$15:$M$44,$B515)</f>
        <v>0</v>
      </c>
      <c r="P515" s="428">
        <f>SUMIFS(Покупка!P$15:P$44,Покупка!$A$15:$A$44,$A515,Покупка!$M$15:$M$44,$B515)</f>
        <v>0</v>
      </c>
      <c r="Q515" s="428">
        <f>SUMIFS(Покупка!Q$15:Q$44,Покупка!$A$15:$A$44,$A515,Покупка!$M$15:$M$44,$B515)</f>
        <v>0</v>
      </c>
      <c r="R515" s="416">
        <f t="shared" si="87"/>
        <v>0</v>
      </c>
      <c r="S515" s="428">
        <f>SUMIFS(Покупка!R$15:R$44,Покупка!$A$15:$A$44,$A515,Покупка!$M$15:$M$44,$B515)</f>
        <v>0</v>
      </c>
      <c r="T515" s="428">
        <f>SUMIFS(Покупка!S$15:S$44,Покупка!$A$15:$A$44,$A515,Покупка!$M$15:$M$44,$B515)</f>
        <v>0</v>
      </c>
      <c r="U515" s="428">
        <f>SUMIFS(Покупка!T$15:T$44,Покупка!$A$15:$A$44,$A515,Покупка!$M$15:$M$44,$B515)</f>
        <v>0</v>
      </c>
      <c r="V515" s="428">
        <f>SUMIFS(Покупка!U$15:U$44,Покупка!$A$15:$A$44,$A515,Покупка!$M$15:$M$44,$B515)</f>
        <v>0</v>
      </c>
      <c r="W515" s="428">
        <f>SUMIFS(Покупка!V$15:V$44,Покупка!$A$15:$A$44,$A515,Покупка!$M$15:$M$44,$B515)</f>
        <v>0</v>
      </c>
      <c r="X515" s="428">
        <f>SUMIFS(Покупка!W$15:W$44,Покупка!$A$15:$A$44,$A515,Покупка!$M$15:$M$44,$B515)</f>
        <v>0</v>
      </c>
      <c r="Y515" s="428">
        <f>SUMIFS(Покупка!X$15:X$44,Покупка!$A$15:$A$44,$A515,Покупка!$M$15:$M$44,$B515)</f>
        <v>0</v>
      </c>
      <c r="Z515" s="428">
        <f>SUMIFS(Покупка!Y$15:Y$44,Покупка!$A$15:$A$44,$A515,Покупка!$M$15:$M$44,$B515)</f>
        <v>0</v>
      </c>
      <c r="AA515" s="428">
        <f>SUMIFS(Покупка!Z$15:Z$44,Покупка!$A$15:$A$44,$A515,Покупка!$M$15:$M$44,$B515)</f>
        <v>0</v>
      </c>
      <c r="AB515" s="428">
        <f>SUMIFS(Покупка!AA$15:AA$44,Покупка!$A$15:$A$44,$A515,Покупка!$M$15:$M$44,$B515)</f>
        <v>0</v>
      </c>
      <c r="AC515" s="428">
        <f>SUMIFS(Покупка!AB$15:AB$44,Покупка!$A$15:$A$44,$A515,Покупка!$M$15:$M$44,$B515)</f>
        <v>0</v>
      </c>
      <c r="AD515" s="428">
        <f>SUMIFS(Покупка!AC$15:AC$44,Покупка!$A$15:$A$44,$A515,Покупка!$M$15:$M$44,$B515)</f>
        <v>0</v>
      </c>
      <c r="AE515" s="428">
        <f>SUMIFS(Покупка!AD$15:AD$44,Покупка!$A$15:$A$44,$A515,Покупка!$M$15:$M$44,$B515)</f>
        <v>0</v>
      </c>
      <c r="AF515" s="428">
        <f>SUMIFS(Покупка!AE$15:AE$44,Покупка!$A$15:$A$44,$A515,Покупка!$M$15:$M$44,$B515)</f>
        <v>0</v>
      </c>
      <c r="AG515" s="428">
        <f>SUMIFS(Покупка!AF$15:AF$44,Покупка!$A$15:$A$44,$A515,Покупка!$M$15:$M$44,$B515)</f>
        <v>0</v>
      </c>
      <c r="AH515" s="428">
        <f>SUMIFS(Покупка!AG$15:AG$44,Покупка!$A$15:$A$44,$A515,Покупка!$M$15:$M$44,$B515)</f>
        <v>0</v>
      </c>
      <c r="AI515" s="428">
        <f>SUMIFS(Покупка!AH$15:AH$44,Покупка!$A$15:$A$44,$A515,Покупка!$M$15:$M$44,$B515)</f>
        <v>0</v>
      </c>
      <c r="AJ515" s="428">
        <f>SUMIFS(Покупка!AI$15:AI$44,Покупка!$A$15:$A$44,$A515,Покупка!$M$15:$M$44,$B515)</f>
        <v>0</v>
      </c>
      <c r="AK515" s="428">
        <f>SUMIFS(Покупка!AJ$15:AJ$44,Покупка!$A$15:$A$44,$A515,Покупка!$M$15:$M$44,$B515)</f>
        <v>0</v>
      </c>
      <c r="AL515" s="428">
        <f>SUMIFS(Покупка!AK$15:AK$44,Покупка!$A$15:$A$44,$A515,Покупка!$M$15:$M$44,$B515)</f>
        <v>0</v>
      </c>
      <c r="AM515" s="428">
        <f>SUMIFS(Покупка!AL$15:AL$44,Покупка!$A$15:$A$44,$A515,Покупка!$M$15:$M$44,$B515)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SUMIFS(Покупка!O$15:O$44,Покупка!$A$15:$A$44,$A516,Покупка!$M$15:$M$44,$B516)</f>
        <v>0</v>
      </c>
      <c r="P516" s="428">
        <f>SUMIFS(Покупка!P$15:P$44,Покупка!$A$15:$A$44,$A516,Покупка!$M$15:$M$44,$B516)</f>
        <v>0</v>
      </c>
      <c r="Q516" s="428">
        <f>SUMIFS(Покупка!Q$15:Q$44,Покупка!$A$15:$A$44,$A516,Покупка!$M$15:$M$44,$B516)</f>
        <v>0</v>
      </c>
      <c r="R516" s="416">
        <f t="shared" si="87"/>
        <v>0</v>
      </c>
      <c r="S516" s="428">
        <f>SUMIFS(Покупка!R$15:R$44,Покупка!$A$15:$A$44,$A516,Покупка!$M$15:$M$44,$B516)</f>
        <v>0</v>
      </c>
      <c r="T516" s="428">
        <f>SUMIFS(Покупка!S$15:S$44,Покупка!$A$15:$A$44,$A516,Покупка!$M$15:$M$44,$B516)</f>
        <v>0</v>
      </c>
      <c r="U516" s="428">
        <f>SUMIFS(Покупка!T$15:T$44,Покупка!$A$15:$A$44,$A516,Покупка!$M$15:$M$44,$B516)</f>
        <v>0</v>
      </c>
      <c r="V516" s="428">
        <f>SUMIFS(Покупка!U$15:U$44,Покупка!$A$15:$A$44,$A516,Покупка!$M$15:$M$44,$B516)</f>
        <v>0</v>
      </c>
      <c r="W516" s="428">
        <f>SUMIFS(Покупка!V$15:V$44,Покупка!$A$15:$A$44,$A516,Покупка!$M$15:$M$44,$B516)</f>
        <v>0</v>
      </c>
      <c r="X516" s="428">
        <f>SUMIFS(Покупка!W$15:W$44,Покупка!$A$15:$A$44,$A516,Покупка!$M$15:$M$44,$B516)</f>
        <v>0</v>
      </c>
      <c r="Y516" s="428">
        <f>SUMIFS(Покупка!X$15:X$44,Покупка!$A$15:$A$44,$A516,Покупка!$M$15:$M$44,$B516)</f>
        <v>0</v>
      </c>
      <c r="Z516" s="428">
        <f>SUMIFS(Покупка!Y$15:Y$44,Покупка!$A$15:$A$44,$A516,Покупка!$M$15:$M$44,$B516)</f>
        <v>0</v>
      </c>
      <c r="AA516" s="428">
        <f>SUMIFS(Покупка!Z$15:Z$44,Покупка!$A$15:$A$44,$A516,Покупка!$M$15:$M$44,$B516)</f>
        <v>0</v>
      </c>
      <c r="AB516" s="428">
        <f>SUMIFS(Покупка!AA$15:AA$44,Покупка!$A$15:$A$44,$A516,Покупка!$M$15:$M$44,$B516)</f>
        <v>0</v>
      </c>
      <c r="AC516" s="428">
        <f>SUMIFS(Покупка!AB$15:AB$44,Покупка!$A$15:$A$44,$A516,Покупка!$M$15:$M$44,$B516)</f>
        <v>0</v>
      </c>
      <c r="AD516" s="428">
        <f>SUMIFS(Покупка!AC$15:AC$44,Покупка!$A$15:$A$44,$A516,Покупка!$M$15:$M$44,$B516)</f>
        <v>0</v>
      </c>
      <c r="AE516" s="428">
        <f>SUMIFS(Покупка!AD$15:AD$44,Покупка!$A$15:$A$44,$A516,Покупка!$M$15:$M$44,$B516)</f>
        <v>0</v>
      </c>
      <c r="AF516" s="428">
        <f>SUMIFS(Покупка!AE$15:AE$44,Покупка!$A$15:$A$44,$A516,Покупка!$M$15:$M$44,$B516)</f>
        <v>0</v>
      </c>
      <c r="AG516" s="428">
        <f>SUMIFS(Покупка!AF$15:AF$44,Покупка!$A$15:$A$44,$A516,Покупка!$M$15:$M$44,$B516)</f>
        <v>0</v>
      </c>
      <c r="AH516" s="428">
        <f>SUMIFS(Покупка!AG$15:AG$44,Покупка!$A$15:$A$44,$A516,Покупка!$M$15:$M$44,$B516)</f>
        <v>0</v>
      </c>
      <c r="AI516" s="428">
        <f>SUMIFS(Покупка!AH$15:AH$44,Покупка!$A$15:$A$44,$A516,Покупка!$M$15:$M$44,$B516)</f>
        <v>0</v>
      </c>
      <c r="AJ516" s="428">
        <f>SUMIFS(Покупка!AI$15:AI$44,Покупка!$A$15:$A$44,$A516,Покупка!$M$15:$M$44,$B516)</f>
        <v>0</v>
      </c>
      <c r="AK516" s="428">
        <f>SUMIFS(Покупка!AJ$15:AJ$44,Покупка!$A$15:$A$44,$A516,Покупка!$M$15:$M$44,$B516)</f>
        <v>0</v>
      </c>
      <c r="AL516" s="428">
        <f>SUMIFS(Покупка!AK$15:AK$44,Покупка!$A$15:$A$44,$A516,Покупка!$M$15:$M$44,$B516)</f>
        <v>0</v>
      </c>
      <c r="AM516" s="428">
        <f>SUMIFS(Покупка!AL$15:AL$44,Покупка!$A$15:$A$44,$A516,Покупка!$M$15:$M$44,$B516)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SUMIFS(Покупка!O$15:O$44,Покупка!$A$15:$A$44,$A517,Покупка!$M$15:$M$44,$B517)</f>
        <v>0</v>
      </c>
      <c r="P517" s="428">
        <f>SUMIFS(Покупка!P$15:P$44,Покупка!$A$15:$A$44,$A517,Покупка!$M$15:$M$44,$B517)</f>
        <v>0</v>
      </c>
      <c r="Q517" s="428">
        <f>SUMIFS(Покупка!Q$15:Q$44,Покупка!$A$15:$A$44,$A517,Покупка!$M$15:$M$44,$B517)</f>
        <v>0</v>
      </c>
      <c r="R517" s="416">
        <f t="shared" si="87"/>
        <v>0</v>
      </c>
      <c r="S517" s="428">
        <f>SUMIFS(Покупка!R$15:R$44,Покупка!$A$15:$A$44,$A517,Покупка!$M$15:$M$44,$B517)</f>
        <v>0</v>
      </c>
      <c r="T517" s="428">
        <f>SUMIFS(Покупка!S$15:S$44,Покупка!$A$15:$A$44,$A517,Покупка!$M$15:$M$44,$B517)</f>
        <v>0</v>
      </c>
      <c r="U517" s="428">
        <f>SUMIFS(Покупка!T$15:T$44,Покупка!$A$15:$A$44,$A517,Покупка!$M$15:$M$44,$B517)</f>
        <v>0</v>
      </c>
      <c r="V517" s="428">
        <f>SUMIFS(Покупка!U$15:U$44,Покупка!$A$15:$A$44,$A517,Покупка!$M$15:$M$44,$B517)</f>
        <v>0</v>
      </c>
      <c r="W517" s="428">
        <f>SUMIFS(Покупка!V$15:V$44,Покупка!$A$15:$A$44,$A517,Покупка!$M$15:$M$44,$B517)</f>
        <v>0</v>
      </c>
      <c r="X517" s="428">
        <f>SUMIFS(Покупка!W$15:W$44,Покупка!$A$15:$A$44,$A517,Покупка!$M$15:$M$44,$B517)</f>
        <v>0</v>
      </c>
      <c r="Y517" s="428">
        <f>SUMIFS(Покупка!X$15:X$44,Покупка!$A$15:$A$44,$A517,Покупка!$M$15:$M$44,$B517)</f>
        <v>0</v>
      </c>
      <c r="Z517" s="428">
        <f>SUMIFS(Покупка!Y$15:Y$44,Покупка!$A$15:$A$44,$A517,Покупка!$M$15:$M$44,$B517)</f>
        <v>0</v>
      </c>
      <c r="AA517" s="428">
        <f>SUMIFS(Покупка!Z$15:Z$44,Покупка!$A$15:$A$44,$A517,Покупка!$M$15:$M$44,$B517)</f>
        <v>0</v>
      </c>
      <c r="AB517" s="428">
        <f>SUMIFS(Покупка!AA$15:AA$44,Покупка!$A$15:$A$44,$A517,Покупка!$M$15:$M$44,$B517)</f>
        <v>0</v>
      </c>
      <c r="AC517" s="428">
        <f>SUMIFS(Покупка!AB$15:AB$44,Покупка!$A$15:$A$44,$A517,Покупка!$M$15:$M$44,$B517)</f>
        <v>0</v>
      </c>
      <c r="AD517" s="428">
        <f>SUMIFS(Покупка!AC$15:AC$44,Покупка!$A$15:$A$44,$A517,Покупка!$M$15:$M$44,$B517)</f>
        <v>0</v>
      </c>
      <c r="AE517" s="428">
        <f>SUMIFS(Покупка!AD$15:AD$44,Покупка!$A$15:$A$44,$A517,Покупка!$M$15:$M$44,$B517)</f>
        <v>0</v>
      </c>
      <c r="AF517" s="428">
        <f>SUMIFS(Покупка!AE$15:AE$44,Покупка!$A$15:$A$44,$A517,Покупка!$M$15:$M$44,$B517)</f>
        <v>0</v>
      </c>
      <c r="AG517" s="428">
        <f>SUMIFS(Покупка!AF$15:AF$44,Покупка!$A$15:$A$44,$A517,Покупка!$M$15:$M$44,$B517)</f>
        <v>0</v>
      </c>
      <c r="AH517" s="428">
        <f>SUMIFS(Покупка!AG$15:AG$44,Покупка!$A$15:$A$44,$A517,Покупка!$M$15:$M$44,$B517)</f>
        <v>0</v>
      </c>
      <c r="AI517" s="428">
        <f>SUMIFS(Покупка!AH$15:AH$44,Покупка!$A$15:$A$44,$A517,Покупка!$M$15:$M$44,$B517)</f>
        <v>0</v>
      </c>
      <c r="AJ517" s="428">
        <f>SUMIFS(Покупка!AI$15:AI$44,Покупка!$A$15:$A$44,$A517,Покупка!$M$15:$M$44,$B517)</f>
        <v>0</v>
      </c>
      <c r="AK517" s="428">
        <f>SUMIFS(Покупка!AJ$15:AJ$44,Покупка!$A$15:$A$44,$A517,Покупка!$M$15:$M$44,$B517)</f>
        <v>0</v>
      </c>
      <c r="AL517" s="428">
        <f>SUMIFS(Покупка!AK$15:AK$44,Покупка!$A$15:$A$44,$A517,Покупка!$M$15:$M$44,$B517)</f>
        <v>0</v>
      </c>
      <c r="AM517" s="428">
        <f>SUMIFS(Покупка!AL$15:AL$44,Покупка!$A$15:$A$44,$A517,Покупка!$M$15:$M$44,$B517)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SUMIFS(Покупка!O$15:O$44,Покупка!$A$15:$A$44,$A518,Покупка!$M$15:$M$44,$B518)</f>
        <v>0</v>
      </c>
      <c r="P518" s="428">
        <f>SUMIFS(Покупка!P$15:P$44,Покупка!$A$15:$A$44,$A518,Покупка!$M$15:$M$44,$B518)</f>
        <v>0</v>
      </c>
      <c r="Q518" s="428">
        <f>SUMIFS(Покупка!Q$15:Q$44,Покупка!$A$15:$A$44,$A518,Покупка!$M$15:$M$44,$B518)</f>
        <v>0</v>
      </c>
      <c r="R518" s="416">
        <f t="shared" si="87"/>
        <v>0</v>
      </c>
      <c r="S518" s="428">
        <f>SUMIFS(Покупка!R$15:R$44,Покупка!$A$15:$A$44,$A518,Покупка!$M$15:$M$44,$B518)</f>
        <v>0</v>
      </c>
      <c r="T518" s="428">
        <f>SUMIFS(Покупка!S$15:S$44,Покупка!$A$15:$A$44,$A518,Покупка!$M$15:$M$44,$B518)</f>
        <v>0</v>
      </c>
      <c r="U518" s="428">
        <f>SUMIFS(Покупка!T$15:T$44,Покупка!$A$15:$A$44,$A518,Покупка!$M$15:$M$44,$B518)</f>
        <v>0</v>
      </c>
      <c r="V518" s="428">
        <f>SUMIFS(Покупка!U$15:U$44,Покупка!$A$15:$A$44,$A518,Покупка!$M$15:$M$44,$B518)</f>
        <v>0</v>
      </c>
      <c r="W518" s="428">
        <f>SUMIFS(Покупка!V$15:V$44,Покупка!$A$15:$A$44,$A518,Покупка!$M$15:$M$44,$B518)</f>
        <v>0</v>
      </c>
      <c r="X518" s="428">
        <f>SUMIFS(Покупка!W$15:W$44,Покупка!$A$15:$A$44,$A518,Покупка!$M$15:$M$44,$B518)</f>
        <v>0</v>
      </c>
      <c r="Y518" s="428">
        <f>SUMIFS(Покупка!X$15:X$44,Покупка!$A$15:$A$44,$A518,Покупка!$M$15:$M$44,$B518)</f>
        <v>0</v>
      </c>
      <c r="Z518" s="428">
        <f>SUMIFS(Покупка!Y$15:Y$44,Покупка!$A$15:$A$44,$A518,Покупка!$M$15:$M$44,$B518)</f>
        <v>0</v>
      </c>
      <c r="AA518" s="428">
        <f>SUMIFS(Покупка!Z$15:Z$44,Покупка!$A$15:$A$44,$A518,Покупка!$M$15:$M$44,$B518)</f>
        <v>0</v>
      </c>
      <c r="AB518" s="428">
        <f>SUMIFS(Покупка!AA$15:AA$44,Покупка!$A$15:$A$44,$A518,Покупка!$M$15:$M$44,$B518)</f>
        <v>0</v>
      </c>
      <c r="AC518" s="428">
        <f>SUMIFS(Покупка!AB$15:AB$44,Покупка!$A$15:$A$44,$A518,Покупка!$M$15:$M$44,$B518)</f>
        <v>0</v>
      </c>
      <c r="AD518" s="428">
        <f>SUMIFS(Покупка!AC$15:AC$44,Покупка!$A$15:$A$44,$A518,Покупка!$M$15:$M$44,$B518)</f>
        <v>0</v>
      </c>
      <c r="AE518" s="428">
        <f>SUMIFS(Покупка!AD$15:AD$44,Покупка!$A$15:$A$44,$A518,Покупка!$M$15:$M$44,$B518)</f>
        <v>0</v>
      </c>
      <c r="AF518" s="428">
        <f>SUMIFS(Покупка!AE$15:AE$44,Покупка!$A$15:$A$44,$A518,Покупка!$M$15:$M$44,$B518)</f>
        <v>0</v>
      </c>
      <c r="AG518" s="428">
        <f>SUMIFS(Покупка!AF$15:AF$44,Покупка!$A$15:$A$44,$A518,Покупка!$M$15:$M$44,$B518)</f>
        <v>0</v>
      </c>
      <c r="AH518" s="428">
        <f>SUMIFS(Покупка!AG$15:AG$44,Покупка!$A$15:$A$44,$A518,Покупка!$M$15:$M$44,$B518)</f>
        <v>0</v>
      </c>
      <c r="AI518" s="428">
        <f>SUMIFS(Покупка!AH$15:AH$44,Покупка!$A$15:$A$44,$A518,Покупка!$M$15:$M$44,$B518)</f>
        <v>0</v>
      </c>
      <c r="AJ518" s="428">
        <f>SUMIFS(Покупка!AI$15:AI$44,Покупка!$A$15:$A$44,$A518,Покупка!$M$15:$M$44,$B518)</f>
        <v>0</v>
      </c>
      <c r="AK518" s="428">
        <f>SUMIFS(Покупка!AJ$15:AJ$44,Покупка!$A$15:$A$44,$A518,Покупка!$M$15:$M$44,$B518)</f>
        <v>0</v>
      </c>
      <c r="AL518" s="428">
        <f>SUMIFS(Покупка!AK$15:AK$44,Покупка!$A$15:$A$44,$A518,Покупка!$M$15:$M$44,$B518)</f>
        <v>0</v>
      </c>
      <c r="AM518" s="428">
        <f>SUMIFS(Покупка!AL$15:AL$44,Покупка!$A$15:$A$44,$A518,Покупка!$M$15:$M$44,$B518)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8"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SUMIFS(Покупка!O$15:O$44,Покупка!$A$15:$A$44,$A521,Покупка!$M$15:$M$44,$B521)</f>
        <v>0</v>
      </c>
      <c r="P521" s="428">
        <f>SUMIFS(Покупка!P$15:P$44,Покупка!$A$15:$A$44,$A521,Покупка!$M$15:$M$44,$B521)</f>
        <v>0</v>
      </c>
      <c r="Q521" s="428">
        <f>SUMIFS(Покупка!Q$15:Q$44,Покупка!$A$15:$A$44,$A521,Покупка!$M$15:$M$44,$B521)</f>
        <v>0</v>
      </c>
      <c r="R521" s="416">
        <f t="shared" si="87"/>
        <v>0</v>
      </c>
      <c r="S521" s="428">
        <f>SUMIFS(Покупка!R$15:R$44,Покупка!$A$15:$A$44,$A521,Покупка!$M$15:$M$44,$B521)</f>
        <v>0</v>
      </c>
      <c r="T521" s="428">
        <f>SUMIFS(Покупка!S$15:S$44,Покупка!$A$15:$A$44,$A521,Покупка!$M$15:$M$44,$B521)</f>
        <v>0</v>
      </c>
      <c r="U521" s="428">
        <f>SUMIFS(Покупка!T$15:T$44,Покупка!$A$15:$A$44,$A521,Покупка!$M$15:$M$44,$B521)</f>
        <v>0</v>
      </c>
      <c r="V521" s="428">
        <f>SUMIFS(Покупка!U$15:U$44,Покупка!$A$15:$A$44,$A521,Покупка!$M$15:$M$44,$B521)</f>
        <v>0</v>
      </c>
      <c r="W521" s="428">
        <f>SUMIFS(Покупка!V$15:V$44,Покупка!$A$15:$A$44,$A521,Покупка!$M$15:$M$44,$B521)</f>
        <v>0</v>
      </c>
      <c r="X521" s="428">
        <f>SUMIFS(Покупка!W$15:W$44,Покупка!$A$15:$A$44,$A521,Покупка!$M$15:$M$44,$B521)</f>
        <v>0</v>
      </c>
      <c r="Y521" s="428">
        <f>SUMIFS(Покупка!X$15:X$44,Покупка!$A$15:$A$44,$A521,Покупка!$M$15:$M$44,$B521)</f>
        <v>0</v>
      </c>
      <c r="Z521" s="428">
        <f>SUMIFS(Покупка!Y$15:Y$44,Покупка!$A$15:$A$44,$A521,Покупка!$M$15:$M$44,$B521)</f>
        <v>0</v>
      </c>
      <c r="AA521" s="428">
        <f>SUMIFS(Покупка!Z$15:Z$44,Покупка!$A$15:$A$44,$A521,Покупка!$M$15:$M$44,$B521)</f>
        <v>0</v>
      </c>
      <c r="AB521" s="428">
        <f>SUMIFS(Покупка!AA$15:AA$44,Покупка!$A$15:$A$44,$A521,Покупка!$M$15:$M$44,$B521)</f>
        <v>0</v>
      </c>
      <c r="AC521" s="428">
        <f>SUMIFS(Покупка!AB$15:AB$44,Покупка!$A$15:$A$44,$A521,Покупка!$M$15:$M$44,$B521)</f>
        <v>0</v>
      </c>
      <c r="AD521" s="428">
        <f>SUMIFS(Покупка!AC$15:AC$44,Покупка!$A$15:$A$44,$A521,Покупка!$M$15:$M$44,$B521)</f>
        <v>0</v>
      </c>
      <c r="AE521" s="428">
        <f>SUMIFS(Покупка!AD$15:AD$44,Покупка!$A$15:$A$44,$A521,Покупка!$M$15:$M$44,$B521)</f>
        <v>0</v>
      </c>
      <c r="AF521" s="428">
        <f>SUMIFS(Покупка!AE$15:AE$44,Покупка!$A$15:$A$44,$A521,Покупка!$M$15:$M$44,$B521)</f>
        <v>0</v>
      </c>
      <c r="AG521" s="428">
        <f>SUMIFS(Покупка!AF$15:AF$44,Покупка!$A$15:$A$44,$A521,Покупка!$M$15:$M$44,$B521)</f>
        <v>0</v>
      </c>
      <c r="AH521" s="428">
        <f>SUMIFS(Покупка!AG$15:AG$44,Покупка!$A$15:$A$44,$A521,Покупка!$M$15:$M$44,$B521)</f>
        <v>0</v>
      </c>
      <c r="AI521" s="428">
        <f>SUMIFS(Покупка!AH$15:AH$44,Покупка!$A$15:$A$44,$A521,Покупка!$M$15:$M$44,$B521)</f>
        <v>0</v>
      </c>
      <c r="AJ521" s="428">
        <f>SUMIFS(Покупка!AI$15:AI$44,Покупка!$A$15:$A$44,$A521,Покупка!$M$15:$M$44,$B521)</f>
        <v>0</v>
      </c>
      <c r="AK521" s="428">
        <f>SUMIFS(Покупка!AJ$15:AJ$44,Покупка!$A$15:$A$44,$A521,Покупка!$M$15:$M$44,$B521)</f>
        <v>0</v>
      </c>
      <c r="AL521" s="428">
        <f>SUMIFS(Покупка!AK$15:AK$44,Покупка!$A$15:$A$44,$A521,Покупка!$M$15:$M$44,$B521)</f>
        <v>0</v>
      </c>
      <c r="AM521" s="428">
        <f>SUMIFS(Покупка!AL$15:AL$44,Покупка!$A$15:$A$44,$A521,Покупка!$M$15:$M$44,$B521)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SUMIFS(Покупка!O$15:O$44,Покупка!$A$15:$A$44,$A522,Покупка!$M$15:$M$44,$B522)</f>
        <v>0</v>
      </c>
      <c r="P522" s="428">
        <f>SUMIFS(Покупка!P$15:P$44,Покупка!$A$15:$A$44,$A522,Покупка!$M$15:$M$44,$B522)</f>
        <v>0</v>
      </c>
      <c r="Q522" s="428">
        <f>SUMIFS(Покупка!Q$15:Q$44,Покупка!$A$15:$A$44,$A522,Покупка!$M$15:$M$44,$B522)</f>
        <v>0</v>
      </c>
      <c r="R522" s="416">
        <f t="shared" si="87"/>
        <v>0</v>
      </c>
      <c r="S522" s="428">
        <f>SUMIFS(Покупка!R$15:R$44,Покупка!$A$15:$A$44,$A522,Покупка!$M$15:$M$44,$B522)</f>
        <v>0</v>
      </c>
      <c r="T522" s="428">
        <f>SUMIFS(Покупка!S$15:S$44,Покупка!$A$15:$A$44,$A522,Покупка!$M$15:$M$44,$B522)</f>
        <v>0</v>
      </c>
      <c r="U522" s="428">
        <f>SUMIFS(Покупка!T$15:T$44,Покупка!$A$15:$A$44,$A522,Покупка!$M$15:$M$44,$B522)</f>
        <v>0</v>
      </c>
      <c r="V522" s="428">
        <f>SUMIFS(Покупка!U$15:U$44,Покупка!$A$15:$A$44,$A522,Покупка!$M$15:$M$44,$B522)</f>
        <v>0</v>
      </c>
      <c r="W522" s="428">
        <f>SUMIFS(Покупка!V$15:V$44,Покупка!$A$15:$A$44,$A522,Покупка!$M$15:$M$44,$B522)</f>
        <v>0</v>
      </c>
      <c r="X522" s="428">
        <f>SUMIFS(Покупка!W$15:W$44,Покупка!$A$15:$A$44,$A522,Покупка!$M$15:$M$44,$B522)</f>
        <v>0</v>
      </c>
      <c r="Y522" s="428">
        <f>SUMIFS(Покупка!X$15:X$44,Покупка!$A$15:$A$44,$A522,Покупка!$M$15:$M$44,$B522)</f>
        <v>0</v>
      </c>
      <c r="Z522" s="428">
        <f>SUMIFS(Покупка!Y$15:Y$44,Покупка!$A$15:$A$44,$A522,Покупка!$M$15:$M$44,$B522)</f>
        <v>0</v>
      </c>
      <c r="AA522" s="428">
        <f>SUMIFS(Покупка!Z$15:Z$44,Покупка!$A$15:$A$44,$A522,Покупка!$M$15:$M$44,$B522)</f>
        <v>0</v>
      </c>
      <c r="AB522" s="428">
        <f>SUMIFS(Покупка!AA$15:AA$44,Покупка!$A$15:$A$44,$A522,Покупка!$M$15:$M$44,$B522)</f>
        <v>0</v>
      </c>
      <c r="AC522" s="428">
        <f>SUMIFS(Покупка!AB$15:AB$44,Покупка!$A$15:$A$44,$A522,Покупка!$M$15:$M$44,$B522)</f>
        <v>0</v>
      </c>
      <c r="AD522" s="428">
        <f>SUMIFS(Покупка!AC$15:AC$44,Покупка!$A$15:$A$44,$A522,Покупка!$M$15:$M$44,$B522)</f>
        <v>0</v>
      </c>
      <c r="AE522" s="428">
        <f>SUMIFS(Покупка!AD$15:AD$44,Покупка!$A$15:$A$44,$A522,Покупка!$M$15:$M$44,$B522)</f>
        <v>0</v>
      </c>
      <c r="AF522" s="428">
        <f>SUMIFS(Покупка!AE$15:AE$44,Покупка!$A$15:$A$44,$A522,Покупка!$M$15:$M$44,$B522)</f>
        <v>0</v>
      </c>
      <c r="AG522" s="428">
        <f>SUMIFS(Покупка!AF$15:AF$44,Покупка!$A$15:$A$44,$A522,Покупка!$M$15:$M$44,$B522)</f>
        <v>0</v>
      </c>
      <c r="AH522" s="428">
        <f>SUMIFS(Покупка!AG$15:AG$44,Покупка!$A$15:$A$44,$A522,Покупка!$M$15:$M$44,$B522)</f>
        <v>0</v>
      </c>
      <c r="AI522" s="428">
        <f>SUMIFS(Покупка!AH$15:AH$44,Покупка!$A$15:$A$44,$A522,Покупка!$M$15:$M$44,$B522)</f>
        <v>0</v>
      </c>
      <c r="AJ522" s="428">
        <f>SUMIFS(Покупка!AI$15:AI$44,Покупка!$A$15:$A$44,$A522,Покупка!$M$15:$M$44,$B522)</f>
        <v>0</v>
      </c>
      <c r="AK522" s="428">
        <f>SUMIFS(Покупка!AJ$15:AJ$44,Покупка!$A$15:$A$44,$A522,Покупка!$M$15:$M$44,$B522)</f>
        <v>0</v>
      </c>
      <c r="AL522" s="428">
        <f>SUMIFS(Покупка!AK$15:AK$44,Покупка!$A$15:$A$44,$A522,Покупка!$M$15:$M$44,$B522)</f>
        <v>0</v>
      </c>
      <c r="AM522" s="428">
        <f>SUMIFS(Покупка!AL$15:AL$44,Покупка!$A$15:$A$44,$A522,Покупка!$M$15:$M$44,$B522)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SUMIFS(Покупка!O$15:O$44,Покупка!$A$15:$A$44,$A523,Покупка!$M$15:$M$44,$B523)</f>
        <v>0</v>
      </c>
      <c r="P523" s="428">
        <f>SUMIFS(Покупка!P$15:P$44,Покупка!$A$15:$A$44,$A523,Покупка!$M$15:$M$44,$B523)</f>
        <v>0</v>
      </c>
      <c r="Q523" s="428">
        <f>SUMIFS(Покупка!Q$15:Q$44,Покупка!$A$15:$A$44,$A523,Покупка!$M$15:$M$44,$B523)</f>
        <v>0</v>
      </c>
      <c r="R523" s="416">
        <f>Q523-P523</f>
        <v>0</v>
      </c>
      <c r="S523" s="428">
        <f>SUMIFS(Покупка!R$15:R$44,Покупка!$A$15:$A$44,$A523,Покупка!$M$15:$M$44,$B523)</f>
        <v>0</v>
      </c>
      <c r="T523" s="428">
        <f>SUMIFS(Покупка!S$15:S$44,Покупка!$A$15:$A$44,$A523,Покупка!$M$15:$M$44,$B523)</f>
        <v>0</v>
      </c>
      <c r="U523" s="428">
        <f>SUMIFS(Покупка!T$15:T$44,Покупка!$A$15:$A$44,$A523,Покупка!$M$15:$M$44,$B523)</f>
        <v>0</v>
      </c>
      <c r="V523" s="428">
        <f>SUMIFS(Покупка!U$15:U$44,Покупка!$A$15:$A$44,$A523,Покупка!$M$15:$M$44,$B523)</f>
        <v>0</v>
      </c>
      <c r="W523" s="428">
        <f>SUMIFS(Покупка!V$15:V$44,Покупка!$A$15:$A$44,$A523,Покупка!$M$15:$M$44,$B523)</f>
        <v>0</v>
      </c>
      <c r="X523" s="428">
        <f>SUMIFS(Покупка!W$15:W$44,Покупка!$A$15:$A$44,$A523,Покупка!$M$15:$M$44,$B523)</f>
        <v>0</v>
      </c>
      <c r="Y523" s="428">
        <f>SUMIFS(Покупка!X$15:X$44,Покупка!$A$15:$A$44,$A523,Покупка!$M$15:$M$44,$B523)</f>
        <v>0</v>
      </c>
      <c r="Z523" s="428">
        <f>SUMIFS(Покупка!Y$15:Y$44,Покупка!$A$15:$A$44,$A523,Покупка!$M$15:$M$44,$B523)</f>
        <v>0</v>
      </c>
      <c r="AA523" s="428">
        <f>SUMIFS(Покупка!Z$15:Z$44,Покупка!$A$15:$A$44,$A523,Покупка!$M$15:$M$44,$B523)</f>
        <v>0</v>
      </c>
      <c r="AB523" s="428">
        <f>SUMIFS(Покупка!AA$15:AA$44,Покупка!$A$15:$A$44,$A523,Покупка!$M$15:$M$44,$B523)</f>
        <v>0</v>
      </c>
      <c r="AC523" s="428">
        <f>SUMIFS(Покупка!AB$15:AB$44,Покупка!$A$15:$A$44,$A523,Покупка!$M$15:$M$44,$B523)</f>
        <v>0</v>
      </c>
      <c r="AD523" s="428">
        <f>SUMIFS(Покупка!AC$15:AC$44,Покупка!$A$15:$A$44,$A523,Покупка!$M$15:$M$44,$B523)</f>
        <v>0</v>
      </c>
      <c r="AE523" s="428">
        <f>SUMIFS(Покупка!AD$15:AD$44,Покупка!$A$15:$A$44,$A523,Покупка!$M$15:$M$44,$B523)</f>
        <v>0</v>
      </c>
      <c r="AF523" s="428">
        <f>SUMIFS(Покупка!AE$15:AE$44,Покупка!$A$15:$A$44,$A523,Покупка!$M$15:$M$44,$B523)</f>
        <v>0</v>
      </c>
      <c r="AG523" s="428">
        <f>SUMIFS(Покупка!AF$15:AF$44,Покупка!$A$15:$A$44,$A523,Покупка!$M$15:$M$44,$B523)</f>
        <v>0</v>
      </c>
      <c r="AH523" s="428">
        <f>SUMIFS(Покупка!AG$15:AG$44,Покупка!$A$15:$A$44,$A523,Покупка!$M$15:$M$44,$B523)</f>
        <v>0</v>
      </c>
      <c r="AI523" s="428">
        <f>SUMIFS(Покупка!AH$15:AH$44,Покупка!$A$15:$A$44,$A523,Покупка!$M$15:$M$44,$B523)</f>
        <v>0</v>
      </c>
      <c r="AJ523" s="428">
        <f>SUMIFS(Покупка!AI$15:AI$44,Покупка!$A$15:$A$44,$A523,Покупка!$M$15:$M$44,$B523)</f>
        <v>0</v>
      </c>
      <c r="AK523" s="428">
        <f>SUMIFS(Покупка!AJ$15:AJ$44,Покупка!$A$15:$A$44,$A523,Покупка!$M$15:$M$44,$B523)</f>
        <v>0</v>
      </c>
      <c r="AL523" s="428">
        <f>SUMIFS(Покупка!AK$15:AK$44,Покупка!$A$15:$A$44,$A523,Покупка!$M$15:$M$44,$B523)</f>
        <v>0</v>
      </c>
      <c r="AM523" s="428">
        <f>SUMIFS(Покупка!AL$15:AL$44,Покупка!$A$15:$A$44,$A523,Покупка!$M$15:$M$44,$B523)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SUMIFS(Реагенты!O$15:O$22,Реагенты!$A$15:$A$22,$A524,Реагенты!$M$15:$M$22,"Всего по тарифу")</f>
        <v>0</v>
      </c>
      <c r="P524" s="428">
        <f>SUMIFS(Реагенты!P$15:P$22,Реагенты!$A$15:$A$22,$A524,Реагенты!$M$15:$M$22,"Всего по тарифу")</f>
        <v>0</v>
      </c>
      <c r="Q524" s="428">
        <f>SUMIFS(Реагенты!Q$15:Q$22,Реагенты!$A$15:$A$22,$A524,Реагенты!$M$15:$M$22,"Всего по тарифу")</f>
        <v>0</v>
      </c>
      <c r="R524" s="416">
        <f>Q524-P524</f>
        <v>0</v>
      </c>
      <c r="S524" s="428">
        <f>SUMIFS(Реагенты!R$15:R$22,Реагенты!$A$15:$A$22,$A524,Реагенты!$M$15:$M$22,"Всего по тарифу")</f>
        <v>0</v>
      </c>
      <c r="T524" s="428">
        <f>SUMIFS(Реагенты!S$15:S$22,Реагенты!$A$15:$A$22,$A524,Реагенты!$M$15:$M$22,"Всего по тарифу")</f>
        <v>0</v>
      </c>
      <c r="U524" s="428">
        <f>SUMIFS(Реагенты!T$15:T$22,Реагенты!$A$15:$A$22,$A524,Реагенты!$M$15:$M$22,"Всего по тарифу")</f>
        <v>0</v>
      </c>
      <c r="V524" s="428">
        <f>SUMIFS(Реагенты!U$15:U$22,Реагенты!$A$15:$A$22,$A524,Реагенты!$M$15:$M$22,"Всего по тарифу")</f>
        <v>0</v>
      </c>
      <c r="W524" s="428">
        <f>SUMIFS(Реагенты!V$15:V$22,Реагенты!$A$15:$A$22,$A524,Реагенты!$M$15:$M$22,"Всего по тарифу")</f>
        <v>0</v>
      </c>
      <c r="X524" s="428">
        <f>SUMIFS(Реагенты!W$15:W$22,Реагенты!$A$15:$A$22,$A524,Реагенты!$M$15:$M$22,"Всего по тарифу")</f>
        <v>0</v>
      </c>
      <c r="Y524" s="428">
        <f>SUMIFS(Реагенты!X$15:X$22,Реагенты!$A$15:$A$22,$A524,Реагенты!$M$15:$M$22,"Всего по тарифу")</f>
        <v>0</v>
      </c>
      <c r="Z524" s="428">
        <f>SUMIFS(Реагенты!Y$15:Y$22,Реагенты!$A$15:$A$22,$A524,Реагенты!$M$15:$M$22,"Всего по тарифу")</f>
        <v>0</v>
      </c>
      <c r="AA524" s="428">
        <f>SUMIFS(Реагенты!Z$15:Z$22,Реагенты!$A$15:$A$22,$A524,Реагенты!$M$15:$M$22,"Всего по тарифу")</f>
        <v>0</v>
      </c>
      <c r="AB524" s="428">
        <f>SUMIFS(Реагенты!AA$15:AA$22,Реагенты!$A$15:$A$22,$A524,Реагенты!$M$15:$M$22,"Всего по тарифу")</f>
        <v>0</v>
      </c>
      <c r="AC524" s="428">
        <f>SUMIFS(Реагенты!AB$15:AB$22,Реагенты!$A$15:$A$22,$A524,Реагенты!$M$15:$M$22,"Всего по тарифу")</f>
        <v>0</v>
      </c>
      <c r="AD524" s="428">
        <f>SUMIFS(Реагенты!AC$15:AC$22,Реагенты!$A$15:$A$22,$A524,Реагенты!$M$15:$M$22,"Всего по тарифу")</f>
        <v>0</v>
      </c>
      <c r="AE524" s="428">
        <f>SUMIFS(Реагенты!AD$15:AD$22,Реагенты!$A$15:$A$22,$A524,Реагенты!$M$15:$M$22,"Всего по тарифу")</f>
        <v>0</v>
      </c>
      <c r="AF524" s="428">
        <f>SUMIFS(Реагенты!AE$15:AE$22,Реагенты!$A$15:$A$22,$A524,Реагенты!$M$15:$M$22,"Всего по тарифу")</f>
        <v>0</v>
      </c>
      <c r="AG524" s="428">
        <f>SUMIFS(Реагенты!AF$15:AF$22,Реагенты!$A$15:$A$22,$A524,Реагенты!$M$15:$M$22,"Всего по тарифу")</f>
        <v>0</v>
      </c>
      <c r="AH524" s="428">
        <f>SUMIFS(Реагенты!AG$15:AG$22,Реагенты!$A$15:$A$22,$A524,Реагенты!$M$15:$M$22,"Всего по тарифу")</f>
        <v>0</v>
      </c>
      <c r="AI524" s="428">
        <f>SUMIFS(Реагенты!AH$15:AH$22,Реагенты!$A$15:$A$22,$A524,Реагенты!$M$15:$M$22,"Всего по тарифу")</f>
        <v>0</v>
      </c>
      <c r="AJ524" s="428">
        <f>SUMIFS(Реагенты!AI$15:AI$22,Реагенты!$A$15:$A$22,$A524,Реагенты!$M$15:$M$22,"Всего по тарифу")</f>
        <v>0</v>
      </c>
      <c r="AK524" s="428">
        <f>SUMIFS(Реагенты!AJ$15:AJ$22,Реагенты!$A$15:$A$22,$A524,Реагенты!$M$15:$M$22,"Всего по тарифу")</f>
        <v>0</v>
      </c>
      <c r="AL524" s="428">
        <f>SUMIFS(Реагенты!AK$15:AK$22,Реагенты!$A$15:$A$22,$A524,Реагенты!$M$15:$M$22,"Всего по тарифу")</f>
        <v>0</v>
      </c>
      <c r="AM524" s="428">
        <f>SUMIFS(Реагенты!AL$15:AL$22,Реагенты!$A$15:$A$22,$A524,Реагенты!$M$15:$M$22,"Всего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88</v>
      </c>
      <c r="P525" s="410">
        <f t="shared" ref="P525:AM525" si="103">SUM(P526:P534)</f>
        <v>25.8</v>
      </c>
      <c r="Q525" s="410">
        <f t="shared" si="103"/>
        <v>25.8</v>
      </c>
      <c r="R525" s="410">
        <f t="shared" ref="R525:R534" si="104">Q525-P525</f>
        <v>0</v>
      </c>
      <c r="S525" s="410">
        <f t="shared" si="103"/>
        <v>21.02</v>
      </c>
      <c r="T525" s="411">
        <f t="shared" si="103"/>
        <v>26</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26</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23.691722169362514</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SUMIFS(Налоги!O$15:O$42,Налоги!$A$15:$A$42,$A526,Налоги!$M$15:$M$42,$B526)</f>
        <v>0</v>
      </c>
      <c r="P526" s="428">
        <f>SUMIFS(Налоги!P$15:P$42,Налоги!$A$15:$A$42,$A526,Налоги!$M$15:$M$42,$B526)</f>
        <v>0</v>
      </c>
      <c r="Q526" s="428">
        <f>SUMIFS(Налоги!Q$15:Q$42,Налоги!$A$15:$A$42,$A526,Налоги!$M$15:$M$42,$B526)</f>
        <v>0</v>
      </c>
      <c r="R526" s="416">
        <f t="shared" si="104"/>
        <v>0</v>
      </c>
      <c r="S526" s="428">
        <f>SUMIFS(Налоги!R$15:R$42,Налоги!$A$15:$A$42,$A526,Налоги!$M$15:$M$42,$B526)</f>
        <v>0</v>
      </c>
      <c r="T526" s="428">
        <f>SUMIFS(Налоги!S$15:S$42,Налоги!$A$15:$A$42,$A526,Налоги!$M$15:$M$42,$B526)</f>
        <v>0</v>
      </c>
      <c r="U526" s="428">
        <f>SUMIFS(Налоги!T$15:T$42,Налоги!$A$15:$A$42,$A526,Налоги!$M$15:$M$42,$B526)</f>
        <v>0</v>
      </c>
      <c r="V526" s="428">
        <f>SUMIFS(Налоги!U$15:U$42,Налоги!$A$15:$A$42,$A526,Налоги!$M$15:$M$42,$B526)</f>
        <v>0</v>
      </c>
      <c r="W526" s="428">
        <f>SUMIFS(Налоги!V$15:V$42,Налоги!$A$15:$A$42,$A526,Налоги!$M$15:$M$42,$B526)</f>
        <v>0</v>
      </c>
      <c r="X526" s="428">
        <f>SUMIFS(Налоги!W$15:W$42,Налоги!$A$15:$A$42,$A526,Налоги!$M$15:$M$42,$B526)</f>
        <v>0</v>
      </c>
      <c r="Y526" s="428">
        <f>SUMIFS(Налоги!X$15:X$42,Налоги!$A$15:$A$42,$A526,Налоги!$M$15:$M$42,$B526)</f>
        <v>0</v>
      </c>
      <c r="Z526" s="428">
        <f>SUMIFS(Налоги!Y$15:Y$42,Налоги!$A$15:$A$42,$A526,Налоги!$M$15:$M$42,$B526)</f>
        <v>0</v>
      </c>
      <c r="AA526" s="428">
        <f>SUMIFS(Налоги!Z$15:Z$42,Налоги!$A$15:$A$42,$A526,Налоги!$M$15:$M$42,$B526)</f>
        <v>0</v>
      </c>
      <c r="AB526" s="428">
        <f>SUMIFS(Налоги!AA$15:AA$42,Налоги!$A$15:$A$42,$A526,Налоги!$M$15:$M$42,$B526)</f>
        <v>0</v>
      </c>
      <c r="AC526" s="428">
        <f>SUMIFS(Налоги!AB$15:AB$42,Налоги!$A$15:$A$42,$A526,Налоги!$M$15:$M$42,$B526)</f>
        <v>0</v>
      </c>
      <c r="AD526" s="428">
        <f>SUMIFS(Налоги!AC$15:AC$42,Налоги!$A$15:$A$42,$A526,Налоги!$M$15:$M$42,$B526)</f>
        <v>0</v>
      </c>
      <c r="AE526" s="428">
        <f>SUMIFS(Налоги!AD$15:AD$42,Налоги!$A$15:$A$42,$A526,Налоги!$M$15:$M$42,$B526)</f>
        <v>0</v>
      </c>
      <c r="AF526" s="428">
        <f>SUMIFS(Налоги!AE$15:AE$42,Налоги!$A$15:$A$42,$A526,Налоги!$M$15:$M$42,$B526)</f>
        <v>0</v>
      </c>
      <c r="AG526" s="428">
        <f>SUMIFS(Налоги!AF$15:AF$42,Налоги!$A$15:$A$42,$A526,Налоги!$M$15:$M$42,$B526)</f>
        <v>0</v>
      </c>
      <c r="AH526" s="428">
        <f>SUMIFS(Налоги!AG$15:AG$42,Налоги!$A$15:$A$42,$A526,Налоги!$M$15:$M$42,$B526)</f>
        <v>0</v>
      </c>
      <c r="AI526" s="428">
        <f>SUMIFS(Налоги!AH$15:AH$42,Налоги!$A$15:$A$42,$A526,Налоги!$M$15:$M$42,$B526)</f>
        <v>0</v>
      </c>
      <c r="AJ526" s="428">
        <f>SUMIFS(Налоги!AI$15:AI$42,Налоги!$A$15:$A$42,$A526,Налоги!$M$15:$M$42,$B526)</f>
        <v>0</v>
      </c>
      <c r="AK526" s="428">
        <f>SUMIFS(Налоги!AJ$15:AJ$42,Налоги!$A$15:$A$42,$A526,Налоги!$M$15:$M$42,$B526)</f>
        <v>0</v>
      </c>
      <c r="AL526" s="428">
        <f>SUMIFS(Налоги!AK$15:AK$42,Налоги!$A$15:$A$42,$A526,Налоги!$M$15:$M$42,$B526)</f>
        <v>0</v>
      </c>
      <c r="AM526" s="428">
        <f>SUMIFS(Налоги!AL$15:AL$42,Налоги!$A$15:$A$42,$A526,Налоги!$M$15:$M$42,$B526)</f>
        <v>0</v>
      </c>
      <c r="AN526" s="416">
        <f t="shared" si="92"/>
        <v>0</v>
      </c>
      <c r="AO526" s="416">
        <f t="shared" si="93"/>
        <v>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SUMIFS(Налоги!O$15:O$42,Налоги!$A$15:$A$42,$A527,Налоги!$M$15:$M$42,$B527)</f>
        <v>0</v>
      </c>
      <c r="P527" s="428">
        <f>SUMIFS(Налоги!P$15:P$42,Налоги!$A$15:$A$42,$A527,Налоги!$M$15:$M$42,$B527)</f>
        <v>0</v>
      </c>
      <c r="Q527" s="428">
        <f>SUMIFS(Налоги!Q$15:Q$42,Налоги!$A$15:$A$42,$A527,Налоги!$M$15:$M$42,$B527)</f>
        <v>0</v>
      </c>
      <c r="R527" s="416">
        <f t="shared" si="104"/>
        <v>0</v>
      </c>
      <c r="S527" s="428">
        <f>SUMIFS(Налоги!R$15:R$42,Налоги!$A$15:$A$42,$A527,Налоги!$M$15:$M$42,$B527)</f>
        <v>0</v>
      </c>
      <c r="T527" s="428">
        <f>SUMIFS(Налоги!S$15:S$42,Налоги!$A$15:$A$42,$A527,Налоги!$M$15:$M$42,$B527)</f>
        <v>0</v>
      </c>
      <c r="U527" s="428">
        <f>SUMIFS(Налоги!T$15:T$42,Налоги!$A$15:$A$42,$A527,Налоги!$M$15:$M$42,$B527)</f>
        <v>0</v>
      </c>
      <c r="V527" s="428">
        <f>SUMIFS(Налоги!U$15:U$42,Налоги!$A$15:$A$42,$A527,Налоги!$M$15:$M$42,$B527)</f>
        <v>0</v>
      </c>
      <c r="W527" s="428">
        <f>SUMIFS(Налоги!V$15:V$42,Налоги!$A$15:$A$42,$A527,Налоги!$M$15:$M$42,$B527)</f>
        <v>0</v>
      </c>
      <c r="X527" s="428">
        <f>SUMIFS(Налоги!W$15:W$42,Налоги!$A$15:$A$42,$A527,Налоги!$M$15:$M$42,$B527)</f>
        <v>0</v>
      </c>
      <c r="Y527" s="428">
        <f>SUMIFS(Налоги!X$15:X$42,Налоги!$A$15:$A$42,$A527,Налоги!$M$15:$M$42,$B527)</f>
        <v>0</v>
      </c>
      <c r="Z527" s="428">
        <f>SUMIFS(Налоги!Y$15:Y$42,Налоги!$A$15:$A$42,$A527,Налоги!$M$15:$M$42,$B527)</f>
        <v>0</v>
      </c>
      <c r="AA527" s="428">
        <f>SUMIFS(Налоги!Z$15:Z$42,Налоги!$A$15:$A$42,$A527,Налоги!$M$15:$M$42,$B527)</f>
        <v>0</v>
      </c>
      <c r="AB527" s="428">
        <f>SUMIFS(Налоги!AA$15:AA$42,Налоги!$A$15:$A$42,$A527,Налоги!$M$15:$M$42,$B527)</f>
        <v>0</v>
      </c>
      <c r="AC527" s="428">
        <f>SUMIFS(Налоги!AB$15:AB$42,Налоги!$A$15:$A$42,$A527,Налоги!$M$15:$M$42,$B527)</f>
        <v>0</v>
      </c>
      <c r="AD527" s="428">
        <f>SUMIFS(Налоги!AC$15:AC$42,Налоги!$A$15:$A$42,$A527,Налоги!$M$15:$M$42,$B527)</f>
        <v>0</v>
      </c>
      <c r="AE527" s="428">
        <f>SUMIFS(Налоги!AD$15:AD$42,Налоги!$A$15:$A$42,$A527,Налоги!$M$15:$M$42,$B527)</f>
        <v>0</v>
      </c>
      <c r="AF527" s="428">
        <f>SUMIFS(Налоги!AE$15:AE$42,Налоги!$A$15:$A$42,$A527,Налоги!$M$15:$M$42,$B527)</f>
        <v>0</v>
      </c>
      <c r="AG527" s="428">
        <f>SUMIFS(Налоги!AF$15:AF$42,Налоги!$A$15:$A$42,$A527,Налоги!$M$15:$M$42,$B527)</f>
        <v>0</v>
      </c>
      <c r="AH527" s="428">
        <f>SUMIFS(Налоги!AG$15:AG$42,Налоги!$A$15:$A$42,$A527,Налоги!$M$15:$M$42,$B527)</f>
        <v>0</v>
      </c>
      <c r="AI527" s="428">
        <f>SUMIFS(Налоги!AH$15:AH$42,Налоги!$A$15:$A$42,$A527,Налоги!$M$15:$M$42,$B527)</f>
        <v>0</v>
      </c>
      <c r="AJ527" s="428">
        <f>SUMIFS(Налоги!AI$15:AI$42,Налоги!$A$15:$A$42,$A527,Налоги!$M$15:$M$42,$B527)</f>
        <v>0</v>
      </c>
      <c r="AK527" s="428">
        <f>SUMIFS(Налоги!AJ$15:AJ$42,Налоги!$A$15:$A$42,$A527,Налоги!$M$15:$M$42,$B527)</f>
        <v>0</v>
      </c>
      <c r="AL527" s="428">
        <f>SUMIFS(Налоги!AK$15:AK$42,Налоги!$A$15:$A$42,$A527,Налоги!$M$15:$M$42,$B527)</f>
        <v>0</v>
      </c>
      <c r="AM527" s="428">
        <f>SUMIFS(Налоги!AL$15:AL$42,Налоги!$A$15:$A$42,$A527,Налоги!$M$15:$M$42,$B527)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SUMIFS(Налоги!O$15:O$42,Налоги!$A$15:$A$42,$A528,Налоги!$M$15:$M$42,$B528)</f>
        <v>0</v>
      </c>
      <c r="P528" s="428">
        <f>SUMIFS(Налоги!P$15:P$42,Налоги!$A$15:$A$42,$A528,Налоги!$M$15:$M$42,$B528)</f>
        <v>0</v>
      </c>
      <c r="Q528" s="428">
        <f>SUMIFS(Налоги!Q$15:Q$42,Налоги!$A$15:$A$42,$A528,Налоги!$M$15:$M$42,$B528)</f>
        <v>0</v>
      </c>
      <c r="R528" s="416">
        <f t="shared" si="104"/>
        <v>0</v>
      </c>
      <c r="S528" s="428">
        <f>SUMIFS(Налоги!R$15:R$42,Налоги!$A$15:$A$42,$A528,Налоги!$M$15:$M$42,$B528)</f>
        <v>0</v>
      </c>
      <c r="T528" s="428">
        <f>SUMIFS(Налоги!S$15:S$42,Налоги!$A$15:$A$42,$A528,Налоги!$M$15:$M$42,$B528)</f>
        <v>0</v>
      </c>
      <c r="U528" s="428">
        <f>SUMIFS(Налоги!T$15:T$42,Налоги!$A$15:$A$42,$A528,Налоги!$M$15:$M$42,$B528)</f>
        <v>0</v>
      </c>
      <c r="V528" s="428">
        <f>SUMIFS(Налоги!U$15:U$42,Налоги!$A$15:$A$42,$A528,Налоги!$M$15:$M$42,$B528)</f>
        <v>0</v>
      </c>
      <c r="W528" s="428">
        <f>SUMIFS(Налоги!V$15:V$42,Налоги!$A$15:$A$42,$A528,Налоги!$M$15:$M$42,$B528)</f>
        <v>0</v>
      </c>
      <c r="X528" s="428">
        <f>SUMIFS(Налоги!W$15:W$42,Налоги!$A$15:$A$42,$A528,Налоги!$M$15:$M$42,$B528)</f>
        <v>0</v>
      </c>
      <c r="Y528" s="428">
        <f>SUMIFS(Налоги!X$15:X$42,Налоги!$A$15:$A$42,$A528,Налоги!$M$15:$M$42,$B528)</f>
        <v>0</v>
      </c>
      <c r="Z528" s="428">
        <f>SUMIFS(Налоги!Y$15:Y$42,Налоги!$A$15:$A$42,$A528,Налоги!$M$15:$M$42,$B528)</f>
        <v>0</v>
      </c>
      <c r="AA528" s="428">
        <f>SUMIFS(Налоги!Z$15:Z$42,Налоги!$A$15:$A$42,$A528,Налоги!$M$15:$M$42,$B528)</f>
        <v>0</v>
      </c>
      <c r="AB528" s="428">
        <f>SUMIFS(Налоги!AA$15:AA$42,Налоги!$A$15:$A$42,$A528,Налоги!$M$15:$M$42,$B528)</f>
        <v>0</v>
      </c>
      <c r="AC528" s="428">
        <f>SUMIFS(Налоги!AB$15:AB$42,Налоги!$A$15:$A$42,$A528,Налоги!$M$15:$M$42,$B528)</f>
        <v>0</v>
      </c>
      <c r="AD528" s="428">
        <f>SUMIFS(Налоги!AC$15:AC$42,Налоги!$A$15:$A$42,$A528,Налоги!$M$15:$M$42,$B528)</f>
        <v>0</v>
      </c>
      <c r="AE528" s="428">
        <f>SUMIFS(Налоги!AD$15:AD$42,Налоги!$A$15:$A$42,$A528,Налоги!$M$15:$M$42,$B528)</f>
        <v>0</v>
      </c>
      <c r="AF528" s="428">
        <f>SUMIFS(Налоги!AE$15:AE$42,Налоги!$A$15:$A$42,$A528,Налоги!$M$15:$M$42,$B528)</f>
        <v>0</v>
      </c>
      <c r="AG528" s="428">
        <f>SUMIFS(Налоги!AF$15:AF$42,Налоги!$A$15:$A$42,$A528,Налоги!$M$15:$M$42,$B528)</f>
        <v>0</v>
      </c>
      <c r="AH528" s="428">
        <f>SUMIFS(Налоги!AG$15:AG$42,Налоги!$A$15:$A$42,$A528,Налоги!$M$15:$M$42,$B528)</f>
        <v>0</v>
      </c>
      <c r="AI528" s="428">
        <f>SUMIFS(Налоги!AH$15:AH$42,Налоги!$A$15:$A$42,$A528,Налоги!$M$15:$M$42,$B528)</f>
        <v>0</v>
      </c>
      <c r="AJ528" s="428">
        <f>SUMIFS(Налоги!AI$15:AI$42,Налоги!$A$15:$A$42,$A528,Налоги!$M$15:$M$42,$B528)</f>
        <v>0</v>
      </c>
      <c r="AK528" s="428">
        <f>SUMIFS(Налоги!AJ$15:AJ$42,Налоги!$A$15:$A$42,$A528,Налоги!$M$15:$M$42,$B528)</f>
        <v>0</v>
      </c>
      <c r="AL528" s="428">
        <f>SUMIFS(Налоги!AK$15:AK$42,Налоги!$A$15:$A$42,$A528,Налоги!$M$15:$M$42,$B528)</f>
        <v>0</v>
      </c>
      <c r="AM528" s="428">
        <f>SUMIFS(Налоги!AL$15:AL$42,Налоги!$A$15:$A$42,$A528,Налоги!$M$15:$M$42,$B528)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SUMIFS(Налоги!O$15:O$42,Налоги!$A$15:$A$42,$A529,Налоги!$M$15:$M$42,$B529)</f>
        <v>0</v>
      </c>
      <c r="P529" s="428">
        <f>SUMIFS(Налоги!P$15:P$42,Налоги!$A$15:$A$42,$A529,Налоги!$M$15:$M$42,$B529)</f>
        <v>25.8</v>
      </c>
      <c r="Q529" s="428">
        <f>SUMIFS(Налоги!Q$15:Q$42,Налоги!$A$15:$A$42,$A529,Налоги!$M$15:$M$42,$B529)</f>
        <v>25.8</v>
      </c>
      <c r="R529" s="416">
        <f t="shared" si="104"/>
        <v>0</v>
      </c>
      <c r="S529" s="428">
        <f>SUMIFS(Налоги!R$15:R$42,Налоги!$A$15:$A$42,$A529,Налоги!$M$15:$M$42,$B529)</f>
        <v>21.02</v>
      </c>
      <c r="T529" s="428">
        <f>SUMIFS(Налоги!S$15:S$42,Налоги!$A$15:$A$42,$A529,Налоги!$M$15:$M$42,$B529)</f>
        <v>26</v>
      </c>
      <c r="U529" s="428">
        <f>SUMIFS(Налоги!T$15:T$42,Налоги!$A$15:$A$42,$A529,Налоги!$M$15:$M$42,$B529)</f>
        <v>0</v>
      </c>
      <c r="V529" s="428">
        <f>SUMIFS(Налоги!U$15:U$42,Налоги!$A$15:$A$42,$A529,Налоги!$M$15:$M$42,$B529)</f>
        <v>0</v>
      </c>
      <c r="W529" s="428">
        <f>SUMIFS(Налоги!V$15:V$42,Налоги!$A$15:$A$42,$A529,Налоги!$M$15:$M$42,$B529)</f>
        <v>0</v>
      </c>
      <c r="X529" s="428">
        <f>SUMIFS(Налоги!W$15:W$42,Налоги!$A$15:$A$42,$A529,Налоги!$M$15:$M$42,$B529)</f>
        <v>0</v>
      </c>
      <c r="Y529" s="428">
        <f>SUMIFS(Налоги!X$15:X$42,Налоги!$A$15:$A$42,$A529,Налоги!$M$15:$M$42,$B529)</f>
        <v>0</v>
      </c>
      <c r="Z529" s="428">
        <f>SUMIFS(Налоги!Y$15:Y$42,Налоги!$A$15:$A$42,$A529,Налоги!$M$15:$M$42,$B529)</f>
        <v>0</v>
      </c>
      <c r="AA529" s="428">
        <f>SUMIFS(Налоги!Z$15:Z$42,Налоги!$A$15:$A$42,$A529,Налоги!$M$15:$M$42,$B529)</f>
        <v>0</v>
      </c>
      <c r="AB529" s="428">
        <f>SUMIFS(Налоги!AA$15:AA$42,Налоги!$A$15:$A$42,$A529,Налоги!$M$15:$M$42,$B529)</f>
        <v>0</v>
      </c>
      <c r="AC529" s="428">
        <f>SUMIFS(Налоги!AB$15:AB$42,Налоги!$A$15:$A$42,$A529,Налоги!$M$15:$M$42,$B529)</f>
        <v>0</v>
      </c>
      <c r="AD529" s="428">
        <f>SUMIFS(Налоги!AC$15:AC$42,Налоги!$A$15:$A$42,$A529,Налоги!$M$15:$M$42,$B529)</f>
        <v>26</v>
      </c>
      <c r="AE529" s="428">
        <f>SUMIFS(Налоги!AD$15:AD$42,Налоги!$A$15:$A$42,$A529,Налоги!$M$15:$M$42,$B529)</f>
        <v>0</v>
      </c>
      <c r="AF529" s="428">
        <f>SUMIFS(Налоги!AE$15:AE$42,Налоги!$A$15:$A$42,$A529,Налоги!$M$15:$M$42,$B529)</f>
        <v>0</v>
      </c>
      <c r="AG529" s="428">
        <f>SUMIFS(Налоги!AF$15:AF$42,Налоги!$A$15:$A$42,$A529,Налоги!$M$15:$M$42,$B529)</f>
        <v>0</v>
      </c>
      <c r="AH529" s="428">
        <f>SUMIFS(Налоги!AG$15:AG$42,Налоги!$A$15:$A$42,$A529,Налоги!$M$15:$M$42,$B529)</f>
        <v>0</v>
      </c>
      <c r="AI529" s="428">
        <f>SUMIFS(Налоги!AH$15:AH$42,Налоги!$A$15:$A$42,$A529,Налоги!$M$15:$M$42,$B529)</f>
        <v>0</v>
      </c>
      <c r="AJ529" s="428">
        <f>SUMIFS(Налоги!AI$15:AI$42,Налоги!$A$15:$A$42,$A529,Налоги!$M$15:$M$42,$B529)</f>
        <v>0</v>
      </c>
      <c r="AK529" s="428">
        <f>SUMIFS(Налоги!AJ$15:AJ$42,Налоги!$A$15:$A$42,$A529,Налоги!$M$15:$M$42,$B529)</f>
        <v>0</v>
      </c>
      <c r="AL529" s="428">
        <f>SUMIFS(Налоги!AK$15:AK$42,Налоги!$A$15:$A$42,$A529,Налоги!$M$15:$M$42,$B529)</f>
        <v>0</v>
      </c>
      <c r="AM529" s="428">
        <f>SUMIFS(Налоги!AL$15:AL$42,Налоги!$A$15:$A$42,$A529,Налоги!$M$15:$M$42,$B529)</f>
        <v>0</v>
      </c>
      <c r="AN529" s="416">
        <f t="shared" si="92"/>
        <v>23.691722169362514</v>
      </c>
      <c r="AO529" s="416">
        <f t="shared" si="93"/>
        <v>-100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SUMIFS(Налоги!O$15:O$42,Налоги!$A$15:$A$42,$A530,Налоги!$M$15:$M$42,$B530)</f>
        <v>0</v>
      </c>
      <c r="P530" s="428">
        <f>SUMIFS(Налоги!P$15:P$42,Налоги!$A$15:$A$42,$A530,Налоги!$M$15:$M$42,$B530)</f>
        <v>0</v>
      </c>
      <c r="Q530" s="428">
        <f>SUMIFS(Налоги!Q$15:Q$42,Налоги!$A$15:$A$42,$A530,Налоги!$M$15:$M$42,$B530)</f>
        <v>0</v>
      </c>
      <c r="R530" s="416">
        <f t="shared" si="104"/>
        <v>0</v>
      </c>
      <c r="S530" s="428">
        <f>SUMIFS(Налоги!R$15:R$42,Налоги!$A$15:$A$42,$A530,Налоги!$M$15:$M$42,$B530)</f>
        <v>0</v>
      </c>
      <c r="T530" s="428">
        <f>SUMIFS(Налоги!S$15:S$42,Налоги!$A$15:$A$42,$A530,Налоги!$M$15:$M$42,$B530)</f>
        <v>0</v>
      </c>
      <c r="U530" s="428">
        <f>SUMIFS(Налоги!T$15:T$42,Налоги!$A$15:$A$42,$A530,Налоги!$M$15:$M$42,$B530)</f>
        <v>0</v>
      </c>
      <c r="V530" s="428">
        <f>SUMIFS(Налоги!U$15:U$42,Налоги!$A$15:$A$42,$A530,Налоги!$M$15:$M$42,$B530)</f>
        <v>0</v>
      </c>
      <c r="W530" s="428">
        <f>SUMIFS(Налоги!V$15:V$42,Налоги!$A$15:$A$42,$A530,Налоги!$M$15:$M$42,$B530)</f>
        <v>0</v>
      </c>
      <c r="X530" s="428">
        <f>SUMIFS(Налоги!W$15:W$42,Налоги!$A$15:$A$42,$A530,Налоги!$M$15:$M$42,$B530)</f>
        <v>0</v>
      </c>
      <c r="Y530" s="428">
        <f>SUMIFS(Налоги!X$15:X$42,Налоги!$A$15:$A$42,$A530,Налоги!$M$15:$M$42,$B530)</f>
        <v>0</v>
      </c>
      <c r="Z530" s="428">
        <f>SUMIFS(Налоги!Y$15:Y$42,Налоги!$A$15:$A$42,$A530,Налоги!$M$15:$M$42,$B530)</f>
        <v>0</v>
      </c>
      <c r="AA530" s="428">
        <f>SUMIFS(Налоги!Z$15:Z$42,Налоги!$A$15:$A$42,$A530,Налоги!$M$15:$M$42,$B530)</f>
        <v>0</v>
      </c>
      <c r="AB530" s="428">
        <f>SUMIFS(Налоги!AA$15:AA$42,Налоги!$A$15:$A$42,$A530,Налоги!$M$15:$M$42,$B530)</f>
        <v>0</v>
      </c>
      <c r="AC530" s="428">
        <f>SUMIFS(Налоги!AB$15:AB$42,Налоги!$A$15:$A$42,$A530,Налоги!$M$15:$M$42,$B530)</f>
        <v>0</v>
      </c>
      <c r="AD530" s="428">
        <f>SUMIFS(Налоги!AC$15:AC$42,Налоги!$A$15:$A$42,$A530,Налоги!$M$15:$M$42,$B530)</f>
        <v>0</v>
      </c>
      <c r="AE530" s="428">
        <f>SUMIFS(Налоги!AD$15:AD$42,Налоги!$A$15:$A$42,$A530,Налоги!$M$15:$M$42,$B530)</f>
        <v>0</v>
      </c>
      <c r="AF530" s="428">
        <f>SUMIFS(Налоги!AE$15:AE$42,Налоги!$A$15:$A$42,$A530,Налоги!$M$15:$M$42,$B530)</f>
        <v>0</v>
      </c>
      <c r="AG530" s="428">
        <f>SUMIFS(Налоги!AF$15:AF$42,Налоги!$A$15:$A$42,$A530,Налоги!$M$15:$M$42,$B530)</f>
        <v>0</v>
      </c>
      <c r="AH530" s="428">
        <f>SUMIFS(Налоги!AG$15:AG$42,Налоги!$A$15:$A$42,$A530,Налоги!$M$15:$M$42,$B530)</f>
        <v>0</v>
      </c>
      <c r="AI530" s="428">
        <f>SUMIFS(Налоги!AH$15:AH$42,Налоги!$A$15:$A$42,$A530,Налоги!$M$15:$M$42,$B530)</f>
        <v>0</v>
      </c>
      <c r="AJ530" s="428">
        <f>SUMIFS(Налоги!AI$15:AI$42,Налоги!$A$15:$A$42,$A530,Налоги!$M$15:$M$42,$B530)</f>
        <v>0</v>
      </c>
      <c r="AK530" s="428">
        <f>SUMIFS(Налоги!AJ$15:AJ$42,Налоги!$A$15:$A$42,$A530,Налоги!$M$15:$M$42,$B530)</f>
        <v>0</v>
      </c>
      <c r="AL530" s="428">
        <f>SUMIFS(Налоги!AK$15:AK$42,Налоги!$A$15:$A$42,$A530,Налоги!$M$15:$M$42,$B530)</f>
        <v>0</v>
      </c>
      <c r="AM530" s="428">
        <f>SUMIFS(Налоги!AL$15:AL$42,Налоги!$A$15:$A$42,$A530,Налоги!$M$15:$M$42,$B530)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SUMIFS(Налоги!O$15:O$42,Налоги!$A$15:$A$42,$A531,Налоги!$M$15:$M$42,$B531)</f>
        <v>0</v>
      </c>
      <c r="P531" s="428">
        <f>SUMIFS(Налоги!P$15:P$42,Налоги!$A$15:$A$42,$A531,Налоги!$M$15:$M$42,$B531)</f>
        <v>0</v>
      </c>
      <c r="Q531" s="428">
        <f>SUMIFS(Налоги!Q$15:Q$42,Налоги!$A$15:$A$42,$A531,Налоги!$M$15:$M$42,$B531)</f>
        <v>0</v>
      </c>
      <c r="R531" s="416">
        <f t="shared" si="104"/>
        <v>0</v>
      </c>
      <c r="S531" s="428">
        <f>SUMIFS(Налоги!R$15:R$42,Налоги!$A$15:$A$42,$A531,Налоги!$M$15:$M$42,$B531)</f>
        <v>0</v>
      </c>
      <c r="T531" s="428">
        <f>SUMIFS(Налоги!S$15:S$42,Налоги!$A$15:$A$42,$A531,Налоги!$M$15:$M$42,$B531)</f>
        <v>0</v>
      </c>
      <c r="U531" s="428">
        <f>SUMIFS(Налоги!T$15:T$42,Налоги!$A$15:$A$42,$A531,Налоги!$M$15:$M$42,$B531)</f>
        <v>0</v>
      </c>
      <c r="V531" s="428">
        <f>SUMIFS(Налоги!U$15:U$42,Налоги!$A$15:$A$42,$A531,Налоги!$M$15:$M$42,$B531)</f>
        <v>0</v>
      </c>
      <c r="W531" s="428">
        <f>SUMIFS(Налоги!V$15:V$42,Налоги!$A$15:$A$42,$A531,Налоги!$M$15:$M$42,$B531)</f>
        <v>0</v>
      </c>
      <c r="X531" s="428">
        <f>SUMIFS(Налоги!W$15:W$42,Налоги!$A$15:$A$42,$A531,Налоги!$M$15:$M$42,$B531)</f>
        <v>0</v>
      </c>
      <c r="Y531" s="428">
        <f>SUMIFS(Налоги!X$15:X$42,Налоги!$A$15:$A$42,$A531,Налоги!$M$15:$M$42,$B531)</f>
        <v>0</v>
      </c>
      <c r="Z531" s="428">
        <f>SUMIFS(Налоги!Y$15:Y$42,Налоги!$A$15:$A$42,$A531,Налоги!$M$15:$M$42,$B531)</f>
        <v>0</v>
      </c>
      <c r="AA531" s="428">
        <f>SUMIFS(Налоги!Z$15:Z$42,Налоги!$A$15:$A$42,$A531,Налоги!$M$15:$M$42,$B531)</f>
        <v>0</v>
      </c>
      <c r="AB531" s="428">
        <f>SUMIFS(Налоги!AA$15:AA$42,Налоги!$A$15:$A$42,$A531,Налоги!$M$15:$M$42,$B531)</f>
        <v>0</v>
      </c>
      <c r="AC531" s="428">
        <f>SUMIFS(Налоги!AB$15:AB$42,Налоги!$A$15:$A$42,$A531,Налоги!$M$15:$M$42,$B531)</f>
        <v>0</v>
      </c>
      <c r="AD531" s="428">
        <f>SUMIFS(Налоги!AC$15:AC$42,Налоги!$A$15:$A$42,$A531,Налоги!$M$15:$M$42,$B531)</f>
        <v>0</v>
      </c>
      <c r="AE531" s="428">
        <f>SUMIFS(Налоги!AD$15:AD$42,Налоги!$A$15:$A$42,$A531,Налоги!$M$15:$M$42,$B531)</f>
        <v>0</v>
      </c>
      <c r="AF531" s="428">
        <f>SUMIFS(Налоги!AE$15:AE$42,Налоги!$A$15:$A$42,$A531,Налоги!$M$15:$M$42,$B531)</f>
        <v>0</v>
      </c>
      <c r="AG531" s="428">
        <f>SUMIFS(Налоги!AF$15:AF$42,Налоги!$A$15:$A$42,$A531,Налоги!$M$15:$M$42,$B531)</f>
        <v>0</v>
      </c>
      <c r="AH531" s="428">
        <f>SUMIFS(Налоги!AG$15:AG$42,Налоги!$A$15:$A$42,$A531,Налоги!$M$15:$M$42,$B531)</f>
        <v>0</v>
      </c>
      <c r="AI531" s="428">
        <f>SUMIFS(Налоги!AH$15:AH$42,Налоги!$A$15:$A$42,$A531,Налоги!$M$15:$M$42,$B531)</f>
        <v>0</v>
      </c>
      <c r="AJ531" s="428">
        <f>SUMIFS(Налоги!AI$15:AI$42,Налоги!$A$15:$A$42,$A531,Налоги!$M$15:$M$42,$B531)</f>
        <v>0</v>
      </c>
      <c r="AK531" s="428">
        <f>SUMIFS(Налоги!AJ$15:AJ$42,Налоги!$A$15:$A$42,$A531,Налоги!$M$15:$M$42,$B531)</f>
        <v>0</v>
      </c>
      <c r="AL531" s="428">
        <f>SUMIFS(Налоги!AK$15:AK$42,Налоги!$A$15:$A$42,$A531,Налоги!$M$15:$M$42,$B531)</f>
        <v>0</v>
      </c>
      <c r="AM531" s="428">
        <f>SUMIFS(Налоги!AL$15:AL$42,Налоги!$A$15:$A$42,$A531,Налоги!$M$15:$M$42,$B531)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SUMIFS(Налоги!O$15:O$42,Налоги!$A$15:$A$42,$A532,Налоги!$M$15:$M$42,$B532)</f>
        <v>0</v>
      </c>
      <c r="P532" s="415">
        <f>SUMIFS(Налоги!P$15:P$42,Налоги!$A$15:$A$42,$A532,Налоги!$M$15:$M$42,$B532)</f>
        <v>0</v>
      </c>
      <c r="Q532" s="415">
        <f>SUMIFS(Налоги!Q$15:Q$42,Налоги!$A$15:$A$42,$A532,Налоги!$M$15:$M$42,$B532)</f>
        <v>0</v>
      </c>
      <c r="R532" s="416">
        <f t="shared" si="104"/>
        <v>0</v>
      </c>
      <c r="S532" s="415">
        <f>SUMIFS(Налоги!R$15:R$42,Налоги!$A$15:$A$42,$A532,Налоги!$M$15:$M$42,$B532)</f>
        <v>0</v>
      </c>
      <c r="T532" s="415">
        <f>SUMIFS(Налоги!S$15:S$42,Налоги!$A$15:$A$42,$A532,Налоги!$M$15:$M$42,$B532)</f>
        <v>0</v>
      </c>
      <c r="U532" s="415">
        <f>SUMIFS(Налоги!T$15:T$42,Налоги!$A$15:$A$42,$A532,Налоги!$M$15:$M$42,$B532)</f>
        <v>0</v>
      </c>
      <c r="V532" s="415">
        <f>SUMIFS(Налоги!U$15:U$42,Налоги!$A$15:$A$42,$A532,Налоги!$M$15:$M$42,$B532)</f>
        <v>0</v>
      </c>
      <c r="W532" s="415">
        <f>SUMIFS(Налоги!V$15:V$42,Налоги!$A$15:$A$42,$A532,Налоги!$M$15:$M$42,$B532)</f>
        <v>0</v>
      </c>
      <c r="X532" s="415">
        <f>SUMIFS(Налоги!W$15:W$42,Налоги!$A$15:$A$42,$A532,Налоги!$M$15:$M$42,$B532)</f>
        <v>0</v>
      </c>
      <c r="Y532" s="415">
        <f>SUMIFS(Налоги!X$15:X$42,Налоги!$A$15:$A$42,$A532,Налоги!$M$15:$M$42,$B532)</f>
        <v>0</v>
      </c>
      <c r="Z532" s="415">
        <f>SUMIFS(Налоги!Y$15:Y$42,Налоги!$A$15:$A$42,$A532,Налоги!$M$15:$M$42,$B532)</f>
        <v>0</v>
      </c>
      <c r="AA532" s="415">
        <f>SUMIFS(Налоги!Z$15:Z$42,Налоги!$A$15:$A$42,$A532,Налоги!$M$15:$M$42,$B532)</f>
        <v>0</v>
      </c>
      <c r="AB532" s="415">
        <f>SUMIFS(Налоги!AA$15:AA$42,Налоги!$A$15:$A$42,$A532,Налоги!$M$15:$M$42,$B532)</f>
        <v>0</v>
      </c>
      <c r="AC532" s="415">
        <f>SUMIFS(Налоги!AB$15:AB$42,Налоги!$A$15:$A$42,$A532,Налоги!$M$15:$M$42,$B532)</f>
        <v>0</v>
      </c>
      <c r="AD532" s="415">
        <f>SUMIFS(Налоги!AC$15:AC$42,Налоги!$A$15:$A$42,$A532,Налоги!$M$15:$M$42,$B532)</f>
        <v>0</v>
      </c>
      <c r="AE532" s="415">
        <f>SUMIFS(Налоги!AD$15:AD$42,Налоги!$A$15:$A$42,$A532,Налоги!$M$15:$M$42,$B532)</f>
        <v>0</v>
      </c>
      <c r="AF532" s="415">
        <f>SUMIFS(Налоги!AE$15:AE$42,Налоги!$A$15:$A$42,$A532,Налоги!$M$15:$M$42,$B532)</f>
        <v>0</v>
      </c>
      <c r="AG532" s="415">
        <f>SUMIFS(Налоги!AF$15:AF$42,Налоги!$A$15:$A$42,$A532,Налоги!$M$15:$M$42,$B532)</f>
        <v>0</v>
      </c>
      <c r="AH532" s="415">
        <f>SUMIFS(Налоги!AG$15:AG$42,Налоги!$A$15:$A$42,$A532,Налоги!$M$15:$M$42,$B532)</f>
        <v>0</v>
      </c>
      <c r="AI532" s="415">
        <f>SUMIFS(Налоги!AH$15:AH$42,Налоги!$A$15:$A$42,$A532,Налоги!$M$15:$M$42,$B532)</f>
        <v>0</v>
      </c>
      <c r="AJ532" s="415">
        <f>SUMIFS(Налоги!AI$15:AI$42,Налоги!$A$15:$A$42,$A532,Налоги!$M$15:$M$42,$B532)</f>
        <v>0</v>
      </c>
      <c r="AK532" s="415">
        <f>SUMIFS(Налоги!AJ$15:AJ$42,Налоги!$A$15:$A$42,$A532,Налоги!$M$15:$M$42,$B532)</f>
        <v>0</v>
      </c>
      <c r="AL532" s="415">
        <f>SUMIFS(Налоги!AK$15:AK$42,Налоги!$A$15:$A$42,$A532,Налоги!$M$15:$M$42,$B532)</f>
        <v>0</v>
      </c>
      <c r="AM532" s="415">
        <f>SUMIFS(Налоги!AL$15:AL$42,Налоги!$A$15:$A$42,$A532,Налоги!$M$15:$M$42,$B532)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SUMIFS(Налоги!O$15:O$42,Налоги!$A$15:$A$42,$A533,Налоги!$M$15:$M$42,$B533)</f>
        <v>0</v>
      </c>
      <c r="P533" s="428">
        <f>SUMIFS(Налоги!P$15:P$42,Налоги!$A$15:$A$42,$A533,Налоги!$M$15:$M$42,$B533)</f>
        <v>0</v>
      </c>
      <c r="Q533" s="428">
        <f>SUMIFS(Налоги!Q$15:Q$42,Налоги!$A$15:$A$42,$A533,Налоги!$M$15:$M$42,$B533)</f>
        <v>0</v>
      </c>
      <c r="R533" s="416">
        <f>Q533-P533</f>
        <v>0</v>
      </c>
      <c r="S533" s="428">
        <f>SUMIFS(Налоги!R$15:R$42,Налоги!$A$15:$A$42,$A533,Налоги!$M$15:$M$42,$B533)</f>
        <v>0</v>
      </c>
      <c r="T533" s="428">
        <f>SUMIFS(Налоги!S$15:S$42,Налоги!$A$15:$A$42,$A533,Налоги!$M$15:$M$42,$B533)</f>
        <v>0</v>
      </c>
      <c r="U533" s="428">
        <f>SUMIFS(Налоги!T$15:T$42,Налоги!$A$15:$A$42,$A533,Налоги!$M$15:$M$42,$B533)</f>
        <v>0</v>
      </c>
      <c r="V533" s="428">
        <f>SUMIFS(Налоги!U$15:U$42,Налоги!$A$15:$A$42,$A533,Налоги!$M$15:$M$42,$B533)</f>
        <v>0</v>
      </c>
      <c r="W533" s="428">
        <f>SUMIFS(Налоги!V$15:V$42,Налоги!$A$15:$A$42,$A533,Налоги!$M$15:$M$42,$B533)</f>
        <v>0</v>
      </c>
      <c r="X533" s="428">
        <f>SUMIFS(Налоги!W$15:W$42,Налоги!$A$15:$A$42,$A533,Налоги!$M$15:$M$42,$B533)</f>
        <v>0</v>
      </c>
      <c r="Y533" s="428">
        <f>SUMIFS(Налоги!X$15:X$42,Налоги!$A$15:$A$42,$A533,Налоги!$M$15:$M$42,$B533)</f>
        <v>0</v>
      </c>
      <c r="Z533" s="428">
        <f>SUMIFS(Налоги!Y$15:Y$42,Налоги!$A$15:$A$42,$A533,Налоги!$M$15:$M$42,$B533)</f>
        <v>0</v>
      </c>
      <c r="AA533" s="428">
        <f>SUMIFS(Налоги!Z$15:Z$42,Налоги!$A$15:$A$42,$A533,Налоги!$M$15:$M$42,$B533)</f>
        <v>0</v>
      </c>
      <c r="AB533" s="428">
        <f>SUMIFS(Налоги!AA$15:AA$42,Налоги!$A$15:$A$42,$A533,Налоги!$M$15:$M$42,$B533)</f>
        <v>0</v>
      </c>
      <c r="AC533" s="428">
        <f>SUMIFS(Налоги!AB$15:AB$42,Налоги!$A$15:$A$42,$A533,Налоги!$M$15:$M$42,$B533)</f>
        <v>0</v>
      </c>
      <c r="AD533" s="428">
        <f>SUMIFS(Налоги!AC$15:AC$42,Налоги!$A$15:$A$42,$A533,Налоги!$M$15:$M$42,$B533)</f>
        <v>0</v>
      </c>
      <c r="AE533" s="428">
        <f>SUMIFS(Налоги!AD$15:AD$42,Налоги!$A$15:$A$42,$A533,Налоги!$M$15:$M$42,$B533)</f>
        <v>0</v>
      </c>
      <c r="AF533" s="428">
        <f>SUMIFS(Налоги!AE$15:AE$42,Налоги!$A$15:$A$42,$A533,Налоги!$M$15:$M$42,$B533)</f>
        <v>0</v>
      </c>
      <c r="AG533" s="428">
        <f>SUMIFS(Налоги!AF$15:AF$42,Налоги!$A$15:$A$42,$A533,Налоги!$M$15:$M$42,$B533)</f>
        <v>0</v>
      </c>
      <c r="AH533" s="428">
        <f>SUMIFS(Налоги!AG$15:AG$42,Налоги!$A$15:$A$42,$A533,Налоги!$M$15:$M$42,$B533)</f>
        <v>0</v>
      </c>
      <c r="AI533" s="428">
        <f>SUMIFS(Налоги!AH$15:AH$42,Налоги!$A$15:$A$42,$A533,Налоги!$M$15:$M$42,$B533)</f>
        <v>0</v>
      </c>
      <c r="AJ533" s="428">
        <f>SUMIFS(Налоги!AI$15:AI$42,Налоги!$A$15:$A$42,$A533,Налоги!$M$15:$M$42,$B533)</f>
        <v>0</v>
      </c>
      <c r="AK533" s="428">
        <f>SUMIFS(Налоги!AJ$15:AJ$42,Налоги!$A$15:$A$42,$A533,Налоги!$M$15:$M$42,$B533)</f>
        <v>0</v>
      </c>
      <c r="AL533" s="428">
        <f>SUMIFS(Налоги!AK$15:AK$42,Налоги!$A$15:$A$42,$A533,Налоги!$M$15:$M$42,$B533)</f>
        <v>0</v>
      </c>
      <c r="AM533" s="428">
        <f>SUMIFS(Налоги!AL$15:AL$42,Налоги!$A$15:$A$42,$A533,Налоги!$M$15:$M$42,$B533)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SUMIFS(Налоги!O$15:O$42,Налоги!$A$15:$A$42,$A534,Налоги!$M$15:$M$42,$B534)</f>
        <v>88</v>
      </c>
      <c r="P534" s="428">
        <f>SUMIFS(Налоги!P$15:P$42,Налоги!$A$15:$A$42,$A534,Налоги!$M$15:$M$42,$B534)</f>
        <v>0</v>
      </c>
      <c r="Q534" s="428">
        <f>SUMIFS(Налоги!Q$15:Q$42,Налоги!$A$15:$A$42,$A534,Налоги!$M$15:$M$42,$B534)</f>
        <v>0</v>
      </c>
      <c r="R534" s="416">
        <f t="shared" si="104"/>
        <v>0</v>
      </c>
      <c r="S534" s="428">
        <f>SUMIFS(Налоги!R$15:R$42,Налоги!$A$15:$A$42,$A534,Налоги!$M$15:$M$42,$B534)</f>
        <v>0</v>
      </c>
      <c r="T534" s="428">
        <f>SUMIFS(Налоги!S$15:S$42,Налоги!$A$15:$A$42,$A534,Налоги!$M$15:$M$42,$B534)</f>
        <v>0</v>
      </c>
      <c r="U534" s="428">
        <f>SUMIFS(Налоги!T$15:T$42,Налоги!$A$15:$A$42,$A534,Налоги!$M$15:$M$42,$B534)</f>
        <v>0</v>
      </c>
      <c r="V534" s="428">
        <f>SUMIFS(Налоги!U$15:U$42,Налоги!$A$15:$A$42,$A534,Налоги!$M$15:$M$42,$B534)</f>
        <v>0</v>
      </c>
      <c r="W534" s="428">
        <f>SUMIFS(Налоги!V$15:V$42,Налоги!$A$15:$A$42,$A534,Налоги!$M$15:$M$42,$B534)</f>
        <v>0</v>
      </c>
      <c r="X534" s="428">
        <f>SUMIFS(Налоги!W$15:W$42,Налоги!$A$15:$A$42,$A534,Налоги!$M$15:$M$42,$B534)</f>
        <v>0</v>
      </c>
      <c r="Y534" s="428">
        <f>SUMIFS(Налоги!X$15:X$42,Налоги!$A$15:$A$42,$A534,Налоги!$M$15:$M$42,$B534)</f>
        <v>0</v>
      </c>
      <c r="Z534" s="428">
        <f>SUMIFS(Налоги!Y$15:Y$42,Налоги!$A$15:$A$42,$A534,Налоги!$M$15:$M$42,$B534)</f>
        <v>0</v>
      </c>
      <c r="AA534" s="428">
        <f>SUMIFS(Налоги!Z$15:Z$42,Налоги!$A$15:$A$42,$A534,Налоги!$M$15:$M$42,$B534)</f>
        <v>0</v>
      </c>
      <c r="AB534" s="428">
        <f>SUMIFS(Налоги!AA$15:AA$42,Налоги!$A$15:$A$42,$A534,Налоги!$M$15:$M$42,$B534)</f>
        <v>0</v>
      </c>
      <c r="AC534" s="428">
        <f>SUMIFS(Налоги!AB$15:AB$42,Налоги!$A$15:$A$42,$A534,Налоги!$M$15:$M$42,$B534)</f>
        <v>0</v>
      </c>
      <c r="AD534" s="428">
        <f>SUMIFS(Налоги!AC$15:AC$42,Налоги!$A$15:$A$42,$A534,Налоги!$M$15:$M$42,$B534)</f>
        <v>0</v>
      </c>
      <c r="AE534" s="428">
        <f>SUMIFS(Налоги!AD$15:AD$42,Налоги!$A$15:$A$42,$A534,Налоги!$M$15:$M$42,$B534)</f>
        <v>0</v>
      </c>
      <c r="AF534" s="428">
        <f>SUMIFS(Налоги!AE$15:AE$42,Налоги!$A$15:$A$42,$A534,Налоги!$M$15:$M$42,$B534)</f>
        <v>0</v>
      </c>
      <c r="AG534" s="428">
        <f>SUMIFS(Налоги!AF$15:AF$42,Налоги!$A$15:$A$42,$A534,Налоги!$M$15:$M$42,$B534)</f>
        <v>0</v>
      </c>
      <c r="AH534" s="428">
        <f>SUMIFS(Налоги!AG$15:AG$42,Налоги!$A$15:$A$42,$A534,Налоги!$M$15:$M$42,$B534)</f>
        <v>0</v>
      </c>
      <c r="AI534" s="428">
        <f>SUMIFS(Налоги!AH$15:AH$42,Налоги!$A$15:$A$42,$A534,Налоги!$M$15:$M$42,$B534)</f>
        <v>0</v>
      </c>
      <c r="AJ534" s="428">
        <f>SUMIFS(Налоги!AI$15:AI$42,Налоги!$A$15:$A$42,$A534,Налоги!$M$15:$M$42,$B534)</f>
        <v>0</v>
      </c>
      <c r="AK534" s="428">
        <f>SUMIFS(Налоги!AJ$15:AJ$42,Налоги!$A$15:$A$42,$A534,Налоги!$M$15:$M$42,$B534)</f>
        <v>0</v>
      </c>
      <c r="AL534" s="428">
        <f>SUMIFS(Налоги!AK$15:AK$42,Налоги!$A$15:$A$42,$A534,Налоги!$M$15:$M$42,$B534)</f>
        <v>0</v>
      </c>
      <c r="AM534" s="428">
        <f>SUMIFS(Налоги!AL$15:AL$42,Налоги!$A$15:$A$42,$A534,Налоги!$M$15:$M$42,$B534)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9.8"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SUMIFS(Аренда!O$15:O$32,Аренда!$A$15:$A$32,$A536,Аренда!$M$15:$M$32,"Арендная и концессионная плата. Лизинговые платежи")</f>
        <v>0</v>
      </c>
      <c r="P536" s="428">
        <f>SUMIFS(Аренда!P$15:P$32,Аренда!$A$15:$A$32,$A536,Аренда!$M$15:$M$32,"Арендная и концессионная плата. Лизинговые платежи")</f>
        <v>0</v>
      </c>
      <c r="Q536" s="428">
        <f>SUMIFS(Аренда!Q$15:Q$32,Аренда!$A$15:$A$32,$A536,Аренда!$M$15:$M$32,"Арендная и концессионная плата. Лизинговые платежи")</f>
        <v>0</v>
      </c>
      <c r="R536" s="416">
        <f t="shared" si="106"/>
        <v>0</v>
      </c>
      <c r="S536" s="428">
        <f>SUMIFS(Аренда!R$15:R$32,Аренда!$A$15:$A$32,$A536,Аренда!$M$15:$M$32,"Арендная и концессионная плата. Лизинговые платежи")</f>
        <v>0</v>
      </c>
      <c r="T536" s="428">
        <f>SUMIFS(Аренда!S$15:S$32,Аренда!$A$15:$A$32,$A536,Аренда!$M$15:$M$32,"Арендная и концессионная плата. Лизинговые платежи")</f>
        <v>0</v>
      </c>
      <c r="U536" s="428">
        <f>SUMIFS(Аренда!T$15:T$32,Аренда!$A$15:$A$32,$A536,Аренда!$M$15:$M$32,"Арендная и концессионная плата. Лизинговые платежи")</f>
        <v>0</v>
      </c>
      <c r="V536" s="428">
        <f>SUMIFS(Аренда!U$15:U$32,Аренда!$A$15:$A$32,$A536,Аренда!$M$15:$M$32,"Арендная и концессионная плата. Лизинговые платежи")</f>
        <v>0</v>
      </c>
      <c r="W536" s="428">
        <f>SUMIFS(Аренда!V$15:V$32,Аренда!$A$15:$A$32,$A536,Аренда!$M$15:$M$32,"Арендная и концессионная плата. Лизинговые платежи")</f>
        <v>0</v>
      </c>
      <c r="X536" s="428">
        <f>SUMIFS(Аренда!W$15:W$32,Аренда!$A$15:$A$32,$A536,Аренда!$M$15:$M$32,"Арендная и концессионная плата. Лизинговые платежи")</f>
        <v>0</v>
      </c>
      <c r="Y536" s="428">
        <f>SUMIFS(Аренда!X$15:X$32,Аренда!$A$15:$A$32,$A536,Аренда!$M$15:$M$32,"Арендная и концессионная плата. Лизинговые платежи")</f>
        <v>0</v>
      </c>
      <c r="Z536" s="428">
        <f>SUMIFS(Аренда!Y$15:Y$32,Аренда!$A$15:$A$32,$A536,Аренда!$M$15:$M$32,"Арендная и концессионная плата. Лизинговые платежи")</f>
        <v>0</v>
      </c>
      <c r="AA536" s="428">
        <f>SUMIFS(Аренда!Z$15:Z$32,Аренда!$A$15:$A$32,$A536,Аренда!$M$15:$M$32,"Арендная и концессионная плата. Лизинговые платежи")</f>
        <v>0</v>
      </c>
      <c r="AB536" s="428">
        <f>SUMIFS(Аренда!AA$15:AA$32,Аренда!$A$15:$A$32,$A536,Аренда!$M$15:$M$32,"Арендная и концессионная плата. Лизинговые платежи")</f>
        <v>0</v>
      </c>
      <c r="AC536" s="428">
        <f>SUMIFS(Аренда!AB$15:AB$32,Аренда!$A$15:$A$32,$A536,Аренда!$M$15:$M$32,"Арендная и концессионная плата. Лизинговые платежи")</f>
        <v>0</v>
      </c>
      <c r="AD536" s="428">
        <f>SUMIFS(Аренда!AC$15:AC$32,Аренда!$A$15:$A$32,$A536,Аренда!$M$15:$M$32,"Арендная и концессионная плата. Лизинговые платежи")</f>
        <v>0</v>
      </c>
      <c r="AE536" s="428">
        <f>SUMIFS(Аренда!AD$15:AD$32,Аренда!$A$15:$A$32,$A536,Аренда!$M$15:$M$32,"Арендная и концессионная плата. Лизинговые платежи")</f>
        <v>0</v>
      </c>
      <c r="AF536" s="428">
        <f>SUMIFS(Аренда!AE$15:AE$32,Аренда!$A$15:$A$32,$A536,Аренда!$M$15:$M$32,"Арендная и концессионная плата. Лизинговые платежи")</f>
        <v>0</v>
      </c>
      <c r="AG536" s="428">
        <f>SUMIFS(Аренда!AF$15:AF$32,Аренда!$A$15:$A$32,$A536,Аренда!$M$15:$M$32,"Арендная и концессионная плата. Лизинговые платежи")</f>
        <v>0</v>
      </c>
      <c r="AH536" s="428">
        <f>SUMIFS(Аренда!AG$15:AG$32,Аренда!$A$15:$A$32,$A536,Аренда!$M$15:$M$32,"Арендная и концессионная плата. Лизинговые платежи")</f>
        <v>0</v>
      </c>
      <c r="AI536" s="428">
        <f>SUMIFS(Аренда!AH$15:AH$32,Аренда!$A$15:$A$32,$A536,Аренда!$M$15:$M$32,"Арендная и концессионная плата. Лизинговые платежи")</f>
        <v>0</v>
      </c>
      <c r="AJ536" s="428">
        <f>SUMIFS(Аренда!AI$15:AI$32,Аренда!$A$15:$A$32,$A536,Аренда!$M$15:$M$32,"Арендная и концессионная плата. Лизинговые платежи")</f>
        <v>0</v>
      </c>
      <c r="AK536" s="428">
        <f>SUMIFS(Аренда!AJ$15:AJ$32,Аренда!$A$15:$A$32,$A536,Аренда!$M$15:$M$32,"Арендная и концессионная плата. Лизинговые платежи")</f>
        <v>0</v>
      </c>
      <c r="AL536" s="428">
        <f>SUMIFS(Аренда!AK$15:AK$32,Аренда!$A$15:$A$32,$A536,Аренда!$M$15:$M$32,"Арендная и концессионная плата. Лизинговые платежи")</f>
        <v>0</v>
      </c>
      <c r="AM536" s="428">
        <f>SUMIFS(Аренда!AL$15:AL$32,Аренда!$A$15:$A$32,$A536,Аренда!$M$15:$M$32,"Арендная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ht="22.8"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SUMIFS(Экономия_корр!O$15:O$32,Экономия_корр!$A$15:$A$32,$A539,Экономия_корр!$M$15:$M$32,"Экономия расходов с учетом ИПЦ")</f>
        <v>0</v>
      </c>
      <c r="U539" s="415">
        <f>SUMIFS(Экономия_корр!P$15:P$32,Экономия_корр!$A$15:$A$32,$A539,Экономия_корр!$M$15:$M$32,"Экономия расходов с учетом ИПЦ")</f>
        <v>0</v>
      </c>
      <c r="V539" s="415">
        <f>SUMIFS(Экономия_корр!Q$15:Q$32,Экономия_корр!$A$15:$A$32,$A539,Экономия_корр!$M$15:$M$32,"Экономия расходов с учетом ИПЦ")</f>
        <v>0</v>
      </c>
      <c r="W539" s="415">
        <f>SUMIFS(Экономия_корр!R$15:R$32,Экономия_корр!$A$15:$A$32,$A539,Экономия_корр!$M$15:$M$32,"Экономия расходов с учетом ИПЦ")</f>
        <v>0</v>
      </c>
      <c r="X539" s="415">
        <f>SUMIFS(Экономия_корр!S$15:S$32,Экономия_корр!$A$15:$A$32,$A539,Экономия_корр!$M$15:$M$32,"Экономия расходов с учетом ИПЦ")</f>
        <v>0</v>
      </c>
      <c r="Y539" s="415">
        <f>SUMIFS(Экономия_корр!T$15:T$32,Экономия_корр!$A$15:$A$32,$A539,Экономия_корр!$M$15:$M$32,"Экономия расходов с учетом ИПЦ")</f>
        <v>0</v>
      </c>
      <c r="Z539" s="415">
        <f>SUMIFS(Экономия_корр!U$15:U$32,Экономия_корр!$A$15:$A$32,$A539,Экономия_корр!$M$15:$M$32,"Экономия расходов с учетом ИПЦ")</f>
        <v>0</v>
      </c>
      <c r="AA539" s="415">
        <f>SUMIFS(Экономия_корр!V$15:V$32,Экономия_корр!$A$15:$A$32,$A539,Экономия_корр!$M$15:$M$32,"Экономия расходов с учетом ИПЦ")</f>
        <v>0</v>
      </c>
      <c r="AB539" s="415">
        <f>SUMIFS(Экономия_корр!W$15:W$32,Экономия_корр!$A$15:$A$32,$A539,Экономия_корр!$M$15:$M$32,"Экономия расходов с учетом ИПЦ")</f>
        <v>0</v>
      </c>
      <c r="AC539" s="415">
        <f>SUMIFS(Экономия_корр!X$15:X$32,Экономия_корр!$A$15:$A$32,$A539,Экономия_корр!$M$15:$M$32,"Экономия расходов с учетом ИПЦ")</f>
        <v>0</v>
      </c>
      <c r="AD539" s="415">
        <f>SUMIFS(Экономия_корр!Y$15:Y$32,Экономия_корр!$A$15:$A$32,$A539,Экономия_корр!$M$15:$M$32,"Экономия расходов с учетом ИПЦ")</f>
        <v>0</v>
      </c>
      <c r="AE539" s="415">
        <f>SUMIFS(Экономия_корр!Z$15:Z$32,Экономия_корр!$A$15:$A$32,$A539,Экономия_корр!$M$15:$M$32,"Экономия расходов с учетом ИПЦ")</f>
        <v>0</v>
      </c>
      <c r="AF539" s="415">
        <f>SUMIFS(Экономия_корр!AA$15:AA$32,Экономия_корр!$A$15:$A$32,$A539,Экономия_корр!$M$15:$M$32,"Экономия расходов с учетом ИПЦ")</f>
        <v>0</v>
      </c>
      <c r="AG539" s="415">
        <f>SUMIFS(Экономия_корр!AB$15:AB$32,Экономия_корр!$A$15:$A$32,$A539,Экономия_корр!$M$15:$M$32,"Экономия расходов с учетом ИПЦ")</f>
        <v>0</v>
      </c>
      <c r="AH539" s="415">
        <f>SUMIFS(Экономия_корр!AC$15:AC$32,Экономия_корр!$A$15:$A$32,$A539,Экономия_корр!$M$15:$M$32,"Экономия расходов с учетом ИПЦ")</f>
        <v>0</v>
      </c>
      <c r="AI539" s="415">
        <f>SUMIFS(Экономия_корр!AD$15:AD$32,Экономия_корр!$A$15:$A$32,$A539,Экономия_корр!$M$15:$M$32,"Экономия расходов с учетом ИПЦ")</f>
        <v>0</v>
      </c>
      <c r="AJ539" s="415">
        <f>SUMIFS(Экономия_корр!AE$15:AE$32,Экономия_корр!$A$15:$A$32,$A539,Экономия_корр!$M$15:$M$32,"Экономия расходов с учетом ИПЦ")</f>
        <v>0</v>
      </c>
      <c r="AK539" s="415">
        <f>SUMIFS(Экономия_корр!AF$15:AF$32,Экономия_корр!$A$15:$A$32,$A539,Экономия_корр!$M$15:$M$32,"Экономия расходов с учетом ИПЦ")</f>
        <v>0</v>
      </c>
      <c r="AL539" s="415">
        <f>SUMIFS(Экономия_корр!AG$15:AG$32,Экономия_корр!$A$15:$A$32,$A539,Экономия_корр!$M$15:$M$32,"Экономия расходов с учетом ИПЦ")</f>
        <v>0</v>
      </c>
      <c r="AM539" s="415">
        <f>SUMIFS(Экономия_корр!AH$15:AH$32,Экономия_корр!$A$15:$A$32,$A539,Экономия_корр!$M$15:$M$32,"Экономия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ht="22.8"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4.200000000000003"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SUMIFS(ЭЭ!O$15:O$38,ЭЭ!$A$15:$A$38,$A546,ЭЭ!$M$15:$M$38,"Всего по тарифу")</f>
        <v>941.93</v>
      </c>
      <c r="P546" s="434">
        <f>SUMIFS(ЭЭ!P$15:P$38,ЭЭ!$A$15:$A$38,$A546,ЭЭ!$M$15:$M$38,"Всего по тарифу")</f>
        <v>1099.2</v>
      </c>
      <c r="Q546" s="434">
        <f>SUMIFS(ЭЭ!Q$15:Q$38,ЭЭ!$A$15:$A$38,$A546,ЭЭ!$M$15:$M$38,"Всего по тарифу")</f>
        <v>874.58</v>
      </c>
      <c r="R546" s="410">
        <f t="shared" si="106"/>
        <v>-224.62</v>
      </c>
      <c r="S546" s="434">
        <f>SUMIFS(ЭЭ!R$15:R$38,ЭЭ!$A$15:$A$38,$A546,ЭЭ!$M$15:$M$38,"Всего по тарифу")</f>
        <v>1151.28</v>
      </c>
      <c r="T546" s="434">
        <f>SUMIFS(ЭЭ!S$15:S$38,ЭЭ!$A$15:$A$38,$A546,ЭЭ!$M$15:$M$38,"Всего по тарифу")</f>
        <v>1280</v>
      </c>
      <c r="U546" s="434">
        <f>SUMIFS(ЭЭ!T$15:T$38,ЭЭ!$A$15:$A$38,$A546,ЭЭ!$M$15:$M$38,"Всего по тарифу")</f>
        <v>0</v>
      </c>
      <c r="V546" s="434">
        <f>SUMIFS(ЭЭ!U$15:U$38,ЭЭ!$A$15:$A$38,$A546,ЭЭ!$M$15:$M$38,"Всего по тарифу")</f>
        <v>0</v>
      </c>
      <c r="W546" s="434">
        <f>SUMIFS(ЭЭ!V$15:V$38,ЭЭ!$A$15:$A$38,$A546,ЭЭ!$M$15:$M$38,"Всего по тарифу")</f>
        <v>0</v>
      </c>
      <c r="X546" s="434">
        <f>SUMIFS(ЭЭ!W$15:W$38,ЭЭ!$A$15:$A$38,$A546,ЭЭ!$M$15:$M$38,"Всего по тарифу")</f>
        <v>0</v>
      </c>
      <c r="Y546" s="434">
        <f>SUMIFS(ЭЭ!X$15:X$38,ЭЭ!$A$15:$A$38,$A546,ЭЭ!$M$15:$M$38,"Всего по тарифу")</f>
        <v>0</v>
      </c>
      <c r="Z546" s="434">
        <f>SUMIFS(ЭЭ!Y$15:Y$38,ЭЭ!$A$15:$A$38,$A546,ЭЭ!$M$15:$M$38,"Всего по тарифу")</f>
        <v>0</v>
      </c>
      <c r="AA546" s="434">
        <f>SUMIFS(ЭЭ!Z$15:Z$38,ЭЭ!$A$15:$A$38,$A546,ЭЭ!$M$15:$M$38,"Всего по тарифу")</f>
        <v>0</v>
      </c>
      <c r="AB546" s="434">
        <f>SUMIFS(ЭЭ!AA$15:AA$38,ЭЭ!$A$15:$A$38,$A546,ЭЭ!$M$15:$M$38,"Всего по тарифу")</f>
        <v>0</v>
      </c>
      <c r="AC546" s="434">
        <f>SUMIFS(ЭЭ!AB$15:AB$38,ЭЭ!$A$15:$A$38,$A546,ЭЭ!$M$15:$M$38,"Всего по тарифу")</f>
        <v>0</v>
      </c>
      <c r="AD546" s="434">
        <f>SUMIFS(ЭЭ!AC$15:AC$38,ЭЭ!$A$15:$A$38,$A546,ЭЭ!$M$15:$M$38,"Всего по тарифу")</f>
        <v>996.46</v>
      </c>
      <c r="AE546" s="434">
        <f>SUMIFS(ЭЭ!AD$15:AD$38,ЭЭ!$A$15:$A$38,$A546,ЭЭ!$M$15:$M$38,"Всего по тарифу")</f>
        <v>0</v>
      </c>
      <c r="AF546" s="434">
        <f>SUMIFS(ЭЭ!AE$15:AE$38,ЭЭ!$A$15:$A$38,$A546,ЭЭ!$M$15:$M$38,"Всего по тарифу")</f>
        <v>0</v>
      </c>
      <c r="AG546" s="434">
        <f>SUMIFS(ЭЭ!AF$15:AF$38,ЭЭ!$A$15:$A$38,$A546,ЭЭ!$M$15:$M$38,"Всего по тарифу")</f>
        <v>0</v>
      </c>
      <c r="AH546" s="434">
        <f>SUMIFS(ЭЭ!AG$15:AG$38,ЭЭ!$A$15:$A$38,$A546,ЭЭ!$M$15:$M$38,"Всего по тарифу")</f>
        <v>0</v>
      </c>
      <c r="AI546" s="434">
        <f>SUMIFS(ЭЭ!AH$15:AH$38,ЭЭ!$A$15:$A$38,$A546,ЭЭ!$M$15:$M$38,"Всего по тарифу")</f>
        <v>0</v>
      </c>
      <c r="AJ546" s="434">
        <f>SUMIFS(ЭЭ!AI$15:AI$38,ЭЭ!$A$15:$A$38,$A546,ЭЭ!$M$15:$M$38,"Всего по тарифу")</f>
        <v>0</v>
      </c>
      <c r="AK546" s="434">
        <f>SUMIFS(ЭЭ!AJ$15:AJ$38,ЭЭ!$A$15:$A$38,$A546,ЭЭ!$M$15:$M$38,"Всего по тарифу")</f>
        <v>0</v>
      </c>
      <c r="AL546" s="434">
        <f>SUMIFS(ЭЭ!AK$15:AK$38,ЭЭ!$A$15:$A$38,$A546,ЭЭ!$M$15:$M$38,"Всего по тарифу")</f>
        <v>0</v>
      </c>
      <c r="AM546" s="434">
        <f>SUMIFS(ЭЭ!AL$15:AL$38,ЭЭ!$A$15:$A$38,$A546,ЭЭ!$M$15:$M$38,"Всего по тарифу")</f>
        <v>0</v>
      </c>
      <c r="AN546" s="410">
        <f t="shared" si="92"/>
        <v>-13.447640886665271</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4.200000000000003" outlineLevel="1">
      <c r="A547" s="551" t="str">
        <f t="shared" si="105"/>
        <v>1</v>
      </c>
      <c r="B547" s="111" t="s">
        <v>1106</v>
      </c>
      <c r="L547" s="432" t="s">
        <v>104</v>
      </c>
      <c r="M547" s="408" t="s">
        <v>659</v>
      </c>
      <c r="N547" s="433" t="s">
        <v>370</v>
      </c>
      <c r="O547" s="434">
        <f>SUMIFS(Амортизация!O$15:O$114,Амортизация!$A$15:$A$114,$A547,Амортизация!$M$15:$M$114,"Сумма амортизационных отчислений")</f>
        <v>0</v>
      </c>
      <c r="P547" s="434">
        <f>SUMIFS(Амортизация!P$15:P$114,Амортизация!$A$15:$A$114,$A547,Амортизация!$M$15:$M$114,"Сумма амортизационных отчислений")</f>
        <v>0</v>
      </c>
      <c r="Q547" s="434">
        <f>SUMIFS(Амортизация!Q$15:Q$114,Амортизация!$A$15:$A$114,$A547,Амортизация!$M$15:$M$114,"Сумма амортизационных отчислений")</f>
        <v>0</v>
      </c>
      <c r="R547" s="410">
        <f t="shared" si="106"/>
        <v>0</v>
      </c>
      <c r="S547" s="434">
        <f>SUMIFS(Амортизация!R$15:R$114,Амортизация!$A$15:$A$114,$A547,Амортизация!$M$15:$M$114,"Сумма амортизационных отчислений")</f>
        <v>0</v>
      </c>
      <c r="T547" s="434">
        <f>SUMIFS(Амортизация!S$15:S$114,Амортизация!$A$15:$A$114,$A547,Амортизация!$M$15:$M$114,"Сумма амортизационных отчислений")</f>
        <v>0</v>
      </c>
      <c r="U547" s="434">
        <f>SUMIFS(Амортизация!T$15:T$114,Амортизация!$A$15:$A$114,$A547,Амортизация!$M$15:$M$114,"Сумма амортизационных отчислений")</f>
        <v>0</v>
      </c>
      <c r="V547" s="434">
        <f>SUMIFS(Амортизация!U$15:U$114,Амортизация!$A$15:$A$114,$A547,Амортизация!$M$15:$M$114,"Сумма амортизационных отчислений")</f>
        <v>0</v>
      </c>
      <c r="W547" s="434">
        <f>SUMIFS(Амортизация!V$15:V$114,Амортизация!$A$15:$A$114,$A547,Амортизация!$M$15:$M$114,"Сумма амортизационных отчислений")</f>
        <v>0</v>
      </c>
      <c r="X547" s="434">
        <f>SUMIFS(Амортизация!W$15:W$114,Амортизация!$A$15:$A$114,$A547,Амортизация!$M$15:$M$114,"Сумма амортизационных отчислений")</f>
        <v>0</v>
      </c>
      <c r="Y547" s="434">
        <f>SUMIFS(Амортизация!X$15:X$114,Амортизация!$A$15:$A$114,$A547,Амортизация!$M$15:$M$114,"Сумма амортизационных отчислений")</f>
        <v>0</v>
      </c>
      <c r="Z547" s="434">
        <f>SUMIFS(Амортизация!Y$15:Y$114,Амортизация!$A$15:$A$114,$A547,Амортизация!$M$15:$M$114,"Сумма амортизационных отчислений")</f>
        <v>0</v>
      </c>
      <c r="AA547" s="434">
        <f>SUMIFS(Амортизация!Z$15:Z$114,Амортизация!$A$15:$A$114,$A547,Амортизация!$M$15:$M$114,"Сумма амортизационных отчислений")</f>
        <v>0</v>
      </c>
      <c r="AB547" s="434">
        <f>SUMIFS(Амортизация!AA$15:AA$114,Амортизация!$A$15:$A$114,$A547,Амортизация!$M$15:$M$114,"Сумма амортизационных отчислений")</f>
        <v>0</v>
      </c>
      <c r="AC547" s="434">
        <f>SUMIFS(Амортизация!AB$15:AB$114,Амортизация!$A$15:$A$114,$A547,Амортизация!$M$15:$M$114,"Сумма амортизационных отчислений")</f>
        <v>0</v>
      </c>
      <c r="AD547" s="434">
        <f>SUMIFS(Амортизация!AC$15:AC$114,Амортизация!$A$15:$A$114,$A547,Амортизация!$M$15:$M$114,"Сумма амортизационных отчислений")</f>
        <v>0</v>
      </c>
      <c r="AE547" s="434">
        <f>SUMIFS(Амортизация!AD$15:AD$114,Амортизация!$A$15:$A$114,$A547,Амортизация!$M$15:$M$114,"Сумма амортизационных отчислений")</f>
        <v>0</v>
      </c>
      <c r="AF547" s="434">
        <f>SUMIFS(Амортизация!AE$15:AE$114,Амортизация!$A$15:$A$114,$A547,Амортизация!$M$15:$M$114,"Сумма амортизационных отчислений")</f>
        <v>0</v>
      </c>
      <c r="AG547" s="434">
        <f>SUMIFS(Амортизация!AF$15:AF$114,Амортизация!$A$15:$A$114,$A547,Амортизация!$M$15:$M$114,"Сумма амортизационных отчислений")</f>
        <v>0</v>
      </c>
      <c r="AH547" s="434">
        <f>SUMIFS(Амортизация!AG$15:AG$114,Амортизация!$A$15:$A$114,$A547,Амортизация!$M$15:$M$114,"Сумма амортизационных отчислений")</f>
        <v>0</v>
      </c>
      <c r="AI547" s="434">
        <f>SUMIFS(Амортизация!AH$15:AH$114,Амортизация!$A$15:$A$114,$A547,Амортизация!$M$15:$M$114,"Сумма амортизационных отчислений")</f>
        <v>0</v>
      </c>
      <c r="AJ547" s="434">
        <f>SUMIFS(Амортизация!AI$15:AI$114,Амортизация!$A$15:$A$114,$A547,Амортизация!$M$15:$M$114,"Сумма амортизационных отчислений")</f>
        <v>0</v>
      </c>
      <c r="AK547" s="434">
        <f>SUMIFS(Амортизация!AJ$15:AJ$114,Амортизация!$A$15:$A$114,$A547,Амортизация!$M$15:$M$114,"Сумма амортизационных отчислений")</f>
        <v>0</v>
      </c>
      <c r="AL547" s="434">
        <f>SUMIFS(Амортизация!AK$15:AK$114,Амортизация!$A$15:$A$114,$A547,Амортизация!$M$15:$M$114,"Сумма амортизационных отчислений")</f>
        <v>0</v>
      </c>
      <c r="AM547" s="434">
        <f>SUMIFS(Амортизация!AL$15:AL$114,Амортизация!$A$15:$A$114,$A547,Амортизация!$M$15:$M$114,"Сумма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источники'!P$17:P$89,'ИП + источники'!$A$17:$A$89,$A548,'ИП + источники'!$M$17:$M$89,"Амортизационные отчисления")+SUMIFS('ИП + источники'!P$17:P$89,'ИП + источники'!$A$17:$A$89,$A548,'ИП + источники'!$M$17:$M$89,"погашение займов и кредитов из амортизации")</f>
        <v>0</v>
      </c>
      <c r="P548" s="415">
        <f>SUMIFS('ИП + источники'!Q$17:Q$89,'ИП + источники'!$A$17:$A$89,$A548,'ИП + источники'!$M$17:$M$89,"Амортизационные отчисления")+SUMIFS('ИП + источники'!Q$17:Q$89,'ИП + источники'!$A$17:$A$89,$A548,'ИП + источники'!$M$17:$M$89,"погашение займов и кредитов из амортизации")</f>
        <v>0</v>
      </c>
      <c r="Q548" s="415">
        <f>SUMIFS('ИП + источники'!R$17:R$89,'ИП + источники'!$A$17:$A$89,$A548,'ИП + источники'!$M$17:$M$89,"Амортизационные отчисления")+SUMIFS('ИП + источники'!R$17:R$89,'ИП + источники'!$A$17:$A$89,$A548,'ИП + источники'!$M$17:$M$89,"погашение займов и кредитов из амортизации")</f>
        <v>0</v>
      </c>
      <c r="R548" s="416">
        <f t="shared" si="106"/>
        <v>0</v>
      </c>
      <c r="S548" s="415">
        <f>SUMIFS('ИП + источники'!T$17:T$89,'ИП + источники'!$A$17:$A$89,$A548,'ИП + источники'!$M$17:$M$89,"Амортизационные отчисления")+SUMIFS('ИП + источники'!T$17:T$89,'ИП + источники'!$A$17:$A$89,$A548,'ИП + источники'!$M$17:$M$89,"погашение займов и кредитов из амортизации")</f>
        <v>0</v>
      </c>
      <c r="T548" s="415">
        <f>SUMIFS('ИП + источники'!U$17:U$89,'ИП + источники'!$A$17:$A$89,$A548,'ИП + источники'!$M$17:$M$89,"Амортизационные отчисления")+SUMIFS('ИП + источники'!U$17:U$89,'ИП + источники'!$A$17:$A$89,$A548,'ИП + источники'!$M$17:$M$89,"погашение займов и кредитов из амортизации")</f>
        <v>0</v>
      </c>
      <c r="U548" s="415">
        <f>SUMIFS('ИП + источники'!V$17:V$89,'ИП + источники'!$A$17:$A$89,$A548,'ИП + источники'!$M$17:$M$89,"Амортизационные отчисления")+SUMIFS('ИП + источники'!V$17:V$89,'ИП + источники'!$A$17:$A$89,$A548,'ИП + источники'!$M$17:$M$89,"погашение займов и кредитов из амортизации")</f>
        <v>0</v>
      </c>
      <c r="V548" s="415">
        <f>SUMIFS('ИП + источники'!W$17:W$89,'ИП + источники'!$A$17:$A$89,$A548,'ИП + источники'!$M$17:$M$89,"Амортизационные отчисления")+SUMIFS('ИП + источники'!W$17:W$89,'ИП + источники'!$A$17:$A$89,$A548,'ИП + источники'!$M$17:$M$89,"погашение займов и кредитов из амортизации")</f>
        <v>0</v>
      </c>
      <c r="W548" s="415">
        <f>SUMIFS('ИП + источники'!X$17:X$89,'ИП + источники'!$A$17:$A$89,$A548,'ИП + источники'!$M$17:$M$89,"Амортизационные отчисления")+SUMIFS('ИП + источники'!X$17:X$89,'ИП + источники'!$A$17:$A$89,$A548,'ИП + источники'!$M$17:$M$89,"погашение займов и кредитов из амортизации")</f>
        <v>0</v>
      </c>
      <c r="X548" s="415">
        <f>SUMIFS('ИП + источники'!Y$17:Y$89,'ИП + источники'!$A$17:$A$89,$A548,'ИП + источники'!$M$17:$M$89,"Амортизационные отчисления")+SUMIFS('ИП + источники'!Y$17:Y$89,'ИП + источники'!$A$17:$A$89,$A548,'ИП + источники'!$M$17:$M$89,"погашение займов и кредитов из амортизации")</f>
        <v>0</v>
      </c>
      <c r="Y548" s="415">
        <f>SUMIFS('ИП + источники'!Z$17:Z$89,'ИП + источники'!$A$17:$A$89,$A548,'ИП + источники'!$M$17:$M$89,"Амортизационные отчисления")+SUMIFS('ИП + источники'!Z$17:Z$89,'ИП + источники'!$A$17:$A$89,$A548,'ИП + источники'!$M$17:$M$89,"погашение займов и кредитов из амортизации")</f>
        <v>0</v>
      </c>
      <c r="Z548" s="415">
        <f>SUMIFS('ИП + источники'!AA$17:AA$89,'ИП + источники'!$A$17:$A$89,$A548,'ИП + источники'!$M$17:$M$89,"Амортизационные отчисления")+SUMIFS('ИП + источники'!AA$17:AA$89,'ИП + источники'!$A$17:$A$89,$A548,'ИП + источники'!$M$17:$M$89,"погашение займов и кредитов из амортизации")</f>
        <v>0</v>
      </c>
      <c r="AA548" s="415">
        <f>SUMIFS('ИП + источники'!AB$17:AB$89,'ИП + источники'!$A$17:$A$89,$A548,'ИП + источники'!$M$17:$M$89,"Амортизационные отчисления")+SUMIFS('ИП + источники'!AB$17:AB$89,'ИП + источники'!$A$17:$A$89,$A548,'ИП + источники'!$M$17:$M$89,"погашение займов и кредитов из амортизации")</f>
        <v>0</v>
      </c>
      <c r="AB548" s="415">
        <f>SUMIFS('ИП + источники'!AC$17:AC$89,'ИП + источники'!$A$17:$A$89,$A548,'ИП + источники'!$M$17:$M$89,"Амортизационные отчисления")+SUMIFS('ИП + источники'!AC$17:AC$89,'ИП + источники'!$A$17:$A$89,$A548,'ИП + источники'!$M$17:$M$89,"погашение займов и кредитов из амортизации")</f>
        <v>0</v>
      </c>
      <c r="AC548" s="415">
        <f>SUMIFS('ИП + источники'!AD$17:AD$89,'ИП + источники'!$A$17:$A$89,$A548,'ИП + источники'!$M$17:$M$89,"Амортизационные отчисления")+SUMIFS('ИП + источники'!AD$17:AD$89,'ИП + источники'!$A$17:$A$89,$A548,'ИП + источники'!$M$17:$M$89,"погашение займов и кредитов из амортизации")</f>
        <v>0</v>
      </c>
      <c r="AD548" s="415">
        <f>SUMIFS('ИП + источники'!AE$17:AE$89,'ИП + источники'!$A$17:$A$89,$A548,'ИП + источники'!$M$17:$M$89,"Амортизационные отчисления")+SUMIFS('ИП + источники'!AE$17:AE$89,'ИП + источники'!$A$17:$A$89,$A548,'ИП + источники'!$M$17:$M$89,"погашение займов и кредитов из амортизации")</f>
        <v>0</v>
      </c>
      <c r="AE548" s="415">
        <f>SUMIFS('ИП + источники'!AF$17:AF$89,'ИП + источники'!$A$17:$A$89,$A548,'ИП + источники'!$M$17:$M$89,"Амортизационные отчисления")+SUMIFS('ИП + источники'!AF$17:AF$89,'ИП + источники'!$A$17:$A$89,$A548,'ИП + источники'!$M$17:$M$89,"погашение займов и кредитов из амортизации")</f>
        <v>0</v>
      </c>
      <c r="AF548" s="415">
        <f>SUMIFS('ИП + источники'!AG$17:AG$89,'ИП + источники'!$A$17:$A$89,$A548,'ИП + источники'!$M$17:$M$89,"Амортизационные отчисления")+SUMIFS('ИП + источники'!AG$17:AG$89,'ИП + источники'!$A$17:$A$89,$A548,'ИП + источники'!$M$17:$M$89,"погашение займов и кредитов из амортизации")</f>
        <v>0</v>
      </c>
      <c r="AG548" s="415">
        <f>SUMIFS('ИП + источники'!AH$17:AH$89,'ИП + источники'!$A$17:$A$89,$A548,'ИП + источники'!$M$17:$M$89,"Амортизационные отчисления")+SUMIFS('ИП + источники'!AH$17:AH$89,'ИП + источники'!$A$17:$A$89,$A548,'ИП + источники'!$M$17:$M$89,"погашение займов и кредитов из амортизации")</f>
        <v>0</v>
      </c>
      <c r="AH548" s="415">
        <f>SUMIFS('ИП + источники'!AI$17:AI$89,'ИП + источники'!$A$17:$A$89,$A548,'ИП + источники'!$M$17:$M$89,"Амортизационные отчисления")+SUMIFS('ИП + источники'!AI$17:AI$89,'ИП + источники'!$A$17:$A$89,$A548,'ИП + источники'!$M$17:$M$89,"погашение займов и кредитов из амортизации")</f>
        <v>0</v>
      </c>
      <c r="AI548" s="415">
        <f>SUMIFS('ИП + источники'!AJ$17:AJ$89,'ИП + источники'!$A$17:$A$89,$A548,'ИП + источники'!$M$17:$M$89,"Амортизационные отчисления")+SUMIFS('ИП + источники'!AJ$17:AJ$89,'ИП + источники'!$A$17:$A$89,$A548,'ИП + источники'!$M$17:$M$89,"погашение займов и кредитов из амортизации")</f>
        <v>0</v>
      </c>
      <c r="AJ548" s="415">
        <f>SUMIFS('ИП + источники'!AK$17:AK$89,'ИП + источники'!$A$17:$A$89,$A548,'ИП + источники'!$M$17:$M$89,"Амортизационные отчисления")+SUMIFS('ИП + источники'!AK$17:AK$89,'ИП + источники'!$A$17:$A$89,$A548,'ИП + источники'!$M$17:$M$89,"погашение займов и кредитов из амортизации")</f>
        <v>0</v>
      </c>
      <c r="AK548" s="415">
        <f>SUMIFS('ИП + источники'!AL$17:AL$89,'ИП + источники'!$A$17:$A$89,$A548,'ИП + источники'!$M$17:$M$89,"Амортизационные отчисления")+SUMIFS('ИП + источники'!AL$17:AL$89,'ИП + источники'!$A$17:$A$89,$A548,'ИП + источники'!$M$17:$M$89,"погашение займов и кредитов из амортизации")</f>
        <v>0</v>
      </c>
      <c r="AL548" s="415">
        <f>SUMIFS('ИП + источники'!AM$17:AM$89,'ИП + источники'!$A$17:$A$89,$A548,'ИП + источники'!$M$17:$M$89,"Амортизационные отчисления")+SUMIFS('ИП + источники'!AM$17:AM$89,'ИП + источники'!$A$17:$A$89,$A548,'ИП + источники'!$M$17:$M$89,"погашение займов и кредитов из амортизации")</f>
        <v>0</v>
      </c>
      <c r="AM548" s="415">
        <f>SUMIFS('ИП + источники'!AN$17:AN$89,'ИП + источники'!$A$17:$A$89,$A548,'ИП + источники'!$M$17:$M$89,"Амортизационные отчисления")+SUMIFS('ИП + источники'!AN$17:AN$89,'ИП + источники'!$A$17:$A$89,$A548,'ИП + источники'!$M$17:$M$89,"погашение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источники'!P$17:P$89,'ИП + источники'!$A$17:$A$89,$A550,'ИП + источники'!$M$17:$M$89,"погашение займов и кредитов из нормативной прибыли")</f>
        <v>0</v>
      </c>
      <c r="P550" s="415">
        <f>SUMIFS('ИП + источники'!Q$17:Q$89,'ИП + источники'!$A$17:$A$89,$A550,'ИП + источники'!$M$17:$M$89,"погашение займов и кредитов из нормативной прибыли")</f>
        <v>0</v>
      </c>
      <c r="Q550" s="415">
        <f>SUMIFS('ИП + источники'!R$17:R$89,'ИП + источники'!$A$17:$A$89,$A550,'ИП + источники'!$M$17:$M$89,"погашение займов и кредитов из нормативной прибыли")</f>
        <v>0</v>
      </c>
      <c r="R550" s="416">
        <f t="shared" si="106"/>
        <v>0</v>
      </c>
      <c r="S550" s="415">
        <f>SUMIFS('ИП + источники'!T$17:T$89,'ИП + источники'!$A$17:$A$89,$A550,'ИП + источники'!$M$17:$M$89,"погашение займов и кредитов из нормативной прибыли")</f>
        <v>0</v>
      </c>
      <c r="T550" s="415">
        <f>SUMIFS('ИП + источники'!U$17:U$89,'ИП + источники'!$A$17:$A$89,$A550,'ИП + источники'!$M$17:$M$89,"погашение займов и кредитов из нормативной прибыли")</f>
        <v>0</v>
      </c>
      <c r="U550" s="415">
        <f>SUMIFS('ИП + источники'!V$17:V$89,'ИП + источники'!$A$17:$A$89,$A550,'ИП + источники'!$M$17:$M$89,"погашение займов и кредитов из нормативной прибыли")</f>
        <v>0</v>
      </c>
      <c r="V550" s="415">
        <f>SUMIFS('ИП + источники'!W$17:W$89,'ИП + источники'!$A$17:$A$89,$A550,'ИП + источники'!$M$17:$M$89,"погашение займов и кредитов из нормативной прибыли")</f>
        <v>0</v>
      </c>
      <c r="W550" s="415">
        <f>SUMIFS('ИП + источники'!X$17:X$89,'ИП + источники'!$A$17:$A$89,$A550,'ИП + источники'!$M$17:$M$89,"погашение займов и кредитов из нормативной прибыли")</f>
        <v>0</v>
      </c>
      <c r="X550" s="415">
        <f>SUMIFS('ИП + источники'!Y$17:Y$89,'ИП + источники'!$A$17:$A$89,$A550,'ИП + источники'!$M$17:$M$89,"погашение займов и кредитов из нормативной прибыли")</f>
        <v>0</v>
      </c>
      <c r="Y550" s="415">
        <f>SUMIFS('ИП + источники'!Z$17:Z$89,'ИП + источники'!$A$17:$A$89,$A550,'ИП + источники'!$M$17:$M$89,"погашение займов и кредитов из нормативной прибыли")</f>
        <v>0</v>
      </c>
      <c r="Z550" s="415">
        <f>SUMIFS('ИП + источники'!AA$17:AA$89,'ИП + источники'!$A$17:$A$89,$A550,'ИП + источники'!$M$17:$M$89,"погашение займов и кредитов из нормативной прибыли")</f>
        <v>0</v>
      </c>
      <c r="AA550" s="415">
        <f>SUMIFS('ИП + источники'!AB$17:AB$89,'ИП + источники'!$A$17:$A$89,$A550,'ИП + источники'!$M$17:$M$89,"погашение займов и кредитов из нормативной прибыли")</f>
        <v>0</v>
      </c>
      <c r="AB550" s="415">
        <f>SUMIFS('ИП + источники'!AC$17:AC$89,'ИП + источники'!$A$17:$A$89,$A550,'ИП + источники'!$M$17:$M$89,"погашение займов и кредитов из нормативной прибыли")</f>
        <v>0</v>
      </c>
      <c r="AC550" s="415">
        <f>SUMIFS('ИП + источники'!AD$17:AD$89,'ИП + источники'!$A$17:$A$89,$A550,'ИП + источники'!$M$17:$M$89,"погашение займов и кредитов из нормативной прибыли")</f>
        <v>0</v>
      </c>
      <c r="AD550" s="415">
        <f>SUMIFS('ИП + источники'!AE$17:AE$89,'ИП + источники'!$A$17:$A$89,$A550,'ИП + источники'!$M$17:$M$89,"погашение займов и кредитов из нормативной прибыли")</f>
        <v>0</v>
      </c>
      <c r="AE550" s="415">
        <f>SUMIFS('ИП + источники'!AF$17:AF$89,'ИП + источники'!$A$17:$A$89,$A550,'ИП + источники'!$M$17:$M$89,"погашение займов и кредитов из нормативной прибыли")</f>
        <v>0</v>
      </c>
      <c r="AF550" s="415">
        <f>SUMIFS('ИП + источники'!AG$17:AG$89,'ИП + источники'!$A$17:$A$89,$A550,'ИП + источники'!$M$17:$M$89,"погашение займов и кредитов из нормативной прибыли")</f>
        <v>0</v>
      </c>
      <c r="AG550" s="415">
        <f>SUMIFS('ИП + источники'!AH$17:AH$89,'ИП + источники'!$A$17:$A$89,$A550,'ИП + источники'!$M$17:$M$89,"погашение займов и кредитов из нормативной прибыли")</f>
        <v>0</v>
      </c>
      <c r="AH550" s="415">
        <f>SUMIFS('ИП + источники'!AI$17:AI$89,'ИП + источники'!$A$17:$A$89,$A550,'ИП + источники'!$M$17:$M$89,"погашение займов и кредитов из нормативной прибыли")</f>
        <v>0</v>
      </c>
      <c r="AI550" s="415">
        <f>SUMIFS('ИП + источники'!AJ$17:AJ$89,'ИП + источники'!$A$17:$A$89,$A550,'ИП + источники'!$M$17:$M$89,"погашение займов и кредитов из нормативной прибыли")</f>
        <v>0</v>
      </c>
      <c r="AJ550" s="415">
        <f>SUMIFS('ИП + источники'!AK$17:AK$89,'ИП + источники'!$A$17:$A$89,$A550,'ИП + источники'!$M$17:$M$89,"погашение займов и кредитов из нормативной прибыли")</f>
        <v>0</v>
      </c>
      <c r="AK550" s="415">
        <f>SUMIFS('ИП + источники'!AL$17:AL$89,'ИП + источники'!$A$17:$A$89,$A550,'ИП + источники'!$M$17:$M$89,"погашение займов и кредитов из нормативной прибыли")</f>
        <v>0</v>
      </c>
      <c r="AL550" s="415">
        <f>SUMIFS('ИП + источники'!AM$17:AM$89,'ИП + источники'!$A$17:$A$89,$A550,'ИП + источники'!$M$17:$M$89,"погашение займов и кредитов из нормативной прибыли")</f>
        <v>0</v>
      </c>
      <c r="AM550" s="415">
        <f>SUMIFS('ИП + источники'!AN$17:AN$89,'ИП + источники'!$A$17:$A$89,$A550,'ИП + источники'!$M$17:$M$89,"погашение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источники'!P$17:P$89,'ИП + источники'!$A$17:$A$89,$A551,'ИП + источники'!$M$17:$M$89,"уплата процентов по кредитам из нормативной прибыли")</f>
        <v>0</v>
      </c>
      <c r="P551" s="415">
        <f>SUMIFS('ИП + источники'!Q$17:Q$89,'ИП + источники'!$A$17:$A$89,$A551,'ИП + источники'!$M$17:$M$89,"уплата процентов по кредитам из нормативной прибыли")</f>
        <v>0</v>
      </c>
      <c r="Q551" s="415">
        <f>SUMIFS('ИП + источники'!R$17:R$89,'ИП + источники'!$A$17:$A$89,$A551,'ИП + источники'!$M$17:$M$89,"уплата процентов по кредитам из нормативной прибыли")</f>
        <v>0</v>
      </c>
      <c r="R551" s="416">
        <f t="shared" si="106"/>
        <v>0</v>
      </c>
      <c r="S551" s="415">
        <f>SUMIFS('ИП + источники'!T$17:T$89,'ИП + источники'!$A$17:$A$89,$A551,'ИП + источники'!$M$17:$M$89,"уплата процентов по кредитам из нормативной прибыли")</f>
        <v>0</v>
      </c>
      <c r="T551" s="415">
        <f>SUMIFS('ИП + источники'!U$17:U$89,'ИП + источники'!$A$17:$A$89,$A551,'ИП + источники'!$M$17:$M$89,"уплата процентов по кредитам из нормативной прибыли")</f>
        <v>0</v>
      </c>
      <c r="U551" s="415">
        <f>SUMIFS('ИП + источники'!V$17:V$89,'ИП + источники'!$A$17:$A$89,$A551,'ИП + источники'!$M$17:$M$89,"уплата процентов по кредитам из нормативной прибыли")</f>
        <v>0</v>
      </c>
      <c r="V551" s="415">
        <f>SUMIFS('ИП + источники'!W$17:W$89,'ИП + источники'!$A$17:$A$89,$A551,'ИП + источники'!$M$17:$M$89,"уплата процентов по кредитам из нормативной прибыли")</f>
        <v>0</v>
      </c>
      <c r="W551" s="415">
        <f>SUMIFS('ИП + источники'!X$17:X$89,'ИП + источники'!$A$17:$A$89,$A551,'ИП + источники'!$M$17:$M$89,"уплата процентов по кредитам из нормативной прибыли")</f>
        <v>0</v>
      </c>
      <c r="X551" s="415">
        <f>SUMIFS('ИП + источники'!Y$17:Y$89,'ИП + источники'!$A$17:$A$89,$A551,'ИП + источники'!$M$17:$M$89,"уплата процентов по кредитам из нормативной прибыли")</f>
        <v>0</v>
      </c>
      <c r="Y551" s="415">
        <f>SUMIFS('ИП + источники'!Z$17:Z$89,'ИП + источники'!$A$17:$A$89,$A551,'ИП + источники'!$M$17:$M$89,"уплата процентов по кредитам из нормативной прибыли")</f>
        <v>0</v>
      </c>
      <c r="Z551" s="415">
        <f>SUMIFS('ИП + источники'!AA$17:AA$89,'ИП + источники'!$A$17:$A$89,$A551,'ИП + источники'!$M$17:$M$89,"уплата процентов по кредитам из нормативной прибыли")</f>
        <v>0</v>
      </c>
      <c r="AA551" s="415">
        <f>SUMIFS('ИП + источники'!AB$17:AB$89,'ИП + источники'!$A$17:$A$89,$A551,'ИП + источники'!$M$17:$M$89,"уплата процентов по кредитам из нормативной прибыли")</f>
        <v>0</v>
      </c>
      <c r="AB551" s="415">
        <f>SUMIFS('ИП + источники'!AC$17:AC$89,'ИП + источники'!$A$17:$A$89,$A551,'ИП + источники'!$M$17:$M$89,"уплата процентов по кредитам из нормативной прибыли")</f>
        <v>0</v>
      </c>
      <c r="AC551" s="415">
        <f>SUMIFS('ИП + источники'!AD$17:AD$89,'ИП + источники'!$A$17:$A$89,$A551,'ИП + источники'!$M$17:$M$89,"уплата процентов по кредитам из нормативной прибыли")</f>
        <v>0</v>
      </c>
      <c r="AD551" s="415">
        <f>SUMIFS('ИП + источники'!AE$17:AE$89,'ИП + источники'!$A$17:$A$89,$A551,'ИП + источники'!$M$17:$M$89,"уплата процентов по кредитам из нормативной прибыли")</f>
        <v>0</v>
      </c>
      <c r="AE551" s="415">
        <f>SUMIFS('ИП + источники'!AF$17:AF$89,'ИП + источники'!$A$17:$A$89,$A551,'ИП + источники'!$M$17:$M$89,"уплата процентов по кредитам из нормативной прибыли")</f>
        <v>0</v>
      </c>
      <c r="AF551" s="415">
        <f>SUMIFS('ИП + источники'!AG$17:AG$89,'ИП + источники'!$A$17:$A$89,$A551,'ИП + источники'!$M$17:$M$89,"уплата процентов по кредитам из нормативной прибыли")</f>
        <v>0</v>
      </c>
      <c r="AG551" s="415">
        <f>SUMIFS('ИП + источники'!AH$17:AH$89,'ИП + источники'!$A$17:$A$89,$A551,'ИП + источники'!$M$17:$M$89,"уплата процентов по кредитам из нормативной прибыли")</f>
        <v>0</v>
      </c>
      <c r="AH551" s="415">
        <f>SUMIFS('ИП + источники'!AI$17:AI$89,'ИП + источники'!$A$17:$A$89,$A551,'ИП + источники'!$M$17:$M$89,"уплата процентов по кредитам из нормативной прибыли")</f>
        <v>0</v>
      </c>
      <c r="AI551" s="415">
        <f>SUMIFS('ИП + источники'!AJ$17:AJ$89,'ИП + источники'!$A$17:$A$89,$A551,'ИП + источники'!$M$17:$M$89,"уплата процентов по кредитам из нормативной прибыли")</f>
        <v>0</v>
      </c>
      <c r="AJ551" s="415">
        <f>SUMIFS('ИП + источники'!AK$17:AK$89,'ИП + источники'!$A$17:$A$89,$A551,'ИП + источники'!$M$17:$M$89,"уплата процентов по кредитам из нормативной прибыли")</f>
        <v>0</v>
      </c>
      <c r="AK551" s="415">
        <f>SUMIFS('ИП + источники'!AL$17:AL$89,'ИП + источники'!$A$17:$A$89,$A551,'ИП + источники'!$M$17:$M$89,"уплата процентов по кредитам из нормативной прибыли")</f>
        <v>0</v>
      </c>
      <c r="AL551" s="415">
        <f>SUMIFS('ИП + источники'!AM$17:AM$89,'ИП + источники'!$A$17:$A$89,$A551,'ИП + источники'!$M$17:$M$89,"уплата процентов по кредитам из нормативной прибыли")</f>
        <v>0</v>
      </c>
      <c r="AM551" s="415">
        <f>SUMIFS('ИП + источники'!AN$17:AN$89,'ИП + источники'!$A$17:$A$89,$A551,'ИП + источники'!$M$17:$M$89,"уплата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источники'!P$17:P$89,'ИП + источники'!$A$17:$A$89,$A552,'ИП + источники'!$M$17:$M$89,"Прибыль на капвложения")</f>
        <v>0</v>
      </c>
      <c r="P552" s="415">
        <f>SUMIFS('ИП + источники'!Q$17:Q$89,'ИП + источники'!$A$17:$A$89,$A552,'ИП + источники'!$M$17:$M$89,"Прибыль на капвложения")</f>
        <v>0</v>
      </c>
      <c r="Q552" s="415">
        <f>SUMIFS('ИП + источники'!R$17:R$89,'ИП + источники'!$A$17:$A$89,$A552,'ИП + источники'!$M$17:$M$89,"Прибыль на капвложения")</f>
        <v>0</v>
      </c>
      <c r="R552" s="416">
        <f t="shared" si="106"/>
        <v>0</v>
      </c>
      <c r="S552" s="415">
        <f>SUMIFS('ИП + источники'!T$17:T$89,'ИП + источники'!$A$17:$A$89,$A552,'ИП + источники'!$M$17:$M$89,"Прибыль на капвложения")</f>
        <v>0</v>
      </c>
      <c r="T552" s="415">
        <f>SUMIFS('ИП + источники'!U$17:U$89,'ИП + источники'!$A$17:$A$89,$A552,'ИП + источники'!$M$17:$M$89,"Прибыль на капвложения")</f>
        <v>0</v>
      </c>
      <c r="U552" s="415">
        <f>SUMIFS('ИП + источники'!V$17:V$89,'ИП + источники'!$A$17:$A$89,$A552,'ИП + источники'!$M$17:$M$89,"Прибыль на капвложения")</f>
        <v>0</v>
      </c>
      <c r="V552" s="415">
        <f>SUMIFS('ИП + источники'!W$17:W$89,'ИП + источники'!$A$17:$A$89,$A552,'ИП + источники'!$M$17:$M$89,"Прибыль на капвложения")</f>
        <v>0</v>
      </c>
      <c r="W552" s="415">
        <f>SUMIFS('ИП + источники'!X$17:X$89,'ИП + источники'!$A$17:$A$89,$A552,'ИП + источники'!$M$17:$M$89,"Прибыль на капвложения")</f>
        <v>0</v>
      </c>
      <c r="X552" s="415">
        <f>SUMIFS('ИП + источники'!Y$17:Y$89,'ИП + источники'!$A$17:$A$89,$A552,'ИП + источники'!$M$17:$M$89,"Прибыль на капвложения")</f>
        <v>0</v>
      </c>
      <c r="Y552" s="415">
        <f>SUMIFS('ИП + источники'!Z$17:Z$89,'ИП + источники'!$A$17:$A$89,$A552,'ИП + источники'!$M$17:$M$89,"Прибыль на капвложения")</f>
        <v>0</v>
      </c>
      <c r="Z552" s="415">
        <f>SUMIFS('ИП + источники'!AA$17:AA$89,'ИП + источники'!$A$17:$A$89,$A552,'ИП + источники'!$M$17:$M$89,"Прибыль на капвложения")</f>
        <v>0</v>
      </c>
      <c r="AA552" s="415">
        <f>SUMIFS('ИП + источники'!AB$17:AB$89,'ИП + источники'!$A$17:$A$89,$A552,'ИП + источники'!$M$17:$M$89,"Прибыль на капвложения")</f>
        <v>0</v>
      </c>
      <c r="AB552" s="415">
        <f>SUMIFS('ИП + источники'!AC$17:AC$89,'ИП + источники'!$A$17:$A$89,$A552,'ИП + источники'!$M$17:$M$89,"Прибыль на капвложения")</f>
        <v>0</v>
      </c>
      <c r="AC552" s="415">
        <f>SUMIFS('ИП + источники'!AD$17:AD$89,'ИП + источники'!$A$17:$A$89,$A552,'ИП + источники'!$M$17:$M$89,"Прибыль на капвложения")</f>
        <v>0</v>
      </c>
      <c r="AD552" s="415">
        <f>SUMIFS('ИП + источники'!AE$17:AE$89,'ИП + источники'!$A$17:$A$89,$A552,'ИП + источники'!$M$17:$M$89,"Прибыль на капвложения")</f>
        <v>0</v>
      </c>
      <c r="AE552" s="415">
        <f>SUMIFS('ИП + источники'!AF$17:AF$89,'ИП + источники'!$A$17:$A$89,$A552,'ИП + источники'!$M$17:$M$89,"Прибыль на капвложения")</f>
        <v>0</v>
      </c>
      <c r="AF552" s="415">
        <f>SUMIFS('ИП + источники'!AG$17:AG$89,'ИП + источники'!$A$17:$A$89,$A552,'ИП + источники'!$M$17:$M$89,"Прибыль на капвложения")</f>
        <v>0</v>
      </c>
      <c r="AG552" s="415">
        <f>SUMIFS('ИП + источники'!AH$17:AH$89,'ИП + источники'!$A$17:$A$89,$A552,'ИП + источники'!$M$17:$M$89,"Прибыль на капвложения")</f>
        <v>0</v>
      </c>
      <c r="AH552" s="415">
        <f>SUMIFS('ИП + источники'!AI$17:AI$89,'ИП + источники'!$A$17:$A$89,$A552,'ИП + источники'!$M$17:$M$89,"Прибыль на капвложения")</f>
        <v>0</v>
      </c>
      <c r="AI552" s="415">
        <f>SUMIFS('ИП + источники'!AJ$17:AJ$89,'ИП + источники'!$A$17:$A$89,$A552,'ИП + источники'!$M$17:$M$89,"Прибыль на капвложения")</f>
        <v>0</v>
      </c>
      <c r="AJ552" s="415">
        <f>SUMIFS('ИП + источники'!AK$17:AK$89,'ИП + источники'!$A$17:$A$89,$A552,'ИП + источники'!$M$17:$M$89,"Прибыль на капвложения")</f>
        <v>0</v>
      </c>
      <c r="AK552" s="415">
        <f>SUMIFS('ИП + источники'!AL$17:AL$89,'ИП + источники'!$A$17:$A$89,$A552,'ИП + источники'!$M$17:$M$89,"Прибыль на капвложения")</f>
        <v>0</v>
      </c>
      <c r="AL552" s="415">
        <f>SUMIFS('ИП + источники'!AM$17:AM$89,'ИП + источники'!$A$17:$A$89,$A552,'ИП + источники'!$M$17:$M$89,"Прибыль на капвложения")</f>
        <v>0</v>
      </c>
      <c r="AM552" s="415">
        <f>SUMIFS('ИП + источники'!AN$17:AN$89,'ИП + источники'!$A$17:$A$89,$A552,'ИП + источники'!$M$17:$M$89,"Прибыль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34.200000000000003"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8"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4.200000000000003"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НВВ'!$P$15:$P$84,'Корректировка НВВ'!$A$15:$A$84,$A555,'Корректировка НВВ'!$L$15:$L$84,"III")</f>
        <v>0</v>
      </c>
      <c r="U555" s="415"/>
      <c r="V555" s="415"/>
      <c r="W555" s="415"/>
      <c r="X555" s="415"/>
      <c r="Y555" s="415"/>
      <c r="Z555" s="415"/>
      <c r="AA555" s="415"/>
      <c r="AB555" s="415"/>
      <c r="AC555" s="415"/>
      <c r="AD555" s="415">
        <f>SUMIFS('Корректировка НВВ'!$Q$15:$Q$84,'Корректировка НВВ'!$A$15:$A$84,$A555,'Корректировка НВВ'!$L$15:$L$84,"III")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36.80000000000001" outlineLevel="1">
      <c r="A556" s="551" t="str">
        <f t="shared" si="105"/>
        <v>1</v>
      </c>
      <c r="L556" s="412" t="s">
        <v>126</v>
      </c>
      <c r="M556" s="330" t="s">
        <v>667</v>
      </c>
      <c r="N556" s="414" t="s">
        <v>370</v>
      </c>
      <c r="O556" s="415"/>
      <c r="P556" s="415"/>
      <c r="Q556" s="415"/>
      <c r="R556" s="416">
        <f t="shared" si="109"/>
        <v>0</v>
      </c>
      <c r="S556" s="415"/>
      <c r="T556" s="415">
        <f>SUMIFS('Корректировка НВВ'!$P$15:$P$84,'Корректировка НВВ'!$A$15:$A$84,$A556,'Корректировка НВВ'!$L$15:$L$84,"IV")</f>
        <v>0</v>
      </c>
      <c r="U556" s="415"/>
      <c r="V556" s="415"/>
      <c r="W556" s="415"/>
      <c r="X556" s="415"/>
      <c r="Y556" s="415"/>
      <c r="Z556" s="415"/>
      <c r="AA556" s="415"/>
      <c r="AB556" s="415"/>
      <c r="AC556" s="415"/>
      <c r="AD556" s="415">
        <f>SUMIFS('Корректировка НВВ'!$Q$15:$Q$84,'Корректировка НВВ'!$A$15:$A$84,$A556,'Корректировка НВВ'!$L$15:$L$84,"IV")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57" outlineLevel="1">
      <c r="A557" s="551" t="str">
        <f t="shared" si="105"/>
        <v>1</v>
      </c>
      <c r="L557" s="412" t="s">
        <v>127</v>
      </c>
      <c r="M557" s="330" t="s">
        <v>1228</v>
      </c>
      <c r="N557" s="414" t="s">
        <v>370</v>
      </c>
      <c r="O557" s="415"/>
      <c r="P557" s="415"/>
      <c r="Q557" s="415"/>
      <c r="R557" s="416">
        <f t="shared" si="109"/>
        <v>0</v>
      </c>
      <c r="S557" s="415"/>
      <c r="T557" s="415">
        <f>SUMIFS('Корректировка НВВ'!$P$15:$P$84,'Корректировка НВВ'!$A$15:$A$84,$A557,'Корректировка НВВ'!$L$15:$L$84,"I")+SUMIFS('Корректировка НВВ'!$P$15:$P$84,'Корректировка НВВ'!$A$15:$A$84,$A557,'Корректировка НВВ'!$L$15:$L$84,"II")</f>
        <v>3148.6995203719998</v>
      </c>
      <c r="U557" s="415"/>
      <c r="V557" s="415"/>
      <c r="W557" s="415"/>
      <c r="X557" s="415"/>
      <c r="Y557" s="415"/>
      <c r="Z557" s="415"/>
      <c r="AA557" s="415"/>
      <c r="AB557" s="415"/>
      <c r="AC557" s="415"/>
      <c r="AD557" s="415">
        <f>SUMIFS('Корректировка НВВ'!$Q$15:$Q$84,'Корректировка НВВ'!$A$15:$A$84,$A557,'Корректировка НВВ'!$L$15:$L$84,"I")+SUMIFS('Корректировка НВВ'!$Q$15:$Q$84,'Корректировка НВВ'!$A$15:$A$84,$A557,'Корректировка НВВ'!$L$15:$L$84,"II")</f>
        <v>168.04277919761967</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102.6"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возд'!$V$14:$V$15,'Плата за негативное возд'!$A$14:$A$15,A561,'Плата за негативное возд'!$L$14:$L$15,"1"),0)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8.400000000000006"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возд'!$V$14:$V$15,'Плата за негативное возд'!$A$14:$A$15,A562,'Плата за негативное возд'!$L$14:$L$15,"2"),0)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8"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8"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8"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8"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ht="22.8"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4.4"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4.4"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SUMIFS(Баланс!O$16:O$105,Баланс!$A$16:$A$105,$A572,Баланс!$B$16:$B$105,"ПО")</f>
        <v>75</v>
      </c>
      <c r="P572" s="525">
        <f>SUMIFS(Баланс!P$16:P$105,Баланс!$A$16:$A$105,$A572,Баланс!$B$16:$B$105,"ПО")</f>
        <v>61.51</v>
      </c>
      <c r="Q572" s="525">
        <f>SUMIFS(Баланс!Q$16:Q$105,Баланс!$A$16:$A$105,$A572,Баланс!$B$16:$B$105,"ПО")</f>
        <v>61.51</v>
      </c>
      <c r="R572" s="525">
        <f>Q572-P572</f>
        <v>0</v>
      </c>
      <c r="S572" s="525">
        <f>SUMIFS(Баланс!R$16:R$105,Баланс!$A$16:$A$105,$A572,Баланс!$B$16:$B$105,"ПО")</f>
        <v>72</v>
      </c>
      <c r="T572" s="525">
        <f>SUMIFS(Баланс!S$16:S$105,Баланс!$A$16:$A$105,$A572,Баланс!$B$16:$B$105,"ПО")</f>
        <v>62</v>
      </c>
      <c r="U572" s="525">
        <f>SUMIFS(Баланс!T$16:T$105,Баланс!$A$16:$A$105,$A572,Баланс!$B$16:$B$105,"ПО")</f>
        <v>0</v>
      </c>
      <c r="V572" s="525">
        <f>SUMIFS(Баланс!U$16:U$105,Баланс!$A$16:$A$105,$A572,Баланс!$B$16:$B$105,"ПО")</f>
        <v>0</v>
      </c>
      <c r="W572" s="525">
        <f>SUMIFS(Баланс!V$16:V$105,Баланс!$A$16:$A$105,$A572,Баланс!$B$16:$B$105,"ПО")</f>
        <v>0</v>
      </c>
      <c r="X572" s="525">
        <f>SUMIFS(Баланс!W$16:W$105,Баланс!$A$16:$A$105,$A572,Баланс!$B$16:$B$105,"ПО")</f>
        <v>0</v>
      </c>
      <c r="Y572" s="525">
        <f>SUMIFS(Баланс!X$16:X$105,Баланс!$A$16:$A$105,$A572,Баланс!$B$16:$B$105,"ПО")</f>
        <v>0</v>
      </c>
      <c r="Z572" s="525">
        <f>SUMIFS(Баланс!Y$16:Y$105,Баланс!$A$16:$A$105,$A572,Баланс!$B$16:$B$105,"ПО")</f>
        <v>0</v>
      </c>
      <c r="AA572" s="525">
        <f>SUMIFS(Баланс!Z$16:Z$105,Баланс!$A$16:$A$105,$A572,Баланс!$B$16:$B$105,"ПО")</f>
        <v>0</v>
      </c>
      <c r="AB572" s="525">
        <f>SUMIFS(Баланс!AA$16:AA$105,Баланс!$A$16:$A$105,$A572,Баланс!$B$16:$B$105,"ПО")</f>
        <v>0</v>
      </c>
      <c r="AC572" s="525">
        <f>SUMIFS(Баланс!AB$16:AB$105,Баланс!$A$16:$A$105,$A572,Баланс!$B$16:$B$105,"ПО")</f>
        <v>0</v>
      </c>
      <c r="AD572" s="525">
        <f>SUMIFS(Баланс!AC$16:AC$105,Баланс!$A$16:$A$105,$A572,Баланс!$B$16:$B$105,"ПО")</f>
        <v>62</v>
      </c>
      <c r="AE572" s="525">
        <f>SUMIFS(Баланс!AD$16:AD$105,Баланс!$A$16:$A$105,$A572,Баланс!$B$16:$B$105,"ПО")</f>
        <v>0</v>
      </c>
      <c r="AF572" s="525">
        <f>SUMIFS(Баланс!AE$16:AE$105,Баланс!$A$16:$A$105,$A572,Баланс!$B$16:$B$105,"ПО")</f>
        <v>0</v>
      </c>
      <c r="AG572" s="525">
        <f>SUMIFS(Баланс!AF$16:AF$105,Баланс!$A$16:$A$105,$A572,Баланс!$B$16:$B$105,"ПО")</f>
        <v>0</v>
      </c>
      <c r="AH572" s="525">
        <f>SUMIFS(Баланс!AG$16:AG$105,Баланс!$A$16:$A$105,$A572,Баланс!$B$16:$B$105,"ПО")</f>
        <v>0</v>
      </c>
      <c r="AI572" s="525">
        <f>SUMIFS(Баланс!AH$16:AH$105,Баланс!$A$16:$A$105,$A572,Баланс!$B$16:$B$105,"ПО")</f>
        <v>0</v>
      </c>
      <c r="AJ572" s="525">
        <f>SUMIFS(Баланс!AI$16:AI$105,Баланс!$A$16:$A$105,$A572,Баланс!$B$16:$B$105,"ПО")</f>
        <v>0</v>
      </c>
      <c r="AK572" s="525">
        <f>SUMIFS(Баланс!AJ$16:AJ$105,Баланс!$A$16:$A$105,$A572,Баланс!$B$16:$B$105,"ПО")</f>
        <v>0</v>
      </c>
      <c r="AL572" s="525">
        <f>SUMIFS(Баланс!AK$16:AK$105,Баланс!$A$16:$A$105,$A572,Баланс!$B$16:$B$105,"ПО")</f>
        <v>0</v>
      </c>
      <c r="AM572" s="525">
        <f>SUMIFS(Баланс!AL$16:AL$105,Баланс!$A$16:$A$105,$A572,Баланс!$B$16:$B$105,"ПО")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37.5</v>
      </c>
      <c r="P573" s="530">
        <f>P572/2</f>
        <v>30.754999999999999</v>
      </c>
      <c r="Q573" s="530">
        <f>Q572/2</f>
        <v>30.754999999999999</v>
      </c>
      <c r="R573" s="464">
        <f t="shared" si="106"/>
        <v>0</v>
      </c>
      <c r="S573" s="530">
        <f t="shared" ref="S573:AM573" si="117">S572/2</f>
        <v>36</v>
      </c>
      <c r="T573" s="530">
        <f t="shared" si="117"/>
        <v>31</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31</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37.5</v>
      </c>
      <c r="P575" s="526">
        <f>P572-P573</f>
        <v>30.754999999999999</v>
      </c>
      <c r="Q575" s="526">
        <f>Q572-Q573</f>
        <v>30.754999999999999</v>
      </c>
      <c r="R575" s="464">
        <f t="shared" si="106"/>
        <v>0</v>
      </c>
      <c r="S575" s="526">
        <f t="shared" ref="S575:AM575" si="118">S572-S573</f>
        <v>36</v>
      </c>
      <c r="T575" s="526">
        <f t="shared" si="118"/>
        <v>31</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31</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SUMIFS(Баланс!O$16:O$105,Баланс!$A$16:$A$105,$A580,Баланс!$B$16:$B$105,"население")</f>
        <v>72</v>
      </c>
      <c r="P580" s="525">
        <f>SUMIFS(Баланс!P$16:P$105,Баланс!$A$16:$A$105,$A580,Баланс!$B$16:$B$105,"население")</f>
        <v>56.12</v>
      </c>
      <c r="Q580" s="525">
        <f>SUMIFS(Баланс!Q$16:Q$105,Баланс!$A$16:$A$105,$A580,Баланс!$B$16:$B$105,"население")</f>
        <v>56.12</v>
      </c>
      <c r="R580" s="525">
        <f>Q580-P580</f>
        <v>0</v>
      </c>
      <c r="S580" s="525">
        <f>SUMIFS(Баланс!R$16:R$105,Баланс!$A$16:$A$105,$A580,Баланс!$B$16:$B$105,"население")</f>
        <v>69</v>
      </c>
      <c r="T580" s="525">
        <f>SUMIFS(Баланс!S$16:S$105,Баланс!$A$16:$A$105,$A580,Баланс!$B$16:$B$105,"население")</f>
        <v>55</v>
      </c>
      <c r="U580" s="525">
        <f>SUMIFS(Баланс!T$16:T$105,Баланс!$A$16:$A$105,$A580,Баланс!$B$16:$B$105,"население")</f>
        <v>0</v>
      </c>
      <c r="V580" s="525">
        <f>SUMIFS(Баланс!U$16:U$105,Баланс!$A$16:$A$105,$A580,Баланс!$B$16:$B$105,"население")</f>
        <v>0</v>
      </c>
      <c r="W580" s="525">
        <f>SUMIFS(Баланс!V$16:V$105,Баланс!$A$16:$A$105,$A580,Баланс!$B$16:$B$105,"население")</f>
        <v>0</v>
      </c>
      <c r="X580" s="525">
        <f>SUMIFS(Баланс!W$16:W$105,Баланс!$A$16:$A$105,$A580,Баланс!$B$16:$B$105,"население")</f>
        <v>0</v>
      </c>
      <c r="Y580" s="525">
        <f>SUMIFS(Баланс!X$16:X$105,Баланс!$A$16:$A$105,$A580,Баланс!$B$16:$B$105,"население")</f>
        <v>0</v>
      </c>
      <c r="Z580" s="525">
        <f>SUMIFS(Баланс!Y$16:Y$105,Баланс!$A$16:$A$105,$A580,Баланс!$B$16:$B$105,"население")</f>
        <v>0</v>
      </c>
      <c r="AA580" s="525">
        <f>SUMIFS(Баланс!Z$16:Z$105,Баланс!$A$16:$A$105,$A580,Баланс!$B$16:$B$105,"население")</f>
        <v>0</v>
      </c>
      <c r="AB580" s="525">
        <f>SUMIFS(Баланс!AA$16:AA$105,Баланс!$A$16:$A$105,$A580,Баланс!$B$16:$B$105,"население")</f>
        <v>0</v>
      </c>
      <c r="AC580" s="525">
        <f>SUMIFS(Баланс!AB$16:AB$105,Баланс!$A$16:$A$105,$A580,Баланс!$B$16:$B$105,"население")</f>
        <v>0</v>
      </c>
      <c r="AD580" s="525">
        <f>SUMIFS(Баланс!AC$16:AC$105,Баланс!$A$16:$A$105,$A580,Баланс!$B$16:$B$105,"население")</f>
        <v>55</v>
      </c>
      <c r="AE580" s="525">
        <f>SUMIFS(Баланс!AD$16:AD$105,Баланс!$A$16:$A$105,$A580,Баланс!$B$16:$B$105,"население")</f>
        <v>0</v>
      </c>
      <c r="AF580" s="525">
        <f>SUMIFS(Баланс!AE$16:AE$105,Баланс!$A$16:$A$105,$A580,Баланс!$B$16:$B$105,"население")</f>
        <v>0</v>
      </c>
      <c r="AG580" s="525">
        <f>SUMIFS(Баланс!AF$16:AF$105,Баланс!$A$16:$A$105,$A580,Баланс!$B$16:$B$105,"население")</f>
        <v>0</v>
      </c>
      <c r="AH580" s="525">
        <f>SUMIFS(Баланс!AG$16:AG$105,Баланс!$A$16:$A$105,$A580,Баланс!$B$16:$B$105,"население")</f>
        <v>0</v>
      </c>
      <c r="AI580" s="525">
        <f>SUMIFS(Баланс!AH$16:AH$105,Баланс!$A$16:$A$105,$A580,Баланс!$B$16:$B$105,"население")</f>
        <v>0</v>
      </c>
      <c r="AJ580" s="525">
        <f>SUMIFS(Баланс!AI$16:AI$105,Баланс!$A$16:$A$105,$A580,Баланс!$B$16:$B$105,"население")</f>
        <v>0</v>
      </c>
      <c r="AK580" s="525">
        <f>SUMIFS(Баланс!AJ$16:AJ$105,Баланс!$A$16:$A$105,$A580,Баланс!$B$16:$B$105,"население")</f>
        <v>0</v>
      </c>
      <c r="AL580" s="525">
        <f>SUMIFS(Баланс!AK$16:AK$105,Баланс!$A$16:$A$105,$A580,Баланс!$B$16:$B$105,"население")</f>
        <v>0</v>
      </c>
      <c r="AM580" s="525">
        <f>SUMIFS(Баланс!AL$16:AL$105,Баланс!$A$16:$A$105,$A580,Баланс!$B$16:$B$105,"население")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36</v>
      </c>
      <c r="P581" s="530">
        <f>P580/2</f>
        <v>28.06</v>
      </c>
      <c r="Q581" s="530">
        <f>Q580/2</f>
        <v>28.06</v>
      </c>
      <c r="R581" s="464">
        <f>Q581-P581</f>
        <v>0</v>
      </c>
      <c r="S581" s="530">
        <f t="shared" ref="S581:AM581" si="124">S580/2</f>
        <v>34.5</v>
      </c>
      <c r="T581" s="530">
        <f t="shared" si="124"/>
        <v>27.5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27.5</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36</v>
      </c>
      <c r="P583" s="526">
        <f>P580-P581</f>
        <v>28.06</v>
      </c>
      <c r="Q583" s="526">
        <f>Q580-Q581</f>
        <v>28.06</v>
      </c>
      <c r="R583" s="464">
        <f>Q583-P583</f>
        <v>0</v>
      </c>
      <c r="S583" s="526">
        <f t="shared" ref="S583:AM583" si="126">S580-S581</f>
        <v>34.5</v>
      </c>
      <c r="T583" s="526">
        <f t="shared" si="126"/>
        <v>27.5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27.5</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3.8"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сведения'!$N$113:$N$179,MATCH($A590,'Общие сведения'!$D$113:$D$179,0))</f>
        <v>одноставочный</v>
      </c>
      <c r="G590" s="323"/>
      <c r="L590" s="1081" t="s">
        <v>16</v>
      </c>
      <c r="M590" s="1082"/>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1077" t="s">
        <v>686</v>
      </c>
      <c r="M591" s="1078"/>
      <c r="N591" s="382" t="str">
        <f>INDEX('Общие сведения'!$K$113:$K$179,MATCH($A591,'Общие сведения'!$D$113:$D$179,0))</f>
        <v>питьевая вода</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1077" t="s">
        <v>687</v>
      </c>
      <c r="M592" s="1078"/>
      <c r="N592" s="382" t="str">
        <f>INDEX('Общие сведения'!$L$113:$L$179,MATCH($A592,'Общие сведения'!$D$113:$D$179,0))</f>
        <v>тариф на питьевую воду</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1077" t="s">
        <v>282</v>
      </c>
      <c r="M593" s="1078"/>
      <c r="N593" s="382" t="str">
        <f>INDEX('Общие сведения'!$M$113:$M$179,MATCH($A593,'Общие сведения'!$D$113:$D$179,0))</f>
        <v>р.п.Чуфарово</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SUMIFS(INDEX(Калькуляция!$T$15:$AM$262,,MATCH(N$3,Калькуляция!$T$3:$AM$3,0)),Калькуляция!$A$15:$A$262,$A595,Калькуляция!$B$15:$B$262,$B595)</f>
        <v>#N/A</v>
      </c>
      <c r="O595" s="394" t="e">
        <f>SUMIFS(INDEX(Калькуляция!$T$15:$AM$262,,MATCH(O$3,Калькуляция!$T$3:$AM$3,0)),Калькуляция!$A$15:$A$262,$A595,Калькуляция!$B$15:$B$262,$B595)</f>
        <v>#N/A</v>
      </c>
      <c r="P595" s="395" t="e">
        <f>IF(N595=0,0,(O595-N595)/N595*100)</f>
        <v>#N/A</v>
      </c>
      <c r="Q595" s="394" t="e">
        <f>SUMIFS(INDEX(Калькуляция!$T$15:$AM$262,,MATCH(Q$3,Калькуляция!$T$3:$AM$3,0)),Калькуляция!$A$15:$A$262,$A595,Калькуляция!$B$15:$B$262,$B595)</f>
        <v>#N/A</v>
      </c>
      <c r="R595" s="394" t="e">
        <f>SUMIFS(INDEX(Калькуляция!$T$15:$AM$262,,MATCH(R$3,Калькуляция!$T$3:$AM$3,0)),Калькуляция!$A$15:$A$262,$A595,Калькуляция!$B$15:$B$262,$B595)</f>
        <v>#N/A</v>
      </c>
      <c r="S595" s="395" t="e">
        <f>IF(Q595=0,0,(R595-Q595)/Q595*100)</f>
        <v>#N/A</v>
      </c>
      <c r="T595" s="394" t="e">
        <f>SUMIFS(INDEX(Калькуляция!$T$15:$AM$262,,MATCH(T$3,Калькуляция!$T$3:$AM$3,0)),Калькуляция!$A$15:$A$262,$A595,Калькуляция!$B$15:$B$262,$B595)</f>
        <v>#N/A</v>
      </c>
      <c r="U595" s="394" t="e">
        <f>SUMIFS(INDEX(Калькуляция!$T$15:$AM$262,,MATCH(U$3,Калькуляция!$T$3:$AM$3,0)),Калькуляция!$A$15:$A$262,$A595,Калькуляция!$B$15:$B$262,$B595)</f>
        <v>#N/A</v>
      </c>
      <c r="V595" s="395" t="e">
        <f>IF(T595=0,0,(U595-T595)/T595*100)</f>
        <v>#N/A</v>
      </c>
      <c r="W595" s="394" t="e">
        <f>SUMIFS(INDEX(Калькуляция!$T$15:$AM$262,,MATCH(W$3,Калькуляция!$T$3:$AM$3,0)),Калькуляция!$A$15:$A$262,$A595,Калькуляция!$B$15:$B$262,$B595)</f>
        <v>#N/A</v>
      </c>
      <c r="X595" s="394" t="e">
        <f>SUMIFS(INDEX(Калькуляция!$T$15:$AM$262,,MATCH(X$3,Калькуляция!$T$3:$AM$3,0)),Калькуляция!$A$15:$A$262,$A595,Калькуляция!$B$15:$B$262,$B595)</f>
        <v>#N/A</v>
      </c>
      <c r="Y595" s="395" t="e">
        <f>IF(W595=0,0,(X595-W595)/W595*100)</f>
        <v>#N/A</v>
      </c>
      <c r="Z595" s="394" t="e">
        <f>SUMIFS(INDEX(Калькуляция!$T$15:$AM$262,,MATCH(Z$3,Калькуляция!$T$3:$AM$3,0)),Калькуляция!$A$15:$A$262,$A595,Калькуляция!$B$15:$B$262,$B595)</f>
        <v>#N/A</v>
      </c>
      <c r="AA595" s="394" t="e">
        <f>SUMIFS(INDEX(Калькуляция!$T$15:$AM$262,,MATCH(AA$3,Калькуляция!$T$3:$AM$3,0)),Калькуляция!$A$15:$A$262,$A595,Калькуляция!$B$15:$B$262,$B595)</f>
        <v>#N/A</v>
      </c>
      <c r="AB595" s="395" t="e">
        <f>IF(Z595=0,0,(AA595-Z595)/Z595*100)</f>
        <v>#N/A</v>
      </c>
      <c r="AC595" s="394" t="e">
        <f>SUMIFS(INDEX(Калькуляция!$T$15:$AM$262,,MATCH(AC$3,Калькуляция!$T$3:$AM$3,0)),Калькуляция!$A$15:$A$262,$A595,Калькуляция!$B$15:$B$262,$B595)</f>
        <v>#N/A</v>
      </c>
      <c r="AD595" s="394" t="e">
        <f>SUMIFS(INDEX(Калькуляция!$T$15:$AM$262,,MATCH(AD$3,Калькуляция!$T$3:$AM$3,0)),Калькуляция!$A$15:$A$262,$A595,Калькуляция!$B$15:$B$262,$B595)</f>
        <v>#N/A</v>
      </c>
      <c r="AE595" s="395" t="e">
        <f>IF(AC595=0,0,(AD595-AC595)/AC595*100)</f>
        <v>#N/A</v>
      </c>
      <c r="AF595" s="394" t="e">
        <f>SUMIFS(INDEX(Калькуляция!$T$15:$AM$262,,MATCH(AF$3,Калькуляция!$T$3:$AM$3,0)),Калькуляция!$A$15:$A$262,$A595,Калькуляция!$B$15:$B$262,$B595)</f>
        <v>#N/A</v>
      </c>
      <c r="AG595" s="394" t="e">
        <f>SUMIFS(INDEX(Калькуляция!$T$15:$AM$262,,MATCH(AG$3,Калькуляция!$T$3:$AM$3,0)),Калькуляция!$A$15:$A$262,$A595,Калькуляция!$B$15:$B$262,$B595)</f>
        <v>#N/A</v>
      </c>
      <c r="AH595" s="395" t="e">
        <f>IF(AF595=0,0,(AG595-AF595)/AF595*100)</f>
        <v>#N/A</v>
      </c>
      <c r="AI595" s="394" t="e">
        <f>SUMIFS(INDEX(Калькуляция!$T$15:$AM$262,,MATCH(AI$3,Калькуляция!$T$3:$AM$3,0)),Калькуляция!$A$15:$A$262,$A595,Калькуляция!$B$15:$B$262,$B595)</f>
        <v>#N/A</v>
      </c>
      <c r="AJ595" s="394" t="e">
        <f>SUMIFS(INDEX(Калькуляция!$T$15:$AM$262,,MATCH(AJ$3,Калькуляция!$T$3:$AM$3,0)),Калькуляция!$A$15:$A$262,$A595,Калькуляция!$B$15:$B$262,$B595)</f>
        <v>#N/A</v>
      </c>
      <c r="AK595" s="395" t="e">
        <f>IF(AI595=0,0,(AJ595-AI595)/AI595*100)</f>
        <v>#N/A</v>
      </c>
      <c r="AL595" s="394" t="e">
        <f>SUMIFS(INDEX(Калькуляция!$T$15:$AM$262,,MATCH(AL$3,Калькуляция!$T$3:$AM$3,0)),Калькуляция!$A$15:$A$262,$A595,Калькуляция!$B$15:$B$262,$B595)</f>
        <v>#N/A</v>
      </c>
      <c r="AM595" s="394" t="e">
        <f>SUMIFS(INDEX(Калькуляция!$T$15:$AM$262,,MATCH(AM$3,Калькуляция!$T$3:$AM$3,0)),Калькуляция!$A$15:$A$262,$A595,Калькуляция!$B$15:$B$262,$B595)</f>
        <v>#N/A</v>
      </c>
      <c r="AN595" s="395" t="e">
        <f>IF(AL595=0,0,(AM595-AL595)/AL595*100)</f>
        <v>#N/A</v>
      </c>
      <c r="AO595" s="394" t="e">
        <f>SUMIFS(INDEX(Калькуляция!$T$15:$AM$262,,MATCH(AO$3,Калькуляция!$T$3:$AM$3,0)),Калькуляция!$A$15:$A$262,$A595,Калькуляция!$B$15:$B$262,$B595)</f>
        <v>#N/A</v>
      </c>
      <c r="AP595" s="394" t="e">
        <f>SUMIFS(INDEX(Калькуляция!$T$15:$AM$262,,MATCH(AP$3,Калькуляция!$T$3:$AM$3,0)),Калькуляция!$A$15:$A$262,$A595,Калькуляция!$B$15:$B$262,$B595)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SUMIFS(INDEX(Калькуляция!$T$15:$AM$262,,MATCH(N$3,Калькуляция!$T$3:$AM$3,0)),Калькуляция!$A$15:$A$262,$A596,Калькуляция!$B$15:$B$262,$B596)</f>
        <v>#N/A</v>
      </c>
      <c r="O596" s="394" t="e">
        <f>SUMIFS(INDEX(Калькуляция!$T$15:$AM$262,,MATCH(O$3,Калькуляция!$T$3:$AM$3,0)),Калькуляция!$A$15:$A$262,$A596,Калькуляция!$B$15:$B$262,$B596)</f>
        <v>#N/A</v>
      </c>
      <c r="P596" s="395" t="e">
        <f>IF(N596=0,0,(O596-N596)/N596*100)</f>
        <v>#N/A</v>
      </c>
      <c r="Q596" s="394" t="e">
        <f>SUMIFS(INDEX(Калькуляция!$T$15:$AM$262,,MATCH(Q$3,Калькуляция!$T$3:$AM$3,0)),Калькуляция!$A$15:$A$262,$A596,Калькуляция!$B$15:$B$262,$B596)</f>
        <v>#N/A</v>
      </c>
      <c r="R596" s="394" t="e">
        <f>SUMIFS(INDEX(Калькуляция!$T$15:$AM$262,,MATCH(R$3,Калькуляция!$T$3:$AM$3,0)),Калькуляция!$A$15:$A$262,$A596,Калькуляция!$B$15:$B$262,$B596)</f>
        <v>#N/A</v>
      </c>
      <c r="S596" s="395" t="e">
        <f>IF(Q596=0,0,(R596-Q596)/Q596*100)</f>
        <v>#N/A</v>
      </c>
      <c r="T596" s="394" t="e">
        <f>SUMIFS(INDEX(Калькуляция!$T$15:$AM$262,,MATCH(T$3,Калькуляция!$T$3:$AM$3,0)),Калькуляция!$A$15:$A$262,$A596,Калькуляция!$B$15:$B$262,$B596)</f>
        <v>#N/A</v>
      </c>
      <c r="U596" s="394" t="e">
        <f>SUMIFS(INDEX(Калькуляция!$T$15:$AM$262,,MATCH(U$3,Калькуляция!$T$3:$AM$3,0)),Калькуляция!$A$15:$A$262,$A596,Калькуляция!$B$15:$B$262,$B596)</f>
        <v>#N/A</v>
      </c>
      <c r="V596" s="395" t="e">
        <f>IF(T596=0,0,(U596-T596)/T596*100)</f>
        <v>#N/A</v>
      </c>
      <c r="W596" s="394" t="e">
        <f>SUMIFS(INDEX(Калькуляция!$T$15:$AM$262,,MATCH(W$3,Калькуляция!$T$3:$AM$3,0)),Калькуляция!$A$15:$A$262,$A596,Калькуляция!$B$15:$B$262,$B596)</f>
        <v>#N/A</v>
      </c>
      <c r="X596" s="394" t="e">
        <f>SUMIFS(INDEX(Калькуляция!$T$15:$AM$262,,MATCH(X$3,Калькуляция!$T$3:$AM$3,0)),Калькуляция!$A$15:$A$262,$A596,Калькуляция!$B$15:$B$262,$B596)</f>
        <v>#N/A</v>
      </c>
      <c r="Y596" s="395" t="e">
        <f>IF(W596=0,0,(X596-W596)/W596*100)</f>
        <v>#N/A</v>
      </c>
      <c r="Z596" s="394" t="e">
        <f>SUMIFS(INDEX(Калькуляция!$T$15:$AM$262,,MATCH(Z$3,Калькуляция!$T$3:$AM$3,0)),Калькуляция!$A$15:$A$262,$A596,Калькуляция!$B$15:$B$262,$B596)</f>
        <v>#N/A</v>
      </c>
      <c r="AA596" s="394" t="e">
        <f>SUMIFS(INDEX(Калькуляция!$T$15:$AM$262,,MATCH(AA$3,Калькуляция!$T$3:$AM$3,0)),Калькуляция!$A$15:$A$262,$A596,Калькуляция!$B$15:$B$262,$B596)</f>
        <v>#N/A</v>
      </c>
      <c r="AB596" s="395" t="e">
        <f>IF(Z596=0,0,(AA596-Z596)/Z596*100)</f>
        <v>#N/A</v>
      </c>
      <c r="AC596" s="394" t="e">
        <f>SUMIFS(INDEX(Калькуляция!$T$15:$AM$262,,MATCH(AC$3,Калькуляция!$T$3:$AM$3,0)),Калькуляция!$A$15:$A$262,$A596,Калькуляция!$B$15:$B$262,$B596)</f>
        <v>#N/A</v>
      </c>
      <c r="AD596" s="394" t="e">
        <f>SUMIFS(INDEX(Калькуляция!$T$15:$AM$262,,MATCH(AD$3,Калькуляция!$T$3:$AM$3,0)),Калькуляция!$A$15:$A$262,$A596,Калькуляция!$B$15:$B$262,$B596)</f>
        <v>#N/A</v>
      </c>
      <c r="AE596" s="395" t="e">
        <f>IF(AC596=0,0,(AD596-AC596)/AC596*100)</f>
        <v>#N/A</v>
      </c>
      <c r="AF596" s="394" t="e">
        <f>SUMIFS(INDEX(Калькуляция!$T$15:$AM$262,,MATCH(AF$3,Калькуляция!$T$3:$AM$3,0)),Калькуляция!$A$15:$A$262,$A596,Калькуляция!$B$15:$B$262,$B596)</f>
        <v>#N/A</v>
      </c>
      <c r="AG596" s="394" t="e">
        <f>SUMIFS(INDEX(Калькуляция!$T$15:$AM$262,,MATCH(AG$3,Калькуляция!$T$3:$AM$3,0)),Калькуляция!$A$15:$A$262,$A596,Калькуляция!$B$15:$B$262,$B596)</f>
        <v>#N/A</v>
      </c>
      <c r="AH596" s="395" t="e">
        <f>IF(AF596=0,0,(AG596-AF596)/AF596*100)</f>
        <v>#N/A</v>
      </c>
      <c r="AI596" s="394" t="e">
        <f>SUMIFS(INDEX(Калькуляция!$T$15:$AM$262,,MATCH(AI$3,Калькуляция!$T$3:$AM$3,0)),Калькуляция!$A$15:$A$262,$A596,Калькуляция!$B$15:$B$262,$B596)</f>
        <v>#N/A</v>
      </c>
      <c r="AJ596" s="394" t="e">
        <f>SUMIFS(INDEX(Калькуляция!$T$15:$AM$262,,MATCH(AJ$3,Калькуляция!$T$3:$AM$3,0)),Калькуляция!$A$15:$A$262,$A596,Калькуляция!$B$15:$B$262,$B596)</f>
        <v>#N/A</v>
      </c>
      <c r="AK596" s="395" t="e">
        <f>IF(AI596=0,0,(AJ596-AI596)/AI596*100)</f>
        <v>#N/A</v>
      </c>
      <c r="AL596" s="394" t="e">
        <f>SUMIFS(INDEX(Калькуляция!$T$15:$AM$262,,MATCH(AL$3,Калькуляция!$T$3:$AM$3,0)),Калькуляция!$A$15:$A$262,$A596,Калькуляция!$B$15:$B$262,$B596)</f>
        <v>#N/A</v>
      </c>
      <c r="AM596" s="394" t="e">
        <f>SUMIFS(INDEX(Калькуляция!$T$15:$AM$262,,MATCH(AM$3,Калькуляция!$T$3:$AM$3,0)),Калькуляция!$A$15:$A$262,$A596,Калькуляция!$B$15:$B$262,$B596)</f>
        <v>#N/A</v>
      </c>
      <c r="AN596" s="395" t="e">
        <f>IF(AL596=0,0,(AM596-AL596)/AL596*100)</f>
        <v>#N/A</v>
      </c>
      <c r="AO596" s="394" t="e">
        <f>SUMIFS(INDEX(Калькуляция!$T$15:$AM$262,,MATCH(AO$3,Калькуляция!$T$3:$AM$3,0)),Калькуляция!$A$15:$A$262,$A596,Калькуляция!$B$15:$B$262,$B596)</f>
        <v>#N/A</v>
      </c>
      <c r="AP596" s="394" t="e">
        <f>SUMIFS(INDEX(Калькуляция!$T$15:$AM$262,,MATCH(AP$3,Калькуляция!$T$3:$AM$3,0)),Калькуляция!$A$15:$A$262,$A596,Калькуляция!$B$15:$B$262,$B596)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SUMIFS(INDEX(Калькуляция!$T$15:$AM$262,,MATCH(N$3,Калькуляция!$T$3:$AM$3,0)),Калькуляция!$A$15:$A$262,$A598,Калькуляция!$B$15:$B$262,$B598)</f>
        <v>#N/A</v>
      </c>
      <c r="O598" s="571" t="e">
        <f>SUMIFS(INDEX(Калькуляция!$T$15:$AM$262,,MATCH(O$3,Калькуляция!$T$3:$AM$3,0)),Калькуляция!$A$15:$A$262,$A598,Калькуляция!$B$15:$B$262,$B598)</f>
        <v>#N/A</v>
      </c>
      <c r="P598" s="527" t="e">
        <f>IF(N598=0,0,(O598-N598)/N598*100)</f>
        <v>#N/A</v>
      </c>
      <c r="Q598" s="571" t="e">
        <f>SUMIFS(INDEX(Калькуляция!$T$15:$AM$262,,MATCH(Q$3,Калькуляция!$T$3:$AM$3,0)),Калькуляция!$A$15:$A$262,$A598,Калькуляция!$B$15:$B$262,$B598)</f>
        <v>#N/A</v>
      </c>
      <c r="R598" s="571" t="e">
        <f>SUMIFS(INDEX(Калькуляция!$T$15:$AM$262,,MATCH(R$3,Калькуляция!$T$3:$AM$3,0)),Калькуляция!$A$15:$A$262,$A598,Калькуляция!$B$15:$B$262,$B598)</f>
        <v>#N/A</v>
      </c>
      <c r="S598" s="527" t="e">
        <f>IF(Q598=0,0,(R598-Q598)/Q598*100)</f>
        <v>#N/A</v>
      </c>
      <c r="T598" s="571" t="e">
        <f>SUMIFS(INDEX(Калькуляция!$T$15:$AM$262,,MATCH(T$3,Калькуляция!$T$3:$AM$3,0)),Калькуляция!$A$15:$A$262,$A598,Калькуляция!$B$15:$B$262,$B598)</f>
        <v>#N/A</v>
      </c>
      <c r="U598" s="571" t="e">
        <f>SUMIFS(INDEX(Калькуляция!$T$15:$AM$262,,MATCH(U$3,Калькуляция!$T$3:$AM$3,0)),Калькуляция!$A$15:$A$262,$A598,Калькуляция!$B$15:$B$262,$B598)</f>
        <v>#N/A</v>
      </c>
      <c r="V598" s="527" t="e">
        <f>IF(T598=0,0,(U598-T598)/T598*100)</f>
        <v>#N/A</v>
      </c>
      <c r="W598" s="571" t="e">
        <f>SUMIFS(INDEX(Калькуляция!$T$15:$AM$262,,MATCH(W$3,Калькуляция!$T$3:$AM$3,0)),Калькуляция!$A$15:$A$262,$A598,Калькуляция!$B$15:$B$262,$B598)</f>
        <v>#N/A</v>
      </c>
      <c r="X598" s="571" t="e">
        <f>SUMIFS(INDEX(Калькуляция!$T$15:$AM$262,,MATCH(X$3,Калькуляция!$T$3:$AM$3,0)),Калькуляция!$A$15:$A$262,$A598,Калькуляция!$B$15:$B$262,$B598)</f>
        <v>#N/A</v>
      </c>
      <c r="Y598" s="527" t="e">
        <f>IF(W598=0,0,(X598-W598)/W598*100)</f>
        <v>#N/A</v>
      </c>
      <c r="Z598" s="571" t="e">
        <f>SUMIFS(INDEX(Калькуляция!$T$15:$AM$262,,MATCH(Z$3,Калькуляция!$T$3:$AM$3,0)),Калькуляция!$A$15:$A$262,$A598,Калькуляция!$B$15:$B$262,$B598)</f>
        <v>#N/A</v>
      </c>
      <c r="AA598" s="571" t="e">
        <f>SUMIFS(INDEX(Калькуляция!$T$15:$AM$262,,MATCH(AA$3,Калькуляция!$T$3:$AM$3,0)),Калькуляция!$A$15:$A$262,$A598,Калькуляция!$B$15:$B$262,$B598)</f>
        <v>#N/A</v>
      </c>
      <c r="AB598" s="527" t="e">
        <f>IF(Z598=0,0,(AA598-Z598)/Z598*100)</f>
        <v>#N/A</v>
      </c>
      <c r="AC598" s="571" t="e">
        <f>SUMIFS(INDEX(Калькуляция!$T$15:$AM$262,,MATCH(AC$3,Калькуляция!$T$3:$AM$3,0)),Калькуляция!$A$15:$A$262,$A598,Калькуляция!$B$15:$B$262,$B598)</f>
        <v>#N/A</v>
      </c>
      <c r="AD598" s="571" t="e">
        <f>SUMIFS(INDEX(Калькуляция!$T$15:$AM$262,,MATCH(AD$3,Калькуляция!$T$3:$AM$3,0)),Калькуляция!$A$15:$A$262,$A598,Калькуляция!$B$15:$B$262,$B598)</f>
        <v>#N/A</v>
      </c>
      <c r="AE598" s="527" t="e">
        <f>IF(AC598=0,0,(AD598-AC598)/AC598*100)</f>
        <v>#N/A</v>
      </c>
      <c r="AF598" s="571" t="e">
        <f>SUMIFS(INDEX(Калькуляция!$T$15:$AM$262,,MATCH(AF$3,Калькуляция!$T$3:$AM$3,0)),Калькуляция!$A$15:$A$262,$A598,Калькуляция!$B$15:$B$262,$B598)</f>
        <v>#N/A</v>
      </c>
      <c r="AG598" s="571" t="e">
        <f>SUMIFS(INDEX(Калькуляция!$T$15:$AM$262,,MATCH(AG$3,Калькуляция!$T$3:$AM$3,0)),Калькуляция!$A$15:$A$262,$A598,Калькуляция!$B$15:$B$262,$B598)</f>
        <v>#N/A</v>
      </c>
      <c r="AH598" s="527" t="e">
        <f>IF(AF598=0,0,(AG598-AF598)/AF598*100)</f>
        <v>#N/A</v>
      </c>
      <c r="AI598" s="571" t="e">
        <f>SUMIFS(INDEX(Калькуляция!$T$15:$AM$262,,MATCH(AI$3,Калькуляция!$T$3:$AM$3,0)),Калькуляция!$A$15:$A$262,$A598,Калькуляция!$B$15:$B$262,$B598)</f>
        <v>#N/A</v>
      </c>
      <c r="AJ598" s="571" t="e">
        <f>SUMIFS(INDEX(Калькуляция!$T$15:$AM$262,,MATCH(AJ$3,Калькуляция!$T$3:$AM$3,0)),Калькуляция!$A$15:$A$262,$A598,Калькуляция!$B$15:$B$262,$B598)</f>
        <v>#N/A</v>
      </c>
      <c r="AK598" s="527" t="e">
        <f>IF(AI598=0,0,(AJ598-AI598)/AI598*100)</f>
        <v>#N/A</v>
      </c>
      <c r="AL598" s="571" t="e">
        <f>SUMIFS(INDEX(Калькуляция!$T$15:$AM$262,,MATCH(AL$3,Калькуляция!$T$3:$AM$3,0)),Калькуляция!$A$15:$A$262,$A598,Калькуляция!$B$15:$B$262,$B598)</f>
        <v>#N/A</v>
      </c>
      <c r="AM598" s="571" t="e">
        <f>SUMIFS(INDEX(Калькуляция!$T$15:$AM$262,,MATCH(AM$3,Калькуляция!$T$3:$AM$3,0)),Калькуляция!$A$15:$A$262,$A598,Калькуляция!$B$15:$B$262,$B598)</f>
        <v>#N/A</v>
      </c>
      <c r="AN598" s="527" t="e">
        <f>IF(AL598=0,0,(AM598-AL598)/AL598*100)</f>
        <v>#N/A</v>
      </c>
      <c r="AO598" s="571" t="e">
        <f>SUMIFS(INDEX(Калькуляция!$T$15:$AM$262,,MATCH(AO$3,Калькуляция!$T$3:$AM$3,0)),Калькуляция!$A$15:$A$262,$A598,Калькуляция!$B$15:$B$262,$B598)</f>
        <v>#N/A</v>
      </c>
      <c r="AP598" s="571" t="e">
        <f>SUMIFS(INDEX(Калькуляция!$T$15:$AM$262,,MATCH(AP$3,Калькуляция!$T$3:$AM$3,0)),Калькуляция!$A$15:$A$262,$A598,Калькуляция!$B$15:$B$262,$B598)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SUMIFS(INDEX(Калькуляция!$T$15:$AM$262,,MATCH(N$3,Калькуляция!$T$3:$AM$3,0)),Калькуляция!$A$15:$A$262,$A599,Калькуляция!$B$15:$B$262,$B599)</f>
        <v>#N/A</v>
      </c>
      <c r="O599" s="394" t="e">
        <f>SUMIFS(INDEX(Калькуляция!$T$15:$AM$262,,MATCH(O$3,Калькуляция!$T$3:$AM$3,0)),Калькуляция!$A$15:$A$262,$A599,Калькуляция!$B$15:$B$262,$B599)</f>
        <v>#N/A</v>
      </c>
      <c r="P599" s="395" t="e">
        <f>IF(N599=0,0,(O599-N599)/N599*100)</f>
        <v>#N/A</v>
      </c>
      <c r="Q599" s="394" t="e">
        <f>SUMIFS(INDEX(Калькуляция!$T$15:$AM$262,,MATCH(Q$3,Калькуляция!$T$3:$AM$3,0)),Калькуляция!$A$15:$A$262,$A599,Калькуляция!$B$15:$B$262,$B599)</f>
        <v>#N/A</v>
      </c>
      <c r="R599" s="394" t="e">
        <f>SUMIFS(INDEX(Калькуляция!$T$15:$AM$262,,MATCH(R$3,Калькуляция!$T$3:$AM$3,0)),Калькуляция!$A$15:$A$262,$A599,Калькуляция!$B$15:$B$262,$B599)</f>
        <v>#N/A</v>
      </c>
      <c r="S599" s="395" t="e">
        <f>IF(Q599=0,0,(R599-Q599)/Q599*100)</f>
        <v>#N/A</v>
      </c>
      <c r="T599" s="394" t="e">
        <f>SUMIFS(INDEX(Калькуляция!$T$15:$AM$262,,MATCH(T$3,Калькуляция!$T$3:$AM$3,0)),Калькуляция!$A$15:$A$262,$A599,Калькуляция!$B$15:$B$262,$B599)</f>
        <v>#N/A</v>
      </c>
      <c r="U599" s="394" t="e">
        <f>SUMIFS(INDEX(Калькуляция!$T$15:$AM$262,,MATCH(U$3,Калькуляция!$T$3:$AM$3,0)),Калькуляция!$A$15:$A$262,$A599,Калькуляция!$B$15:$B$262,$B599)</f>
        <v>#N/A</v>
      </c>
      <c r="V599" s="395" t="e">
        <f>IF(T599=0,0,(U599-T599)/T599*100)</f>
        <v>#N/A</v>
      </c>
      <c r="W599" s="394" t="e">
        <f>SUMIFS(INDEX(Калькуляция!$T$15:$AM$262,,MATCH(W$3,Калькуляция!$T$3:$AM$3,0)),Калькуляция!$A$15:$A$262,$A599,Калькуляция!$B$15:$B$262,$B599)</f>
        <v>#N/A</v>
      </c>
      <c r="X599" s="394" t="e">
        <f>SUMIFS(INDEX(Калькуляция!$T$15:$AM$262,,MATCH(X$3,Калькуляция!$T$3:$AM$3,0)),Калькуляция!$A$15:$A$262,$A599,Калькуляция!$B$15:$B$262,$B599)</f>
        <v>#N/A</v>
      </c>
      <c r="Y599" s="395" t="e">
        <f>IF(W599=0,0,(X599-W599)/W599*100)</f>
        <v>#N/A</v>
      </c>
      <c r="Z599" s="394" t="e">
        <f>SUMIFS(INDEX(Калькуляция!$T$15:$AM$262,,MATCH(Z$3,Калькуляция!$T$3:$AM$3,0)),Калькуляция!$A$15:$A$262,$A599,Калькуляция!$B$15:$B$262,$B599)</f>
        <v>#N/A</v>
      </c>
      <c r="AA599" s="394" t="e">
        <f>SUMIFS(INDEX(Калькуляция!$T$15:$AM$262,,MATCH(AA$3,Калькуляция!$T$3:$AM$3,0)),Калькуляция!$A$15:$A$262,$A599,Калькуляция!$B$15:$B$262,$B599)</f>
        <v>#N/A</v>
      </c>
      <c r="AB599" s="395" t="e">
        <f>IF(Z599=0,0,(AA599-Z599)/Z599*100)</f>
        <v>#N/A</v>
      </c>
      <c r="AC599" s="394" t="e">
        <f>SUMIFS(INDEX(Калькуляция!$T$15:$AM$262,,MATCH(AC$3,Калькуляция!$T$3:$AM$3,0)),Калькуляция!$A$15:$A$262,$A599,Калькуляция!$B$15:$B$262,$B599)</f>
        <v>#N/A</v>
      </c>
      <c r="AD599" s="394" t="e">
        <f>SUMIFS(INDEX(Калькуляция!$T$15:$AM$262,,MATCH(AD$3,Калькуляция!$T$3:$AM$3,0)),Калькуляция!$A$15:$A$262,$A599,Калькуляция!$B$15:$B$262,$B599)</f>
        <v>#N/A</v>
      </c>
      <c r="AE599" s="395" t="e">
        <f>IF(AC599=0,0,(AD599-AC599)/AC599*100)</f>
        <v>#N/A</v>
      </c>
      <c r="AF599" s="394" t="e">
        <f>SUMIFS(INDEX(Калькуляция!$T$15:$AM$262,,MATCH(AF$3,Калькуляция!$T$3:$AM$3,0)),Калькуляция!$A$15:$A$262,$A599,Калькуляция!$B$15:$B$262,$B599)</f>
        <v>#N/A</v>
      </c>
      <c r="AG599" s="394" t="e">
        <f>SUMIFS(INDEX(Калькуляция!$T$15:$AM$262,,MATCH(AG$3,Калькуляция!$T$3:$AM$3,0)),Калькуляция!$A$15:$A$262,$A599,Калькуляция!$B$15:$B$262,$B599)</f>
        <v>#N/A</v>
      </c>
      <c r="AH599" s="395" t="e">
        <f>IF(AF599=0,0,(AG599-AF599)/AF599*100)</f>
        <v>#N/A</v>
      </c>
      <c r="AI599" s="394" t="e">
        <f>SUMIFS(INDEX(Калькуляция!$T$15:$AM$262,,MATCH(AI$3,Калькуляция!$T$3:$AM$3,0)),Калькуляция!$A$15:$A$262,$A599,Калькуляция!$B$15:$B$262,$B599)</f>
        <v>#N/A</v>
      </c>
      <c r="AJ599" s="394" t="e">
        <f>SUMIFS(INDEX(Калькуляция!$T$15:$AM$262,,MATCH(AJ$3,Калькуляция!$T$3:$AM$3,0)),Калькуляция!$A$15:$A$262,$A599,Калькуляция!$B$15:$B$262,$B599)</f>
        <v>#N/A</v>
      </c>
      <c r="AK599" s="395" t="e">
        <f>IF(AI599=0,0,(AJ599-AI599)/AI599*100)</f>
        <v>#N/A</v>
      </c>
      <c r="AL599" s="394" t="e">
        <f>SUMIFS(INDEX(Калькуляция!$T$15:$AM$262,,MATCH(AL$3,Калькуляция!$T$3:$AM$3,0)),Калькуляция!$A$15:$A$262,$A599,Калькуляция!$B$15:$B$262,$B599)</f>
        <v>#N/A</v>
      </c>
      <c r="AM599" s="394" t="e">
        <f>SUMIFS(INDEX(Калькуляция!$T$15:$AM$262,,MATCH(AM$3,Калькуляция!$T$3:$AM$3,0)),Калькуляция!$A$15:$A$262,$A599,Калькуляция!$B$15:$B$262,$B599)</f>
        <v>#N/A</v>
      </c>
      <c r="AN599" s="395" t="e">
        <f>IF(AL599=0,0,(AM599-AL599)/AL599*100)</f>
        <v>#N/A</v>
      </c>
      <c r="AO599" s="394" t="e">
        <f>SUMIFS(INDEX(Калькуляция!$T$15:$AM$262,,MATCH(AO$3,Калькуляция!$T$3:$AM$3,0)),Калькуляция!$A$15:$A$262,$A599,Калькуляция!$B$15:$B$262,$B599)</f>
        <v>#N/A</v>
      </c>
      <c r="AP599" s="394" t="e">
        <f>SUMIFS(INDEX(Калькуляция!$T$15:$AM$262,,MATCH(AP$3,Калькуляция!$T$3:$AM$3,0)),Калькуляция!$A$15:$A$262,$A599,Калькуляция!$B$15:$B$262,$B599)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SUMIFS(INDEX(Калькуляция!$T$15:$AM$262,,MATCH(N$3,Калькуляция!$T$3:$AM$3,0)),Калькуляция!$A$15:$A$262,$A600,Калькуляция!$B$15:$B$262,$B600)</f>
        <v>#N/A</v>
      </c>
      <c r="O600" s="394" t="e">
        <f>SUMIFS(INDEX(Калькуляция!$T$15:$AM$262,,MATCH(O$3,Калькуляция!$T$3:$AM$3,0)),Калькуляция!$A$15:$A$262,$A600,Калькуляция!$B$15:$B$262,$B600)</f>
        <v>#N/A</v>
      </c>
      <c r="P600" s="395" t="e">
        <f>IF(N600=0,0,(O600-N600)/N600*100)</f>
        <v>#N/A</v>
      </c>
      <c r="Q600" s="394" t="e">
        <f>SUMIFS(INDEX(Калькуляция!$T$15:$AM$262,,MATCH(Q$3,Калькуляция!$T$3:$AM$3,0)),Калькуляция!$A$15:$A$262,$A600,Калькуляция!$B$15:$B$262,$B600)</f>
        <v>#N/A</v>
      </c>
      <c r="R600" s="394" t="e">
        <f>SUMIFS(INDEX(Калькуляция!$T$15:$AM$262,,MATCH(R$3,Калькуляция!$T$3:$AM$3,0)),Калькуляция!$A$15:$A$262,$A600,Калькуляция!$B$15:$B$262,$B600)</f>
        <v>#N/A</v>
      </c>
      <c r="S600" s="395" t="e">
        <f>IF(Q600=0,0,(R600-Q600)/Q600*100)</f>
        <v>#N/A</v>
      </c>
      <c r="T600" s="394" t="e">
        <f>SUMIFS(INDEX(Калькуляция!$T$15:$AM$262,,MATCH(T$3,Калькуляция!$T$3:$AM$3,0)),Калькуляция!$A$15:$A$262,$A600,Калькуляция!$B$15:$B$262,$B600)</f>
        <v>#N/A</v>
      </c>
      <c r="U600" s="394" t="e">
        <f>SUMIFS(INDEX(Калькуляция!$T$15:$AM$262,,MATCH(U$3,Калькуляция!$T$3:$AM$3,0)),Калькуляция!$A$15:$A$262,$A600,Калькуляция!$B$15:$B$262,$B600)</f>
        <v>#N/A</v>
      </c>
      <c r="V600" s="395" t="e">
        <f>IF(T600=0,0,(U600-T600)/T600*100)</f>
        <v>#N/A</v>
      </c>
      <c r="W600" s="394" t="e">
        <f>SUMIFS(INDEX(Калькуляция!$T$15:$AM$262,,MATCH(W$3,Калькуляция!$T$3:$AM$3,0)),Калькуляция!$A$15:$A$262,$A600,Калькуляция!$B$15:$B$262,$B600)</f>
        <v>#N/A</v>
      </c>
      <c r="X600" s="394" t="e">
        <f>SUMIFS(INDEX(Калькуляция!$T$15:$AM$262,,MATCH(X$3,Калькуляция!$T$3:$AM$3,0)),Калькуляция!$A$15:$A$262,$A600,Калькуляция!$B$15:$B$262,$B600)</f>
        <v>#N/A</v>
      </c>
      <c r="Y600" s="395" t="e">
        <f>IF(W600=0,0,(X600-W600)/W600*100)</f>
        <v>#N/A</v>
      </c>
      <c r="Z600" s="394" t="e">
        <f>SUMIFS(INDEX(Калькуляция!$T$15:$AM$262,,MATCH(Z$3,Калькуляция!$T$3:$AM$3,0)),Калькуляция!$A$15:$A$262,$A600,Калькуляция!$B$15:$B$262,$B600)</f>
        <v>#N/A</v>
      </c>
      <c r="AA600" s="394" t="e">
        <f>SUMIFS(INDEX(Калькуляция!$T$15:$AM$262,,MATCH(AA$3,Калькуляция!$T$3:$AM$3,0)),Калькуляция!$A$15:$A$262,$A600,Калькуляция!$B$15:$B$262,$B600)</f>
        <v>#N/A</v>
      </c>
      <c r="AB600" s="395" t="e">
        <f>IF(Z600=0,0,(AA600-Z600)/Z600*100)</f>
        <v>#N/A</v>
      </c>
      <c r="AC600" s="394" t="e">
        <f>SUMIFS(INDEX(Калькуляция!$T$15:$AM$262,,MATCH(AC$3,Калькуляция!$T$3:$AM$3,0)),Калькуляция!$A$15:$A$262,$A600,Калькуляция!$B$15:$B$262,$B600)</f>
        <v>#N/A</v>
      </c>
      <c r="AD600" s="394" t="e">
        <f>SUMIFS(INDEX(Калькуляция!$T$15:$AM$262,,MATCH(AD$3,Калькуляция!$T$3:$AM$3,0)),Калькуляция!$A$15:$A$262,$A600,Калькуляция!$B$15:$B$262,$B600)</f>
        <v>#N/A</v>
      </c>
      <c r="AE600" s="395" t="e">
        <f>IF(AC600=0,0,(AD600-AC600)/AC600*100)</f>
        <v>#N/A</v>
      </c>
      <c r="AF600" s="394" t="e">
        <f>SUMIFS(INDEX(Калькуляция!$T$15:$AM$262,,MATCH(AF$3,Калькуляция!$T$3:$AM$3,0)),Калькуляция!$A$15:$A$262,$A600,Калькуляция!$B$15:$B$262,$B600)</f>
        <v>#N/A</v>
      </c>
      <c r="AG600" s="394" t="e">
        <f>SUMIFS(INDEX(Калькуляция!$T$15:$AM$262,,MATCH(AG$3,Калькуляция!$T$3:$AM$3,0)),Калькуляция!$A$15:$A$262,$A600,Калькуляция!$B$15:$B$262,$B600)</f>
        <v>#N/A</v>
      </c>
      <c r="AH600" s="395" t="e">
        <f>IF(AF600=0,0,(AG600-AF600)/AF600*100)</f>
        <v>#N/A</v>
      </c>
      <c r="AI600" s="394" t="e">
        <f>SUMIFS(INDEX(Калькуляция!$T$15:$AM$262,,MATCH(AI$3,Калькуляция!$T$3:$AM$3,0)),Калькуляция!$A$15:$A$262,$A600,Калькуляция!$B$15:$B$262,$B600)</f>
        <v>#N/A</v>
      </c>
      <c r="AJ600" s="394" t="e">
        <f>SUMIFS(INDEX(Калькуляция!$T$15:$AM$262,,MATCH(AJ$3,Калькуляция!$T$3:$AM$3,0)),Калькуляция!$A$15:$A$262,$A600,Калькуляция!$B$15:$B$262,$B600)</f>
        <v>#N/A</v>
      </c>
      <c r="AK600" s="395" t="e">
        <f>IF(AI600=0,0,(AJ600-AI600)/AI600*100)</f>
        <v>#N/A</v>
      </c>
      <c r="AL600" s="394" t="e">
        <f>SUMIFS(INDEX(Калькуляция!$T$15:$AM$262,,MATCH(AL$3,Калькуляция!$T$3:$AM$3,0)),Калькуляция!$A$15:$A$262,$A600,Калькуляция!$B$15:$B$262,$B600)</f>
        <v>#N/A</v>
      </c>
      <c r="AM600" s="394" t="e">
        <f>SUMIFS(INDEX(Калькуляция!$T$15:$AM$262,,MATCH(AM$3,Калькуляция!$T$3:$AM$3,0)),Калькуляция!$A$15:$A$262,$A600,Калькуляция!$B$15:$B$262,$B600)</f>
        <v>#N/A</v>
      </c>
      <c r="AN600" s="395" t="e">
        <f>IF(AL600=0,0,(AM600-AL600)/AL600*100)</f>
        <v>#N/A</v>
      </c>
      <c r="AO600" s="394" t="e">
        <f>SUMIFS(INDEX(Калькуляция!$T$15:$AM$262,,MATCH(AO$3,Калькуляция!$T$3:$AM$3,0)),Калькуляция!$A$15:$A$262,$A600,Калькуляция!$B$15:$B$262,$B600)</f>
        <v>#N/A</v>
      </c>
      <c r="AP600" s="394" t="e">
        <f>SUMIFS(INDEX(Калькуляция!$T$15:$AM$262,,MATCH(AP$3,Калькуляция!$T$3:$AM$3,0)),Калькуляция!$A$15:$A$262,$A600,Калькуляция!$B$15:$B$262,$B600)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SUMIFS(INDEX(Калькуляция!$T$15:$AM$262,,MATCH(N$3,Калькуляция!$T$3:$AM$3,0)),Калькуляция!$A$15:$A$262,$A602,Калькуляция!$B$15:$B$262,$B602)</f>
        <v>#N/A</v>
      </c>
      <c r="O602" s="571" t="e">
        <f>SUMIFS(INDEX(Калькуляция!$T$15:$AM$262,,MATCH(O$3,Калькуляция!$T$3:$AM$3,0)),Калькуляция!$A$15:$A$262,$A602,Калькуляция!$B$15:$B$262,$B602)</f>
        <v>#N/A</v>
      </c>
      <c r="P602" s="527" t="e">
        <f>IF(N602=0,0,(O602-N602)/N602*100)</f>
        <v>#N/A</v>
      </c>
      <c r="Q602" s="571" t="e">
        <f>SUMIFS(INDEX(Калькуляция!$T$15:$AM$262,,MATCH(Q$3,Калькуляция!$T$3:$AM$3,0)),Калькуляция!$A$15:$A$262,$A602,Калькуляция!$B$15:$B$262,$B602)</f>
        <v>#N/A</v>
      </c>
      <c r="R602" s="571" t="e">
        <f>SUMIFS(INDEX(Калькуляция!$T$15:$AM$262,,MATCH(R$3,Калькуляция!$T$3:$AM$3,0)),Калькуляция!$A$15:$A$262,$A602,Калькуляция!$B$15:$B$262,$B602)</f>
        <v>#N/A</v>
      </c>
      <c r="S602" s="527" t="e">
        <f>IF(Q602=0,0,(R602-Q602)/Q602*100)</f>
        <v>#N/A</v>
      </c>
      <c r="T602" s="571" t="e">
        <f>SUMIFS(INDEX(Калькуляция!$T$15:$AM$262,,MATCH(T$3,Калькуляция!$T$3:$AM$3,0)),Калькуляция!$A$15:$A$262,$A602,Калькуляция!$B$15:$B$262,$B602)</f>
        <v>#N/A</v>
      </c>
      <c r="U602" s="571" t="e">
        <f>SUMIFS(INDEX(Калькуляция!$T$15:$AM$262,,MATCH(U$3,Калькуляция!$T$3:$AM$3,0)),Калькуляция!$A$15:$A$262,$A602,Калькуляция!$B$15:$B$262,$B602)</f>
        <v>#N/A</v>
      </c>
      <c r="V602" s="527" t="e">
        <f>IF(T602=0,0,(U602-T602)/T602*100)</f>
        <v>#N/A</v>
      </c>
      <c r="W602" s="571" t="e">
        <f>SUMIFS(INDEX(Калькуляция!$T$15:$AM$262,,MATCH(W$3,Калькуляция!$T$3:$AM$3,0)),Калькуляция!$A$15:$A$262,$A602,Калькуляция!$B$15:$B$262,$B602)</f>
        <v>#N/A</v>
      </c>
      <c r="X602" s="571" t="e">
        <f>SUMIFS(INDEX(Калькуляция!$T$15:$AM$262,,MATCH(X$3,Калькуляция!$T$3:$AM$3,0)),Калькуляция!$A$15:$A$262,$A602,Калькуляция!$B$15:$B$262,$B602)</f>
        <v>#N/A</v>
      </c>
      <c r="Y602" s="527" t="e">
        <f>IF(W602=0,0,(X602-W602)/W602*100)</f>
        <v>#N/A</v>
      </c>
      <c r="Z602" s="571" t="e">
        <f>SUMIFS(INDEX(Калькуляция!$T$15:$AM$262,,MATCH(Z$3,Калькуляция!$T$3:$AM$3,0)),Калькуляция!$A$15:$A$262,$A602,Калькуляция!$B$15:$B$262,$B602)</f>
        <v>#N/A</v>
      </c>
      <c r="AA602" s="571" t="e">
        <f>SUMIFS(INDEX(Калькуляция!$T$15:$AM$262,,MATCH(AA$3,Калькуляция!$T$3:$AM$3,0)),Калькуляция!$A$15:$A$262,$A602,Калькуляция!$B$15:$B$262,$B602)</f>
        <v>#N/A</v>
      </c>
      <c r="AB602" s="527" t="e">
        <f>IF(Z602=0,0,(AA602-Z602)/Z602*100)</f>
        <v>#N/A</v>
      </c>
      <c r="AC602" s="571" t="e">
        <f>SUMIFS(INDEX(Калькуляция!$T$15:$AM$262,,MATCH(AC$3,Калькуляция!$T$3:$AM$3,0)),Калькуляция!$A$15:$A$262,$A602,Калькуляция!$B$15:$B$262,$B602)</f>
        <v>#N/A</v>
      </c>
      <c r="AD602" s="571" t="e">
        <f>SUMIFS(INDEX(Калькуляция!$T$15:$AM$262,,MATCH(AD$3,Калькуляция!$T$3:$AM$3,0)),Калькуляция!$A$15:$A$262,$A602,Калькуляция!$B$15:$B$262,$B602)</f>
        <v>#N/A</v>
      </c>
      <c r="AE602" s="527" t="e">
        <f>IF(AC602=0,0,(AD602-AC602)/AC602*100)</f>
        <v>#N/A</v>
      </c>
      <c r="AF602" s="571" t="e">
        <f>SUMIFS(INDEX(Калькуляция!$T$15:$AM$262,,MATCH(AF$3,Калькуляция!$T$3:$AM$3,0)),Калькуляция!$A$15:$A$262,$A602,Калькуляция!$B$15:$B$262,$B602)</f>
        <v>#N/A</v>
      </c>
      <c r="AG602" s="571" t="e">
        <f>SUMIFS(INDEX(Калькуляция!$T$15:$AM$262,,MATCH(AG$3,Калькуляция!$T$3:$AM$3,0)),Калькуляция!$A$15:$A$262,$A602,Калькуляция!$B$15:$B$262,$B602)</f>
        <v>#N/A</v>
      </c>
      <c r="AH602" s="527" t="e">
        <f>IF(AF602=0,0,(AG602-AF602)/AF602*100)</f>
        <v>#N/A</v>
      </c>
      <c r="AI602" s="571" t="e">
        <f>SUMIFS(INDEX(Калькуляция!$T$15:$AM$262,,MATCH(AI$3,Калькуляция!$T$3:$AM$3,0)),Калькуляция!$A$15:$A$262,$A602,Калькуляция!$B$15:$B$262,$B602)</f>
        <v>#N/A</v>
      </c>
      <c r="AJ602" s="571" t="e">
        <f>SUMIFS(INDEX(Калькуляция!$T$15:$AM$262,,MATCH(AJ$3,Калькуляция!$T$3:$AM$3,0)),Калькуляция!$A$15:$A$262,$A602,Калькуляция!$B$15:$B$262,$B602)</f>
        <v>#N/A</v>
      </c>
      <c r="AK602" s="527" t="e">
        <f>IF(AI602=0,0,(AJ602-AI602)/AI602*100)</f>
        <v>#N/A</v>
      </c>
      <c r="AL602" s="571" t="e">
        <f>SUMIFS(INDEX(Калькуляция!$T$15:$AM$262,,MATCH(AL$3,Калькуляция!$T$3:$AM$3,0)),Калькуляция!$A$15:$A$262,$A602,Калькуляция!$B$15:$B$262,$B602)</f>
        <v>#N/A</v>
      </c>
      <c r="AM602" s="571" t="e">
        <f>SUMIFS(INDEX(Калькуляция!$T$15:$AM$262,,MATCH(AM$3,Калькуляция!$T$3:$AM$3,0)),Калькуляция!$A$15:$A$262,$A602,Калькуляция!$B$15:$B$262,$B602)</f>
        <v>#N/A</v>
      </c>
      <c r="AN602" s="527" t="e">
        <f>IF(AL602=0,0,(AM602-AL602)/AL602*100)</f>
        <v>#N/A</v>
      </c>
      <c r="AO602" s="571" t="e">
        <f>SUMIFS(INDEX(Калькуляция!$T$15:$AM$262,,MATCH(AO$3,Калькуляция!$T$3:$AM$3,0)),Калькуляция!$A$15:$A$262,$A602,Калькуляция!$B$15:$B$262,$B602)</f>
        <v>#N/A</v>
      </c>
      <c r="AP602" s="571" t="e">
        <f>SUMIFS(INDEX(Калькуляция!$T$15:$AM$262,,MATCH(AP$3,Калькуляция!$T$3:$AM$3,0)),Калькуляция!$A$15:$A$262,$A602,Калькуляция!$B$15:$B$262,$B602)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SUMIFS(INDEX(Калькуляция!$T$15:$AM$262,,MATCH(N$3,Калькуляция!$T$3:$AM$3,0)),Калькуляция!$A$15:$A$262,$A608,Калькуляция!$B$15:$B$262,$B608)</f>
        <v>#N/A</v>
      </c>
      <c r="O608" s="571" t="e">
        <f>SUMIFS(INDEX(Калькуляция!$T$15:$AM$262,,MATCH(O$3,Калькуляция!$T$3:$AM$3,0)),Калькуляция!$A$15:$A$262,$A608,Калькуляция!$B$15:$B$262,$B608)</f>
        <v>#N/A</v>
      </c>
      <c r="P608" s="527" t="e">
        <f>IF(N608=0,0,(O608-N608)/N608*100)</f>
        <v>#N/A</v>
      </c>
      <c r="Q608" s="571" t="e">
        <f>SUMIFS(INDEX(Калькуляция!$T$15:$AM$262,,MATCH(Q$3,Калькуляция!$T$3:$AM$3,0)),Калькуляция!$A$15:$A$262,$A608,Калькуляция!$B$15:$B$262,$B608)</f>
        <v>#N/A</v>
      </c>
      <c r="R608" s="571" t="e">
        <f>SUMIFS(INDEX(Калькуляция!$T$15:$AM$262,,MATCH(R$3,Калькуляция!$T$3:$AM$3,0)),Калькуляция!$A$15:$A$262,$A608,Калькуляция!$B$15:$B$262,$B608)</f>
        <v>#N/A</v>
      </c>
      <c r="S608" s="527" t="e">
        <f>IF(Q608=0,0,(R608-Q608)/Q608*100)</f>
        <v>#N/A</v>
      </c>
      <c r="T608" s="571" t="e">
        <f>SUMIFS(INDEX(Калькуляция!$T$15:$AM$262,,MATCH(T$3,Калькуляция!$T$3:$AM$3,0)),Калькуляция!$A$15:$A$262,$A608,Калькуляция!$B$15:$B$262,$B608)</f>
        <v>#N/A</v>
      </c>
      <c r="U608" s="571" t="e">
        <f>SUMIFS(INDEX(Калькуляция!$T$15:$AM$262,,MATCH(U$3,Калькуляция!$T$3:$AM$3,0)),Калькуляция!$A$15:$A$262,$A608,Калькуляция!$B$15:$B$262,$B608)</f>
        <v>#N/A</v>
      </c>
      <c r="V608" s="527" t="e">
        <f>IF(T608=0,0,(U608-T608)/T608*100)</f>
        <v>#N/A</v>
      </c>
      <c r="W608" s="571" t="e">
        <f>SUMIFS(INDEX(Калькуляция!$T$15:$AM$262,,MATCH(W$3,Калькуляция!$T$3:$AM$3,0)),Калькуляция!$A$15:$A$262,$A608,Калькуляция!$B$15:$B$262,$B608)</f>
        <v>#N/A</v>
      </c>
      <c r="X608" s="571" t="e">
        <f>SUMIFS(INDEX(Калькуляция!$T$15:$AM$262,,MATCH(X$3,Калькуляция!$T$3:$AM$3,0)),Калькуляция!$A$15:$A$262,$A608,Калькуляция!$B$15:$B$262,$B608)</f>
        <v>#N/A</v>
      </c>
      <c r="Y608" s="527" t="e">
        <f>IF(W608=0,0,(X608-W608)/W608*100)</f>
        <v>#N/A</v>
      </c>
      <c r="Z608" s="571" t="e">
        <f>SUMIFS(INDEX(Калькуляция!$T$15:$AM$262,,MATCH(Z$3,Калькуляция!$T$3:$AM$3,0)),Калькуляция!$A$15:$A$262,$A608,Калькуляция!$B$15:$B$262,$B608)</f>
        <v>#N/A</v>
      </c>
      <c r="AA608" s="571" t="e">
        <f>SUMIFS(INDEX(Калькуляция!$T$15:$AM$262,,MATCH(AA$3,Калькуляция!$T$3:$AM$3,0)),Калькуляция!$A$15:$A$262,$A608,Калькуляция!$B$15:$B$262,$B608)</f>
        <v>#N/A</v>
      </c>
      <c r="AB608" s="527" t="e">
        <f>IF(Z608=0,0,(AA608-Z608)/Z608*100)</f>
        <v>#N/A</v>
      </c>
      <c r="AC608" s="571" t="e">
        <f>SUMIFS(INDEX(Калькуляция!$T$15:$AM$262,,MATCH(AC$3,Калькуляция!$T$3:$AM$3,0)),Калькуляция!$A$15:$A$262,$A608,Калькуляция!$B$15:$B$262,$B608)</f>
        <v>#N/A</v>
      </c>
      <c r="AD608" s="571" t="e">
        <f>SUMIFS(INDEX(Калькуляция!$T$15:$AM$262,,MATCH(AD$3,Калькуляция!$T$3:$AM$3,0)),Калькуляция!$A$15:$A$262,$A608,Калькуляция!$B$15:$B$262,$B608)</f>
        <v>#N/A</v>
      </c>
      <c r="AE608" s="527" t="e">
        <f>IF(AC608=0,0,(AD608-AC608)/AC608*100)</f>
        <v>#N/A</v>
      </c>
      <c r="AF608" s="571" t="e">
        <f>SUMIFS(INDEX(Калькуляция!$T$15:$AM$262,,MATCH(AF$3,Калькуляция!$T$3:$AM$3,0)),Калькуляция!$A$15:$A$262,$A608,Калькуляция!$B$15:$B$262,$B608)</f>
        <v>#N/A</v>
      </c>
      <c r="AG608" s="571" t="e">
        <f>SUMIFS(INDEX(Калькуляция!$T$15:$AM$262,,MATCH(AG$3,Калькуляция!$T$3:$AM$3,0)),Калькуляция!$A$15:$A$262,$A608,Калькуляция!$B$15:$B$262,$B608)</f>
        <v>#N/A</v>
      </c>
      <c r="AH608" s="527" t="e">
        <f>IF(AF608=0,0,(AG608-AF608)/AF608*100)</f>
        <v>#N/A</v>
      </c>
      <c r="AI608" s="571" t="e">
        <f>SUMIFS(INDEX(Калькуляция!$T$15:$AM$262,,MATCH(AI$3,Калькуляция!$T$3:$AM$3,0)),Калькуляция!$A$15:$A$262,$A608,Калькуляция!$B$15:$B$262,$B608)</f>
        <v>#N/A</v>
      </c>
      <c r="AJ608" s="571" t="e">
        <f>SUMIFS(INDEX(Калькуляция!$T$15:$AM$262,,MATCH(AJ$3,Калькуляция!$T$3:$AM$3,0)),Калькуляция!$A$15:$A$262,$A608,Калькуляция!$B$15:$B$262,$B608)</f>
        <v>#N/A</v>
      </c>
      <c r="AK608" s="527" t="e">
        <f>IF(AI608=0,0,(AJ608-AI608)/AI608*100)</f>
        <v>#N/A</v>
      </c>
      <c r="AL608" s="571" t="e">
        <f>SUMIFS(INDEX(Калькуляция!$T$15:$AM$262,,MATCH(AL$3,Калькуляция!$T$3:$AM$3,0)),Калькуляция!$A$15:$A$262,$A608,Калькуляция!$B$15:$B$262,$B608)</f>
        <v>#N/A</v>
      </c>
      <c r="AM608" s="571" t="e">
        <f>SUMIFS(INDEX(Калькуляция!$T$15:$AM$262,,MATCH(AM$3,Калькуляция!$T$3:$AM$3,0)),Калькуляция!$A$15:$A$262,$A608,Калькуляция!$B$15:$B$262,$B608)</f>
        <v>#N/A</v>
      </c>
      <c r="AN608" s="527" t="e">
        <f>IF(AL608=0,0,(AM608-AL608)/AL608*100)</f>
        <v>#N/A</v>
      </c>
      <c r="AO608" s="571" t="e">
        <f>SUMIFS(INDEX(Калькуляция!$T$15:$AM$262,,MATCH(AO$3,Калькуляция!$T$3:$AM$3,0)),Калькуляция!$A$15:$A$262,$A608,Калькуляция!$B$15:$B$262,$B608)</f>
        <v>#N/A</v>
      </c>
      <c r="AP608" s="571" t="e">
        <f>SUMIFS(INDEX(Калькуляция!$T$15:$AM$262,,MATCH(AP$3,Калькуляция!$T$3:$AM$3,0)),Калькуляция!$A$15:$A$262,$A608,Калькуляция!$B$15:$B$262,$B608)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SUMIFS(INDEX(Калькуляция!$T$15:$AM$262,,MATCH(N$3,Калькуляция!$T$3:$AM$3,0)),Калькуляция!$A$15:$A$262,$A614,Калькуляция!$B$15:$B$262,$B614)</f>
        <v>#N/A</v>
      </c>
      <c r="O614" s="571" t="e">
        <f>SUMIFS(INDEX(Калькуляция!$T$15:$AM$262,,MATCH(O$3,Калькуляция!$T$3:$AM$3,0)),Калькуляция!$A$15:$A$262,$A614,Калькуляция!$B$15:$B$262,$B614)</f>
        <v>#N/A</v>
      </c>
      <c r="P614" s="527" t="e">
        <f>IF(N614=0,0,(O614-N614)/N614*100)</f>
        <v>#N/A</v>
      </c>
      <c r="Q614" s="571" t="e">
        <f>SUMIFS(INDEX(Калькуляция!$T$15:$AM$262,,MATCH(Q$3,Калькуляция!$T$3:$AM$3,0)),Калькуляция!$A$15:$A$262,$A614,Калькуляция!$B$15:$B$262,$B614)</f>
        <v>#N/A</v>
      </c>
      <c r="R614" s="571" t="e">
        <f>SUMIFS(INDEX(Калькуляция!$T$15:$AM$262,,MATCH(R$3,Калькуляция!$T$3:$AM$3,0)),Калькуляция!$A$15:$A$262,$A614,Калькуляция!$B$15:$B$262,$B614)</f>
        <v>#N/A</v>
      </c>
      <c r="S614" s="527" t="e">
        <f>IF(Q614=0,0,(R614-Q614)/Q614*100)</f>
        <v>#N/A</v>
      </c>
      <c r="T614" s="571" t="e">
        <f>SUMIFS(INDEX(Калькуляция!$T$15:$AM$262,,MATCH(T$3,Калькуляция!$T$3:$AM$3,0)),Калькуляция!$A$15:$A$262,$A614,Калькуляция!$B$15:$B$262,$B614)</f>
        <v>#N/A</v>
      </c>
      <c r="U614" s="571" t="e">
        <f>SUMIFS(INDEX(Калькуляция!$T$15:$AM$262,,MATCH(U$3,Калькуляция!$T$3:$AM$3,0)),Калькуляция!$A$15:$A$262,$A614,Калькуляция!$B$15:$B$262,$B614)</f>
        <v>#N/A</v>
      </c>
      <c r="V614" s="527" t="e">
        <f>IF(T614=0,0,(U614-T614)/T614*100)</f>
        <v>#N/A</v>
      </c>
      <c r="W614" s="571" t="e">
        <f>SUMIFS(INDEX(Калькуляция!$T$15:$AM$262,,MATCH(W$3,Калькуляция!$T$3:$AM$3,0)),Калькуляция!$A$15:$A$262,$A614,Калькуляция!$B$15:$B$262,$B614)</f>
        <v>#N/A</v>
      </c>
      <c r="X614" s="571" t="e">
        <f>SUMIFS(INDEX(Калькуляция!$T$15:$AM$262,,MATCH(X$3,Калькуляция!$T$3:$AM$3,0)),Калькуляция!$A$15:$A$262,$A614,Калькуляция!$B$15:$B$262,$B614)</f>
        <v>#N/A</v>
      </c>
      <c r="Y614" s="527" t="e">
        <f>IF(W614=0,0,(X614-W614)/W614*100)</f>
        <v>#N/A</v>
      </c>
      <c r="Z614" s="571" t="e">
        <f>SUMIFS(INDEX(Калькуляция!$T$15:$AM$262,,MATCH(Z$3,Калькуляция!$T$3:$AM$3,0)),Калькуляция!$A$15:$A$262,$A614,Калькуляция!$B$15:$B$262,$B614)</f>
        <v>#N/A</v>
      </c>
      <c r="AA614" s="571" t="e">
        <f>SUMIFS(INDEX(Калькуляция!$T$15:$AM$262,,MATCH(AA$3,Калькуляция!$T$3:$AM$3,0)),Калькуляция!$A$15:$A$262,$A614,Калькуляция!$B$15:$B$262,$B614)</f>
        <v>#N/A</v>
      </c>
      <c r="AB614" s="527" t="e">
        <f>IF(Z614=0,0,(AA614-Z614)/Z614*100)</f>
        <v>#N/A</v>
      </c>
      <c r="AC614" s="571" t="e">
        <f>SUMIFS(INDEX(Калькуляция!$T$15:$AM$262,,MATCH(AC$3,Калькуляция!$T$3:$AM$3,0)),Калькуляция!$A$15:$A$262,$A614,Калькуляция!$B$15:$B$262,$B614)</f>
        <v>#N/A</v>
      </c>
      <c r="AD614" s="571" t="e">
        <f>SUMIFS(INDEX(Калькуляция!$T$15:$AM$262,,MATCH(AD$3,Калькуляция!$T$3:$AM$3,0)),Калькуляция!$A$15:$A$262,$A614,Калькуляция!$B$15:$B$262,$B614)</f>
        <v>#N/A</v>
      </c>
      <c r="AE614" s="527" t="e">
        <f>IF(AC614=0,0,(AD614-AC614)/AC614*100)</f>
        <v>#N/A</v>
      </c>
      <c r="AF614" s="571" t="e">
        <f>SUMIFS(INDEX(Калькуляция!$T$15:$AM$262,,MATCH(AF$3,Калькуляция!$T$3:$AM$3,0)),Калькуляция!$A$15:$A$262,$A614,Калькуляция!$B$15:$B$262,$B614)</f>
        <v>#N/A</v>
      </c>
      <c r="AG614" s="571" t="e">
        <f>SUMIFS(INDEX(Калькуляция!$T$15:$AM$262,,MATCH(AG$3,Калькуляция!$T$3:$AM$3,0)),Калькуляция!$A$15:$A$262,$A614,Калькуляция!$B$15:$B$262,$B614)</f>
        <v>#N/A</v>
      </c>
      <c r="AH614" s="527" t="e">
        <f>IF(AF614=0,0,(AG614-AF614)/AF614*100)</f>
        <v>#N/A</v>
      </c>
      <c r="AI614" s="571" t="e">
        <f>SUMIFS(INDEX(Калькуляция!$T$15:$AM$262,,MATCH(AI$3,Калькуляция!$T$3:$AM$3,0)),Калькуляция!$A$15:$A$262,$A614,Калькуляция!$B$15:$B$262,$B614)</f>
        <v>#N/A</v>
      </c>
      <c r="AJ614" s="571" t="e">
        <f>SUMIFS(INDEX(Калькуляция!$T$15:$AM$262,,MATCH(AJ$3,Калькуляция!$T$3:$AM$3,0)),Калькуляция!$A$15:$A$262,$A614,Калькуляция!$B$15:$B$262,$B614)</f>
        <v>#N/A</v>
      </c>
      <c r="AK614" s="527" t="e">
        <f>IF(AI614=0,0,(AJ614-AI614)/AI614*100)</f>
        <v>#N/A</v>
      </c>
      <c r="AL614" s="571" t="e">
        <f>SUMIFS(INDEX(Калькуляция!$T$15:$AM$262,,MATCH(AL$3,Калькуляция!$T$3:$AM$3,0)),Калькуляция!$A$15:$A$262,$A614,Калькуляция!$B$15:$B$262,$B614)</f>
        <v>#N/A</v>
      </c>
      <c r="AM614" s="571" t="e">
        <f>SUMIFS(INDEX(Калькуляция!$T$15:$AM$262,,MATCH(AM$3,Калькуляция!$T$3:$AM$3,0)),Калькуляция!$A$15:$A$262,$A614,Калькуляция!$B$15:$B$262,$B614)</f>
        <v>#N/A</v>
      </c>
      <c r="AN614" s="527" t="e">
        <f>IF(AL614=0,0,(AM614-AL614)/AL614*100)</f>
        <v>#N/A</v>
      </c>
      <c r="AO614" s="571" t="e">
        <f>SUMIFS(INDEX(Калькуляция!$T$15:$AM$262,,MATCH(AO$3,Калькуляция!$T$3:$AM$3,0)),Калькуляция!$A$15:$A$262,$A614,Калькуляция!$B$15:$B$262,$B614)</f>
        <v>#N/A</v>
      </c>
      <c r="AP614" s="571" t="e">
        <f>SUMIFS(INDEX(Калькуляция!$T$15:$AM$262,,MATCH(AP$3,Калькуляция!$T$3:$AM$3,0)),Калькуляция!$A$15:$A$262,$A614,Калькуляция!$B$15:$B$262,$B614)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SUMIFS(INDEX(Калькуляция!$T$15:$AM$262,,MATCH(N$3,Калькуляция!$T$3:$AM$3,0)),Калькуляция!$A$15:$A$262,$A620,Калькуляция!$B$15:$B$262,$B620)</f>
        <v>#N/A</v>
      </c>
      <c r="O620" s="571" t="e">
        <f>SUMIFS(INDEX(Калькуляция!$T$15:$AM$262,,MATCH(O$3,Калькуляция!$T$3:$AM$3,0)),Калькуляция!$A$15:$A$262,$A620,Калькуляция!$B$15:$B$262,$B620)</f>
        <v>#N/A</v>
      </c>
      <c r="P620" s="527" t="e">
        <f>IF(N620=0,0,(O620-N620)/N620*100)</f>
        <v>#N/A</v>
      </c>
      <c r="Q620" s="571" t="e">
        <f>SUMIFS(INDEX(Калькуляция!$T$15:$AM$262,,MATCH(Q$3,Калькуляция!$T$3:$AM$3,0)),Калькуляция!$A$15:$A$262,$A620,Калькуляция!$B$15:$B$262,$B620)</f>
        <v>#N/A</v>
      </c>
      <c r="R620" s="571" t="e">
        <f>SUMIFS(INDEX(Калькуляция!$T$15:$AM$262,,MATCH(R$3,Калькуляция!$T$3:$AM$3,0)),Калькуляция!$A$15:$A$262,$A620,Калькуляция!$B$15:$B$262,$B620)</f>
        <v>#N/A</v>
      </c>
      <c r="S620" s="527" t="e">
        <f>IF(Q620=0,0,(R620-Q620)/Q620*100)</f>
        <v>#N/A</v>
      </c>
      <c r="T620" s="571" t="e">
        <f>SUMIFS(INDEX(Калькуляция!$T$15:$AM$262,,MATCH(T$3,Калькуляция!$T$3:$AM$3,0)),Калькуляция!$A$15:$A$262,$A620,Калькуляция!$B$15:$B$262,$B620)</f>
        <v>#N/A</v>
      </c>
      <c r="U620" s="571" t="e">
        <f>SUMIFS(INDEX(Калькуляция!$T$15:$AM$262,,MATCH(U$3,Калькуляция!$T$3:$AM$3,0)),Калькуляция!$A$15:$A$262,$A620,Калькуляция!$B$15:$B$262,$B620)</f>
        <v>#N/A</v>
      </c>
      <c r="V620" s="527" t="e">
        <f>IF(T620=0,0,(U620-T620)/T620*100)</f>
        <v>#N/A</v>
      </c>
      <c r="W620" s="571" t="e">
        <f>SUMIFS(INDEX(Калькуляция!$T$15:$AM$262,,MATCH(W$3,Калькуляция!$T$3:$AM$3,0)),Калькуляция!$A$15:$A$262,$A620,Калькуляция!$B$15:$B$262,$B620)</f>
        <v>#N/A</v>
      </c>
      <c r="X620" s="571" t="e">
        <f>SUMIFS(INDEX(Калькуляция!$T$15:$AM$262,,MATCH(X$3,Калькуляция!$T$3:$AM$3,0)),Калькуляция!$A$15:$A$262,$A620,Калькуляция!$B$15:$B$262,$B620)</f>
        <v>#N/A</v>
      </c>
      <c r="Y620" s="527" t="e">
        <f>IF(W620=0,0,(X620-W620)/W620*100)</f>
        <v>#N/A</v>
      </c>
      <c r="Z620" s="571" t="e">
        <f>SUMIFS(INDEX(Калькуляция!$T$15:$AM$262,,MATCH(Z$3,Калькуляция!$T$3:$AM$3,0)),Калькуляция!$A$15:$A$262,$A620,Калькуляция!$B$15:$B$262,$B620)</f>
        <v>#N/A</v>
      </c>
      <c r="AA620" s="571" t="e">
        <f>SUMIFS(INDEX(Калькуляция!$T$15:$AM$262,,MATCH(AA$3,Калькуляция!$T$3:$AM$3,0)),Калькуляция!$A$15:$A$262,$A620,Калькуляция!$B$15:$B$262,$B620)</f>
        <v>#N/A</v>
      </c>
      <c r="AB620" s="527" t="e">
        <f>IF(Z620=0,0,(AA620-Z620)/Z620*100)</f>
        <v>#N/A</v>
      </c>
      <c r="AC620" s="571" t="e">
        <f>SUMIFS(INDEX(Калькуляция!$T$15:$AM$262,,MATCH(AC$3,Калькуляция!$T$3:$AM$3,0)),Калькуляция!$A$15:$A$262,$A620,Калькуляция!$B$15:$B$262,$B620)</f>
        <v>#N/A</v>
      </c>
      <c r="AD620" s="571" t="e">
        <f>SUMIFS(INDEX(Калькуляция!$T$15:$AM$262,,MATCH(AD$3,Калькуляция!$T$3:$AM$3,0)),Калькуляция!$A$15:$A$262,$A620,Калькуляция!$B$15:$B$262,$B620)</f>
        <v>#N/A</v>
      </c>
      <c r="AE620" s="527" t="e">
        <f>IF(AC620=0,0,(AD620-AC620)/AC620*100)</f>
        <v>#N/A</v>
      </c>
      <c r="AF620" s="571" t="e">
        <f>SUMIFS(INDEX(Калькуляция!$T$15:$AM$262,,MATCH(AF$3,Калькуляция!$T$3:$AM$3,0)),Калькуляция!$A$15:$A$262,$A620,Калькуляция!$B$15:$B$262,$B620)</f>
        <v>#N/A</v>
      </c>
      <c r="AG620" s="571" t="e">
        <f>SUMIFS(INDEX(Калькуляция!$T$15:$AM$262,,MATCH(AG$3,Калькуляция!$T$3:$AM$3,0)),Калькуляция!$A$15:$A$262,$A620,Калькуляция!$B$15:$B$262,$B620)</f>
        <v>#N/A</v>
      </c>
      <c r="AH620" s="527" t="e">
        <f>IF(AF620=0,0,(AG620-AF620)/AF620*100)</f>
        <v>#N/A</v>
      </c>
      <c r="AI620" s="571" t="e">
        <f>SUMIFS(INDEX(Калькуляция!$T$15:$AM$262,,MATCH(AI$3,Калькуляция!$T$3:$AM$3,0)),Калькуляция!$A$15:$A$262,$A620,Калькуляция!$B$15:$B$262,$B620)</f>
        <v>#N/A</v>
      </c>
      <c r="AJ620" s="571" t="e">
        <f>SUMIFS(INDEX(Калькуляция!$T$15:$AM$262,,MATCH(AJ$3,Калькуляция!$T$3:$AM$3,0)),Калькуляция!$A$15:$A$262,$A620,Калькуляция!$B$15:$B$262,$B620)</f>
        <v>#N/A</v>
      </c>
      <c r="AK620" s="527" t="e">
        <f>IF(AI620=0,0,(AJ620-AI620)/AI620*100)</f>
        <v>#N/A</v>
      </c>
      <c r="AL620" s="571" t="e">
        <f>SUMIFS(INDEX(Калькуляция!$T$15:$AM$262,,MATCH(AL$3,Калькуляция!$T$3:$AM$3,0)),Калькуляция!$A$15:$A$262,$A620,Калькуляция!$B$15:$B$262,$B620)</f>
        <v>#N/A</v>
      </c>
      <c r="AM620" s="571" t="e">
        <f>SUMIFS(INDEX(Калькуляция!$T$15:$AM$262,,MATCH(AM$3,Калькуляция!$T$3:$AM$3,0)),Калькуляция!$A$15:$A$262,$A620,Калькуляция!$B$15:$B$262,$B620)</f>
        <v>#N/A</v>
      </c>
      <c r="AN620" s="527" t="e">
        <f>IF(AL620=0,0,(AM620-AL620)/AL620*100)</f>
        <v>#N/A</v>
      </c>
      <c r="AO620" s="571" t="e">
        <f>SUMIFS(INDEX(Калькуляция!$T$15:$AM$262,,MATCH(AO$3,Калькуляция!$T$3:$AM$3,0)),Калькуляция!$A$15:$A$262,$A620,Калькуляция!$B$15:$B$262,$B620)</f>
        <v>#N/A</v>
      </c>
      <c r="AP620" s="571" t="e">
        <f>SUMIFS(INDEX(Калькуляция!$T$15:$AM$262,,MATCH(AP$3,Калькуляция!$T$3:$AM$3,0)),Калькуляция!$A$15:$A$262,$A620,Калькуляция!$B$15:$B$262,$B620)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SUMIFS(INDEX(Калькуляция!$T$15:$AM$262,,MATCH(N$3,Калькуляция!$T$3:$AM$3,0)),Калькуляция!$A$15:$A$262,$A626,Калькуляция!$B$15:$B$262,$B626)</f>
        <v>#N/A</v>
      </c>
      <c r="O626" s="571" t="e">
        <f>SUMIFS(INDEX(Калькуляция!$T$15:$AM$262,,MATCH(O$3,Калькуляция!$T$3:$AM$3,0)),Калькуляция!$A$15:$A$262,$A626,Калькуляция!$B$15:$B$262,$B626)</f>
        <v>#N/A</v>
      </c>
      <c r="P626" s="527" t="e">
        <f>IF(N626=0,0,(O626-N626)/N626*100)</f>
        <v>#N/A</v>
      </c>
      <c r="Q626" s="571" t="e">
        <f>SUMIFS(INDEX(Калькуляция!$T$15:$AM$262,,MATCH(Q$3,Калькуляция!$T$3:$AM$3,0)),Калькуляция!$A$15:$A$262,$A626,Калькуляция!$B$15:$B$262,$B626)</f>
        <v>#N/A</v>
      </c>
      <c r="R626" s="571" t="e">
        <f>SUMIFS(INDEX(Калькуляция!$T$15:$AM$262,,MATCH(R$3,Калькуляция!$T$3:$AM$3,0)),Калькуляция!$A$15:$A$262,$A626,Калькуляция!$B$15:$B$262,$B626)</f>
        <v>#N/A</v>
      </c>
      <c r="S626" s="527" t="e">
        <f>IF(Q626=0,0,(R626-Q626)/Q626*100)</f>
        <v>#N/A</v>
      </c>
      <c r="T626" s="571" t="e">
        <f>SUMIFS(INDEX(Калькуляция!$T$15:$AM$262,,MATCH(T$3,Калькуляция!$T$3:$AM$3,0)),Калькуляция!$A$15:$A$262,$A626,Калькуляция!$B$15:$B$262,$B626)</f>
        <v>#N/A</v>
      </c>
      <c r="U626" s="571" t="e">
        <f>SUMIFS(INDEX(Калькуляция!$T$15:$AM$262,,MATCH(U$3,Калькуляция!$T$3:$AM$3,0)),Калькуляция!$A$15:$A$262,$A626,Калькуляция!$B$15:$B$262,$B626)</f>
        <v>#N/A</v>
      </c>
      <c r="V626" s="527" t="e">
        <f>IF(T626=0,0,(U626-T626)/T626*100)</f>
        <v>#N/A</v>
      </c>
      <c r="W626" s="571" t="e">
        <f>SUMIFS(INDEX(Калькуляция!$T$15:$AM$262,,MATCH(W$3,Калькуляция!$T$3:$AM$3,0)),Калькуляция!$A$15:$A$262,$A626,Калькуляция!$B$15:$B$262,$B626)</f>
        <v>#N/A</v>
      </c>
      <c r="X626" s="571" t="e">
        <f>SUMIFS(INDEX(Калькуляция!$T$15:$AM$262,,MATCH(X$3,Калькуляция!$T$3:$AM$3,0)),Калькуляция!$A$15:$A$262,$A626,Калькуляция!$B$15:$B$262,$B626)</f>
        <v>#N/A</v>
      </c>
      <c r="Y626" s="527" t="e">
        <f>IF(W626=0,0,(X626-W626)/W626*100)</f>
        <v>#N/A</v>
      </c>
      <c r="Z626" s="571" t="e">
        <f>SUMIFS(INDEX(Калькуляция!$T$15:$AM$262,,MATCH(Z$3,Калькуляция!$T$3:$AM$3,0)),Калькуляция!$A$15:$A$262,$A626,Калькуляция!$B$15:$B$262,$B626)</f>
        <v>#N/A</v>
      </c>
      <c r="AA626" s="571" t="e">
        <f>SUMIFS(INDEX(Калькуляция!$T$15:$AM$262,,MATCH(AA$3,Калькуляция!$T$3:$AM$3,0)),Калькуляция!$A$15:$A$262,$A626,Калькуляция!$B$15:$B$262,$B626)</f>
        <v>#N/A</v>
      </c>
      <c r="AB626" s="527" t="e">
        <f>IF(Z626=0,0,(AA626-Z626)/Z626*100)</f>
        <v>#N/A</v>
      </c>
      <c r="AC626" s="571" t="e">
        <f>SUMIFS(INDEX(Калькуляция!$T$15:$AM$262,,MATCH(AC$3,Калькуляция!$T$3:$AM$3,0)),Калькуляция!$A$15:$A$262,$A626,Калькуляция!$B$15:$B$262,$B626)</f>
        <v>#N/A</v>
      </c>
      <c r="AD626" s="571" t="e">
        <f>SUMIFS(INDEX(Калькуляция!$T$15:$AM$262,,MATCH(AD$3,Калькуляция!$T$3:$AM$3,0)),Калькуляция!$A$15:$A$262,$A626,Калькуляция!$B$15:$B$262,$B626)</f>
        <v>#N/A</v>
      </c>
      <c r="AE626" s="527" t="e">
        <f>IF(AC626=0,0,(AD626-AC626)/AC626*100)</f>
        <v>#N/A</v>
      </c>
      <c r="AF626" s="571" t="e">
        <f>SUMIFS(INDEX(Калькуляция!$T$15:$AM$262,,MATCH(AF$3,Калькуляция!$T$3:$AM$3,0)),Калькуляция!$A$15:$A$262,$A626,Калькуляция!$B$15:$B$262,$B626)</f>
        <v>#N/A</v>
      </c>
      <c r="AG626" s="571" t="e">
        <f>SUMIFS(INDEX(Калькуляция!$T$15:$AM$262,,MATCH(AG$3,Калькуляция!$T$3:$AM$3,0)),Калькуляция!$A$15:$A$262,$A626,Калькуляция!$B$15:$B$262,$B626)</f>
        <v>#N/A</v>
      </c>
      <c r="AH626" s="527" t="e">
        <f>IF(AF626=0,0,(AG626-AF626)/AF626*100)</f>
        <v>#N/A</v>
      </c>
      <c r="AI626" s="571" t="e">
        <f>SUMIFS(INDEX(Калькуляция!$T$15:$AM$262,,MATCH(AI$3,Калькуляция!$T$3:$AM$3,0)),Калькуляция!$A$15:$A$262,$A626,Калькуляция!$B$15:$B$262,$B626)</f>
        <v>#N/A</v>
      </c>
      <c r="AJ626" s="571" t="e">
        <f>SUMIFS(INDEX(Калькуляция!$T$15:$AM$262,,MATCH(AJ$3,Калькуляция!$T$3:$AM$3,0)),Калькуляция!$A$15:$A$262,$A626,Калькуляция!$B$15:$B$262,$B626)</f>
        <v>#N/A</v>
      </c>
      <c r="AK626" s="527" t="e">
        <f>IF(AI626=0,0,(AJ626-AI626)/AI626*100)</f>
        <v>#N/A</v>
      </c>
      <c r="AL626" s="571" t="e">
        <f>SUMIFS(INDEX(Калькуляция!$T$15:$AM$262,,MATCH(AL$3,Калькуляция!$T$3:$AM$3,0)),Калькуляция!$A$15:$A$262,$A626,Калькуляция!$B$15:$B$262,$B626)</f>
        <v>#N/A</v>
      </c>
      <c r="AM626" s="571" t="e">
        <f>SUMIFS(INDEX(Калькуляция!$T$15:$AM$262,,MATCH(AM$3,Калькуляция!$T$3:$AM$3,0)),Калькуляция!$A$15:$A$262,$A626,Калькуляция!$B$15:$B$262,$B626)</f>
        <v>#N/A</v>
      </c>
      <c r="AN626" s="527" t="e">
        <f>IF(AL626=0,0,(AM626-AL626)/AL626*100)</f>
        <v>#N/A</v>
      </c>
      <c r="AO626" s="571" t="e">
        <f>SUMIFS(INDEX(Калькуляция!$T$15:$AM$262,,MATCH(AO$3,Калькуляция!$T$3:$AM$3,0)),Калькуляция!$A$15:$A$262,$A626,Калькуляция!$B$15:$B$262,$B626)</f>
        <v>#N/A</v>
      </c>
      <c r="AP626" s="571" t="e">
        <f>SUMIFS(INDEX(Калькуляция!$T$15:$AM$262,,MATCH(AP$3,Калькуляция!$T$3:$AM$3,0)),Калькуляция!$A$15:$A$262,$A626,Калькуляция!$B$15:$B$262,$B626)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1083" t="s">
        <v>16</v>
      </c>
      <c r="M631" s="1084"/>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1077" t="s">
        <v>686</v>
      </c>
      <c r="M632" s="1078"/>
      <c r="N632" s="382" t="str">
        <f>INDEX('Общие сведения'!$K$113:$K$179,MATCH($A632,'Общие сведения'!$D$113:$D$179,0))</f>
        <v>питьевая вода</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1077" t="s">
        <v>687</v>
      </c>
      <c r="M633" s="1078"/>
      <c r="N633" s="382" t="str">
        <f>INDEX('Общие сведения'!$L$113:$L$179,MATCH($A633,'Общие сведения'!$D$113:$D$179,0))</f>
        <v>тариф на питьевую воду</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1079" t="s">
        <v>282</v>
      </c>
      <c r="M634" s="1080"/>
      <c r="N634" s="382" t="str">
        <f>INDEX('Общие сведения'!$M$113:$M$179,MATCH($A634,'Общие сведения'!$D$113:$D$179,0))</f>
        <v>р.п.Чуфарово</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1069"/>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1069"/>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3.8" outlineLevel="1">
      <c r="A643" s="322" t="str">
        <f t="shared" ref="A643:A648" ca="1" si="130">OFFSET(A643,-1,0)</f>
        <v>et_List16_line_d</v>
      </c>
      <c r="G643" s="322">
        <f t="shared" ref="G643:G648" ca="1" si="131">OFFSET(G643,-1,0)</f>
        <v>0</v>
      </c>
      <c r="J643" s="1069"/>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8" outlineLevel="1">
      <c r="A644" s="322" t="str">
        <f t="shared" ca="1" si="130"/>
        <v>et_List16_line_d</v>
      </c>
      <c r="G644" s="322">
        <f t="shared" ca="1" si="131"/>
        <v>0</v>
      </c>
      <c r="J644" s="1069"/>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8" outlineLevel="1">
      <c r="A645" s="322" t="str">
        <f t="shared" ca="1" si="130"/>
        <v>et_List16_line_d</v>
      </c>
      <c r="G645" s="322">
        <f t="shared" ca="1" si="131"/>
        <v>0</v>
      </c>
      <c r="J645" s="1069"/>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8" outlineLevel="1">
      <c r="A646" s="322" t="str">
        <f t="shared" ca="1" si="130"/>
        <v>et_List16_line_d</v>
      </c>
      <c r="G646" s="322">
        <f t="shared" ca="1" si="131"/>
        <v>0</v>
      </c>
      <c r="J646" s="1069"/>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4.200000000000003" outlineLevel="1">
      <c r="A647" s="322" t="str">
        <f t="shared" ca="1" si="130"/>
        <v>et_List16_line_d</v>
      </c>
      <c r="G647" s="322">
        <f t="shared" ca="1" si="131"/>
        <v>0</v>
      </c>
      <c r="J647" s="1069"/>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8" outlineLevel="1">
      <c r="A648" s="322" t="str">
        <f t="shared" ca="1" si="130"/>
        <v>et_List16_line_d</v>
      </c>
      <c r="G648" s="322">
        <f t="shared" ca="1" si="131"/>
        <v>0</v>
      </c>
      <c r="J648" s="1069"/>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сведения'!$J$113:$J$179,MATCH($A654,'Общие сведения'!$D$113:$D$179,0))</f>
        <v>Тариф 1 (Водоснабжение) - тариф на питьевую воду (р.п.Чуфарово)</v>
      </c>
      <c r="M654" s="280"/>
      <c r="N654" s="280"/>
      <c r="O654" s="280"/>
      <c r="P654" s="280"/>
      <c r="Q654" s="280"/>
    </row>
    <row r="655" spans="1:43" s="111" customFormat="1" ht="15" customHeight="1" outlineLevel="1">
      <c r="A655" s="111" t="str">
        <f t="shared" ref="A655:A664" si="132">A654</f>
        <v>1</v>
      </c>
      <c r="F655" s="111">
        <f>first_year</f>
        <v>2021</v>
      </c>
      <c r="G655" s="111" t="b">
        <f t="shared" ref="G655:G664" si="133">F655&lt;first_year+PERIOD_LENGTH</f>
        <v>1</v>
      </c>
      <c r="L655" s="326" t="str">
        <f>F655&amp; " год"</f>
        <v>2021 год</v>
      </c>
      <c r="M655" s="327">
        <f>IFERROR(SUMIFS(INDEX(Калькуляция!$AD$15:$AM$262,,MATCH(F655,Калькуляция!$AD$1:$AM$1,0)),Калькуляция!$A$15:$A$262,A655,Калькуляция!$M$15:$M$262,"Операционные расходы"),0)</f>
        <v>0</v>
      </c>
      <c r="N655" s="476">
        <f>IFERROR(SUMIFS(INDEX(Сценарии!$T$15:$AP$53,,MATCH($F655&amp;"Принято органом регулирования",Сценарии!$T$3:$AP$3,0)),Сценарии!$A$15:$A$53,$A655,Сценарии!$M$15:$M$53,"Индекс эффективности операционных расходов"),0)</f>
        <v>0</v>
      </c>
      <c r="O655" s="327"/>
      <c r="P655" s="476">
        <f>IFERROR(SUMIFS(INDEX(Баланс!$AC$16:$AL$105,,MATCH($F655&amp;"Принято органом регулирования",Баланс!$AC$3:$AL$3,0)),Баланс!$A$16:$A$105,$A655,Баланс!$M$16:$M$105,"Уровень потерь воды"),0)</f>
        <v>0</v>
      </c>
      <c r="Q655" s="476">
        <f>IFERROR(SUMIFS(INDEX(ЭЭ!$AC$15:$AL$38,,MATCH($F655&amp;"Принято органом регулирования",ЭЭ!$AC$3:$AL$3,0)),ЭЭ!$A$15:$A$38,$A655,ЭЭ!$M$15:$M$38,"Удельный расход электроэнергии"),0)</f>
        <v>0</v>
      </c>
    </row>
    <row r="656" spans="1:43" s="111" customFormat="1" ht="15" customHeight="1" outlineLevel="1">
      <c r="A656" s="111" t="str">
        <f t="shared" si="132"/>
        <v>1</v>
      </c>
      <c r="F656" s="111">
        <f>first_year+1</f>
        <v>2022</v>
      </c>
      <c r="G656" s="111" t="b">
        <f t="shared" si="133"/>
        <v>1</v>
      </c>
      <c r="L656" s="326" t="str">
        <f t="shared" ref="L656:L664" si="134">F656&amp; " год"</f>
        <v>2022 год</v>
      </c>
      <c r="M656" s="327">
        <f>IFERROR(SUMIFS(INDEX(Калькуляция!$AD$15:$AM$262,,MATCH(F656,Калькуляция!$AD$1:$AM$1,0)),Калькуляция!$A$15:$A$262,A656,Калькуляция!$M$15:$M$262,"Операционные расходы"),0)</f>
        <v>0</v>
      </c>
      <c r="N656" s="476">
        <f>IFERROR(SUMIFS(INDEX(Сценарии!$T$15:$AP$53,,MATCH($F656&amp;"Принято органом регулирования",Сценарии!$T$3:$AP$3,0)),Сценарии!$A$15:$A$53,$A656,Сценарии!$M$15:$M$53,"Индекс эффективности операционных расходов"),0)</f>
        <v>0</v>
      </c>
      <c r="O656" s="327"/>
      <c r="P656" s="476">
        <f>IFERROR(SUMIFS(INDEX(Баланс!$AC$16:$AL$105,,MATCH($F656&amp;"Принято органом регулирования",Баланс!$AC$3:$AL$3,0)),Баланс!$A$16:$A$105,$A656,Баланс!$M$16:$M$105,"Уровень потерь воды"),0)</f>
        <v>0</v>
      </c>
      <c r="Q656" s="476">
        <f>IFERROR(SUMIFS(INDEX(ЭЭ!$AC$15:$AL$38,,MATCH($F656&amp;"Принято органом регулирования",ЭЭ!$AC$3:$AL$3,0)),ЭЭ!$A$15:$A$38,$A656,ЭЭ!$M$15:$M$38,"Удельный расход электроэнергии"),0)</f>
        <v>0</v>
      </c>
    </row>
    <row r="657" spans="1:17" s="111" customFormat="1" ht="15" customHeight="1" outlineLevel="1">
      <c r="A657" s="111" t="str">
        <f t="shared" si="132"/>
        <v>1</v>
      </c>
      <c r="F657" s="111">
        <f>first_year+2</f>
        <v>2023</v>
      </c>
      <c r="G657" s="111" t="b">
        <f t="shared" si="133"/>
        <v>1</v>
      </c>
      <c r="L657" s="326" t="str">
        <f t="shared" si="134"/>
        <v>2023 год</v>
      </c>
      <c r="M657" s="327">
        <f>IFERROR(SUMIFS(INDEX(Калькуляция!$AD$15:$AM$262,,MATCH(F657,Калькуляция!$AD$1:$AM$1,0)),Калькуляция!$A$15:$A$262,A657,Калькуляция!$M$15:$M$262,"Операционные расходы"),0)</f>
        <v>0</v>
      </c>
      <c r="N657" s="476">
        <f>IFERROR(SUMIFS(INDEX(Сценарии!$T$15:$AP$53,,MATCH($F657&amp;"Принято органом регулирования",Сценарии!$T$3:$AP$3,0)),Сценарии!$A$15:$A$53,$A657,Сценарии!$M$15:$M$53,"Индекс эффективности операционных расходов"),0)</f>
        <v>0</v>
      </c>
      <c r="O657" s="327"/>
      <c r="P657" s="476">
        <f>IFERROR(SUMIFS(INDEX(Баланс!$AC$16:$AL$105,,MATCH($F657&amp;"Принято органом регулирования",Баланс!$AC$3:$AL$3,0)),Баланс!$A$16:$A$105,$A657,Баланс!$M$16:$M$105,"Уровень потерь воды"),0)</f>
        <v>0</v>
      </c>
      <c r="Q657" s="476">
        <f>IFERROR(SUMIFS(INDEX(ЭЭ!$AC$15:$AL$38,,MATCH($F657&amp;"Принято органом регулирования",ЭЭ!$AC$3:$AL$3,0)),ЭЭ!$A$15:$A$38,$A657,ЭЭ!$M$15:$M$38,"Удельный расход электроэнергии"),0)</f>
        <v>0</v>
      </c>
    </row>
    <row r="658" spans="1:17" s="111" customFormat="1" ht="15" customHeight="1" outlineLevel="1">
      <c r="A658" s="111" t="str">
        <f t="shared" si="132"/>
        <v>1</v>
      </c>
      <c r="F658" s="111">
        <f>first_year+3</f>
        <v>2024</v>
      </c>
      <c r="G658" s="111" t="b">
        <f t="shared" si="133"/>
        <v>1</v>
      </c>
      <c r="L658" s="326" t="str">
        <f t="shared" si="134"/>
        <v>2024 год</v>
      </c>
      <c r="M658" s="327">
        <f>IFERROR(SUMIFS(INDEX(Калькуляция!$AD$15:$AM$262,,MATCH(F658,Калькуляция!$AD$1:$AM$1,0)),Калькуляция!$A$15:$A$262,A658,Калькуляция!$M$15:$M$262,"Операционные расходы"),0)</f>
        <v>1528.7850000000001</v>
      </c>
      <c r="N658" s="476">
        <f>IFERROR(SUMIFS(INDEX(Сценарии!$T$15:$AP$53,,MATCH($F658&amp;"Принято органом регулирования",Сценарии!$T$3:$AP$3,0)),Сценарии!$A$15:$A$53,$A658,Сценарии!$M$15:$M$53,"Индекс эффективности операционных расходов"),0)</f>
        <v>1</v>
      </c>
      <c r="O658" s="327"/>
      <c r="P658" s="476">
        <f>IFERROR(SUMIFS(INDEX(Баланс!$AC$16:$AL$105,,MATCH($F658&amp;"Принято органом регулирования",Баланс!$AC$3:$AL$3,0)),Баланс!$A$16:$A$105,$A658,Баланс!$M$16:$M$105,"Уровень потерь воды"),0)</f>
        <v>12.79028877667281</v>
      </c>
      <c r="Q658" s="476">
        <f>IFERROR(SUMIFS(INDEX(ЭЭ!$AC$15:$AL$38,,MATCH($F658&amp;"Принято органом регулирования",ЭЭ!$AC$3:$AL$3,0)),ЭЭ!$A$15:$A$38,$A658,ЭЭ!$M$15:$M$38,"Удельный расход электроэнергии"),0)</f>
        <v>1.4302251979801106</v>
      </c>
    </row>
    <row r="659" spans="1:17" s="111" customFormat="1" ht="15" customHeight="1" outlineLevel="1">
      <c r="A659" s="111" t="str">
        <f t="shared" si="132"/>
        <v>1</v>
      </c>
      <c r="F659" s="111">
        <f>first_year+4</f>
        <v>2025</v>
      </c>
      <c r="G659" s="111" t="b">
        <f t="shared" si="133"/>
        <v>1</v>
      </c>
      <c r="L659" s="326" t="str">
        <f t="shared" si="134"/>
        <v>2025 год</v>
      </c>
      <c r="M659" s="327">
        <f>IFERROR(SUMIFS(INDEX(Калькуляция!$AD$15:$AM$262,,MATCH(F659,Калькуляция!$AD$1:$AM$1,0)),Калькуляция!$A$15:$A$262,A659,Калькуляция!$M$15:$M$262,"Операционные расходы"),0)</f>
        <v>1528.7850000000001</v>
      </c>
      <c r="N659" s="476">
        <f>IFERROR(SUMIFS(INDEX(Сценарии!$T$15:$AP$53,,MATCH($F659&amp;"Принято органом регулирования",Сценарии!$T$3:$AP$3,0)),Сценарии!$A$15:$A$53,$A659,Сценарии!$M$15:$M$53,"Индекс эффективности операционных расходов"),0)</f>
        <v>0</v>
      </c>
      <c r="O659" s="327"/>
      <c r="P659" s="476">
        <f>IFERROR(SUMIFS(INDEX(Баланс!$AC$16:$AL$105,,MATCH($F659&amp;"Принято органом регулирования",Баланс!$AC$3:$AL$3,0)),Баланс!$A$16:$A$105,$A659,Баланс!$M$16:$M$105,"Уровень потерь воды"),0)</f>
        <v>0</v>
      </c>
      <c r="Q659" s="476">
        <f>IFERROR(SUMIFS(INDEX(ЭЭ!$AC$15:$AL$38,,MATCH($F659&amp;"Принято органом регулирования",ЭЭ!$AC$3:$AL$3,0)),ЭЭ!$A$15:$A$38,$A659,ЭЭ!$M$15:$M$38,"Удельный расход электроэнергии"),0)</f>
        <v>0</v>
      </c>
    </row>
    <row r="660" spans="1:17" s="111" customFormat="1" ht="15" customHeight="1" outlineLevel="1">
      <c r="A660" s="111" t="str">
        <f t="shared" si="132"/>
        <v>1</v>
      </c>
      <c r="F660" s="111">
        <f>first_year+5</f>
        <v>2026</v>
      </c>
      <c r="G660" s="111" t="b">
        <f t="shared" si="133"/>
        <v>0</v>
      </c>
      <c r="L660" s="326" t="str">
        <f t="shared" si="134"/>
        <v>2026 год</v>
      </c>
      <c r="M660" s="327">
        <f>IFERROR(SUMIFS(INDEX(Калькуляция!$AD$15:$AM$262,,MATCH(F660,Калькуляция!$AD$1:$AM$1,0)),Калькуляция!$A$15:$A$262,A660,Калькуляция!$M$15:$M$262,"Операционные расходы"),0)</f>
        <v>1528.7850000000001</v>
      </c>
      <c r="N660" s="476">
        <f>IFERROR(SUMIFS(INDEX(Сценарии!$T$15:$AP$53,,MATCH($F660&amp;"Принято органом регулирования",Сценарии!$T$3:$AP$3,0)),Сценарии!$A$15:$A$53,$A660,Сценарии!$M$15:$M$53,"Индекс эффективности операционных расходов"),0)</f>
        <v>0</v>
      </c>
      <c r="O660" s="327"/>
      <c r="P660" s="476">
        <f>IFERROR(SUMIFS(INDEX(Баланс!$AC$16:$AL$105,,MATCH($F660&amp;"Принято органом регулирования",Баланс!$AC$3:$AL$3,0)),Баланс!$A$16:$A$105,$A660,Баланс!$M$16:$M$105,"Уровень потерь воды"),0)</f>
        <v>0</v>
      </c>
      <c r="Q660" s="476">
        <f>IFERROR(SUMIFS(INDEX(ЭЭ!$AC$15:$AL$38,,MATCH($F660&amp;"Принято органом регулирования",ЭЭ!$AC$3:$AL$3,0)),ЭЭ!$A$15:$A$38,$A660,ЭЭ!$M$15:$M$38,"Удельный расход электроэнергии"),0)</f>
        <v>0</v>
      </c>
    </row>
    <row r="661" spans="1:17" s="111" customFormat="1" ht="15" customHeight="1" outlineLevel="1">
      <c r="A661" s="111" t="str">
        <f t="shared" si="132"/>
        <v>1</v>
      </c>
      <c r="F661" s="111">
        <f>first_year+6</f>
        <v>2027</v>
      </c>
      <c r="G661" s="111" t="b">
        <f t="shared" si="133"/>
        <v>0</v>
      </c>
      <c r="L661" s="326" t="str">
        <f t="shared" si="134"/>
        <v>2027 год</v>
      </c>
      <c r="M661" s="327">
        <f>IFERROR(SUMIFS(INDEX(Калькуляция!$AD$15:$AM$262,,MATCH(F661,Калькуляция!$AD$1:$AM$1,0)),Калькуляция!$A$15:$A$262,A661,Калькуляция!$M$15:$M$262,"Операционные расходы"),0)</f>
        <v>1528.7850000000001</v>
      </c>
      <c r="N661" s="476">
        <f>IFERROR(SUMIFS(INDEX(Сценарии!$T$15:$AP$53,,MATCH($F661&amp;"Принято органом регулирования",Сценарии!$T$3:$AP$3,0)),Сценарии!$A$15:$A$53,$A661,Сценарии!$M$15:$M$53,"Индекс эффективности операционных расходов"),0)</f>
        <v>0</v>
      </c>
      <c r="O661" s="327"/>
      <c r="P661" s="476">
        <f>IFERROR(SUMIFS(INDEX(Баланс!$AC$16:$AL$105,,MATCH($F661&amp;"Принято органом регулирования",Баланс!$AC$3:$AL$3,0)),Баланс!$A$16:$A$105,$A661,Баланс!$M$16:$M$105,"Уровень потерь воды"),0)</f>
        <v>0</v>
      </c>
      <c r="Q661" s="476">
        <f>IFERROR(SUMIFS(INDEX(ЭЭ!$AC$15:$AL$38,,MATCH($F661&amp;"Принято органом регулирования",ЭЭ!$AC$3:$AL$3,0)),ЭЭ!$A$15:$A$38,$A661,ЭЭ!$M$15:$M$38,"Удельный расход электроэнергии"),0)</f>
        <v>0</v>
      </c>
    </row>
    <row r="662" spans="1:17" s="111" customFormat="1" ht="15" customHeight="1" outlineLevel="1">
      <c r="A662" s="111" t="str">
        <f t="shared" si="132"/>
        <v>1</v>
      </c>
      <c r="F662" s="111">
        <f>first_year+7</f>
        <v>2028</v>
      </c>
      <c r="G662" s="111" t="b">
        <f t="shared" si="133"/>
        <v>0</v>
      </c>
      <c r="L662" s="326" t="str">
        <f t="shared" si="134"/>
        <v>2028 год</v>
      </c>
      <c r="M662" s="327">
        <f>IFERROR(SUMIFS(INDEX(Калькуляция!$AD$15:$AM$262,,MATCH(F662,Калькуляция!$AD$1:$AM$1,0)),Калькуляция!$A$15:$A$262,A662,Калькуляция!$M$15:$M$262,"Операционные расходы"),0)</f>
        <v>1528.7850000000001</v>
      </c>
      <c r="N662" s="476">
        <f>IFERROR(SUMIFS(INDEX(Сценарии!$T$15:$AP$53,,MATCH($F662&amp;"Принято органом регулирования",Сценарии!$T$3:$AP$3,0)),Сценарии!$A$15:$A$53,$A662,Сценарии!$M$15:$M$53,"Индекс эффективности операционных расходов"),0)</f>
        <v>0</v>
      </c>
      <c r="O662" s="327"/>
      <c r="P662" s="476">
        <f>IFERROR(SUMIFS(INDEX(Баланс!$AC$16:$AL$105,,MATCH($F662&amp;"Принято органом регулирования",Баланс!$AC$3:$AL$3,0)),Баланс!$A$16:$A$105,$A662,Баланс!$M$16:$M$105,"Уровень потерь воды"),0)</f>
        <v>0</v>
      </c>
      <c r="Q662" s="476">
        <f>IFERROR(SUMIFS(INDEX(ЭЭ!$AC$15:$AL$38,,MATCH($F662&amp;"Принято органом регулирования",ЭЭ!$AC$3:$AL$3,0)),ЭЭ!$A$15:$A$38,$A662,ЭЭ!$M$15:$M$38,"Удельный расход электроэнергии"),0)</f>
        <v>0</v>
      </c>
    </row>
    <row r="663" spans="1:17" s="111" customFormat="1" ht="15" customHeight="1" outlineLevel="1">
      <c r="A663" s="111" t="str">
        <f t="shared" si="132"/>
        <v>1</v>
      </c>
      <c r="F663" s="111">
        <f>first_year+8</f>
        <v>2029</v>
      </c>
      <c r="G663" s="111" t="b">
        <f t="shared" si="133"/>
        <v>0</v>
      </c>
      <c r="L663" s="326" t="str">
        <f t="shared" si="134"/>
        <v>2029 год</v>
      </c>
      <c r="M663" s="327">
        <f>IFERROR(SUMIFS(INDEX(Калькуляция!$AD$15:$AM$262,,MATCH(F663,Калькуляция!$AD$1:$AM$1,0)),Калькуляция!$A$15:$A$262,A663,Калькуляция!$M$15:$M$262,"Операционные расходы"),0)</f>
        <v>1528.7850000000001</v>
      </c>
      <c r="N663" s="476">
        <f>IFERROR(SUMIFS(INDEX(Сценарии!$T$15:$AP$53,,MATCH($F663&amp;"Принято органом регулирования",Сценарии!$T$3:$AP$3,0)),Сценарии!$A$15:$A$53,$A663,Сценарии!$M$15:$M$53,"Индекс эффективности операционных расходов"),0)</f>
        <v>0</v>
      </c>
      <c r="O663" s="327"/>
      <c r="P663" s="476">
        <f>IFERROR(SUMIFS(INDEX(Баланс!$AC$16:$AL$105,,MATCH($F663&amp;"Принято органом регулирования",Баланс!$AC$3:$AL$3,0)),Баланс!$A$16:$A$105,$A663,Баланс!$M$16:$M$105,"Уровень потерь воды"),0)</f>
        <v>0</v>
      </c>
      <c r="Q663" s="476">
        <f>IFERROR(SUMIFS(INDEX(ЭЭ!$AC$15:$AL$38,,MATCH($F663&amp;"Принято органом регулирования",ЭЭ!$AC$3:$AL$3,0)),ЭЭ!$A$15:$A$38,$A663,ЭЭ!$M$15:$M$38,"Удельный расход электроэнергии"),0)</f>
        <v>0</v>
      </c>
    </row>
    <row r="664" spans="1:17" s="111" customFormat="1" ht="15" customHeight="1" outlineLevel="1">
      <c r="A664" s="111" t="str">
        <f t="shared" si="132"/>
        <v>1</v>
      </c>
      <c r="F664" s="111">
        <f>first_year+9</f>
        <v>2030</v>
      </c>
      <c r="G664" s="111" t="b">
        <f t="shared" si="133"/>
        <v>0</v>
      </c>
      <c r="L664" s="326" t="str">
        <f t="shared" si="134"/>
        <v>2030 год</v>
      </c>
      <c r="M664" s="327">
        <f>IFERROR(SUMIFS(INDEX(Калькуляция!$AD$15:$AM$262,,MATCH(F664,Калькуляция!$AD$1:$AM$1,0)),Калькуляция!$A$15:$A$262,A664,Калькуляция!$M$15:$M$262,"Операционные расходы"),0)</f>
        <v>1528.7850000000001</v>
      </c>
      <c r="N664" s="476">
        <f>IFERROR(SUMIFS(INDEX(Сценарии!$T$15:$AP$53,,MATCH($F664&amp;"Принято органом регулирования",Сценарии!$T$3:$AP$3,0)),Сценарии!$A$15:$A$53,$A664,Сценарии!$M$15:$M$53,"Индекс эффективности операционных расходов"),0)</f>
        <v>0</v>
      </c>
      <c r="O664" s="327"/>
      <c r="P664" s="476">
        <f>IFERROR(SUMIFS(INDEX(Баланс!$AC$16:$AL$105,,MATCH($F664&amp;"Принято органом регулирования",Баланс!$AC$3:$AL$3,0)),Баланс!$A$16:$A$105,$A664,Баланс!$M$16:$M$105,"Уровень потерь воды"),0)</f>
        <v>0</v>
      </c>
      <c r="Q664" s="476">
        <f>IFERROR(SUMIFS(INDEX(ЭЭ!$AC$15:$AL$38,,MATCH($F664&amp;"Принято органом регулирования",ЭЭ!$AC$3:$AL$3,0)),ЭЭ!$A$15:$A$38,$A664,ЭЭ!$M$15:$M$38,"Удельный расход электроэнергии"),0)</f>
        <v>0</v>
      </c>
    </row>
    <row r="665" spans="1:17">
      <c r="A665" s="146" t="s">
        <v>1346</v>
      </c>
    </row>
    <row r="666" spans="1:17" s="102" customFormat="1" ht="15" customHeight="1">
      <c r="A666" s="183" t="s">
        <v>18</v>
      </c>
      <c r="L666" s="279" t="str">
        <f>INDEX('Общие сведения'!$J$113:$J$179,MATCH($A666,'Общие сведения'!$D$113:$D$179,0))</f>
        <v>Тариф 1 (Водоснабжение) - тариф на питьевую воду (р.п.Чуфарово)</v>
      </c>
      <c r="M666" s="280"/>
      <c r="N666" s="280"/>
      <c r="O666" s="280"/>
      <c r="P666" s="280"/>
      <c r="Q666" s="280"/>
    </row>
    <row r="667" spans="1:17" s="111" customFormat="1" ht="15" customHeight="1" outlineLevel="1">
      <c r="A667" s="111" t="str">
        <f t="shared" ref="A667:A676" si="135">A666</f>
        <v>1</v>
      </c>
      <c r="F667" s="111">
        <f>first_year</f>
        <v>2021</v>
      </c>
      <c r="G667" s="111" t="b">
        <f t="shared" ref="G667:G676" si="136">F667&lt;first_year+PERIOD_LENGTH</f>
        <v>1</v>
      </c>
      <c r="L667" s="326" t="str">
        <f>F667&amp; " год"</f>
        <v>2021 год</v>
      </c>
      <c r="M667" s="327">
        <f>IFERROR(SUMIFS(INDEX(Калькуляция!$AD$15:$AM$262,,MATCH(F667,Калькуляция!$AD$1:$AM$1,0)),Калькуляция!$A$15:$A$262,A667,Калькуляция!$M$15:$M$262,"Операционные расходы"),0)</f>
        <v>0</v>
      </c>
      <c r="N667" s="476">
        <f>IFERROR(SUMIFS(INDEX(Сценарии!$T$15:$AP$53,,MATCH($F667&amp;"Принято органом регулирования",Сценарии!$T$3:$AP$3,0)),Сценарии!$A$15:$A$53,$A667,Сценарии!$M$15:$M$53,"Индекс эффективности операционных расходов"),0)</f>
        <v>0</v>
      </c>
      <c r="O667" s="539"/>
      <c r="P667" s="476">
        <f>IFERROR(SUMIFS(INDEX(Баланс!$AC$16:$AL$105,,MATCH($F667&amp;"Принято органом регулирования",Баланс!$AC$3:$AL$3,0)),Баланс!$A$16:$A$105,$A667,Баланс!$M$16:$M$105,"Уровень потерь воды"),0)</f>
        <v>0</v>
      </c>
      <c r="Q667" s="476">
        <f>IFERROR(SUMIFS(INDEX(ЭЭ!$AC$15:$AL$38,,MATCH($F667&amp;"Принято органом регулирования",ЭЭ!$AC$3:$AL$3,0)),ЭЭ!$A$15:$A$38,$A667,ЭЭ!$M$15:$M$38,"Удельный расход электроэнергии"),0)</f>
        <v>0</v>
      </c>
    </row>
    <row r="668" spans="1:17" s="111" customFormat="1" ht="15" customHeight="1" outlineLevel="1">
      <c r="A668" s="111" t="str">
        <f t="shared" si="135"/>
        <v>1</v>
      </c>
      <c r="F668" s="111">
        <f>first_year+1</f>
        <v>2022</v>
      </c>
      <c r="G668" s="111" t="b">
        <f t="shared" si="136"/>
        <v>1</v>
      </c>
      <c r="L668" s="326" t="str">
        <f t="shared" ref="L668:L676" si="137">F668&amp; " год"</f>
        <v>2022 год</v>
      </c>
      <c r="M668" s="327">
        <f>IFERROR(SUMIFS(INDEX(Калькуляция!$AD$15:$AM$262,,MATCH(F668,Калькуляция!$AD$1:$AM$1,0)),Калькуляция!$A$15:$A$262,A668,Калькуляция!$M$15:$M$262,"Операционные расходы"),0)</f>
        <v>0</v>
      </c>
      <c r="N668" s="476">
        <f>IFERROR(SUMIFS(INDEX(Сценарии!$T$15:$AP$53,,MATCH($F668&amp;"Принято органом регулирования",Сценарии!$T$3:$AP$3,0)),Сценарии!$A$15:$A$53,$A668,Сценарии!$M$15:$M$53,"Индекс эффективности операционных расходов"),0)</f>
        <v>0</v>
      </c>
      <c r="O668" s="539"/>
      <c r="P668" s="476">
        <f>IFERROR(SUMIFS(INDEX(Баланс!$AC$16:$AL$105,,MATCH($F668&amp;"Принято органом регулирования",Баланс!$AC$3:$AL$3,0)),Баланс!$A$16:$A$105,$A668,Баланс!$M$16:$M$105,"Уровень потерь воды"),0)</f>
        <v>0</v>
      </c>
      <c r="Q668" s="476">
        <f>IFERROR(SUMIFS(INDEX(ЭЭ!$AC$15:$AL$38,,MATCH($F668&amp;"Принято органом регулирования",ЭЭ!$AC$3:$AL$3,0)),ЭЭ!$A$15:$A$38,$A668,ЭЭ!$M$15:$M$38,"Удельный расход электроэнергии"),0)</f>
        <v>0</v>
      </c>
    </row>
    <row r="669" spans="1:17" s="111" customFormat="1" ht="15" customHeight="1" outlineLevel="1">
      <c r="A669" s="111" t="str">
        <f t="shared" si="135"/>
        <v>1</v>
      </c>
      <c r="F669" s="111">
        <f>first_year+2</f>
        <v>2023</v>
      </c>
      <c r="G669" s="111" t="b">
        <f t="shared" si="136"/>
        <v>1</v>
      </c>
      <c r="L669" s="326" t="str">
        <f t="shared" si="137"/>
        <v>2023 год</v>
      </c>
      <c r="M669" s="327">
        <f>IFERROR(SUMIFS(INDEX(Калькуляция!$AD$15:$AM$262,,MATCH(F669,Калькуляция!$AD$1:$AM$1,0)),Калькуляция!$A$15:$A$262,A669,Калькуляция!$M$15:$M$262,"Операционные расходы"),0)</f>
        <v>0</v>
      </c>
      <c r="N669" s="476">
        <f>IFERROR(SUMIFS(INDEX(Сценарии!$T$15:$AP$53,,MATCH($F669&amp;"Принято органом регулирования",Сценарии!$T$3:$AP$3,0)),Сценарии!$A$15:$A$53,$A669,Сценарии!$M$15:$M$53,"Индекс эффективности операционных расходов"),0)</f>
        <v>0</v>
      </c>
      <c r="O669" s="539"/>
      <c r="P669" s="476">
        <f>IFERROR(SUMIFS(INDEX(Баланс!$AC$16:$AL$105,,MATCH($F669&amp;"Принято органом регулирования",Баланс!$AC$3:$AL$3,0)),Баланс!$A$16:$A$105,$A669,Баланс!$M$16:$M$105,"Уровень потерь воды"),0)</f>
        <v>0</v>
      </c>
      <c r="Q669" s="476">
        <f>IFERROR(SUMIFS(INDEX(ЭЭ!$AC$15:$AL$38,,MATCH($F669&amp;"Принято органом регулирования",ЭЭ!$AC$3:$AL$3,0)),ЭЭ!$A$15:$A$38,$A669,ЭЭ!$M$15:$M$38,"Удельный расход электроэнергии"),0)</f>
        <v>0</v>
      </c>
    </row>
    <row r="670" spans="1:17" s="111" customFormat="1" ht="15" customHeight="1" outlineLevel="1">
      <c r="A670" s="111" t="str">
        <f t="shared" si="135"/>
        <v>1</v>
      </c>
      <c r="F670" s="111">
        <f>first_year+3</f>
        <v>2024</v>
      </c>
      <c r="G670" s="111" t="b">
        <f t="shared" si="136"/>
        <v>1</v>
      </c>
      <c r="L670" s="326" t="str">
        <f t="shared" si="137"/>
        <v>2024 год</v>
      </c>
      <c r="M670" s="327">
        <f>IFERROR(SUMIFS(INDEX(Калькуляция!$AD$15:$AM$262,,MATCH(F670,Калькуляция!$AD$1:$AM$1,0)),Калькуляция!$A$15:$A$262,A670,Калькуляция!$M$15:$M$262,"Операционные расходы"),0)</f>
        <v>1528.7850000000001</v>
      </c>
      <c r="N670" s="476">
        <f>IFERROR(SUMIFS(INDEX(Сценарии!$T$15:$AP$53,,MATCH($F670&amp;"Принято органом регулирования",Сценарии!$T$3:$AP$3,0)),Сценарии!$A$15:$A$53,$A670,Сценарии!$M$15:$M$53,"Индекс эффективности операционных расходов"),0)</f>
        <v>1</v>
      </c>
      <c r="O670" s="539"/>
      <c r="P670" s="476">
        <f>IFERROR(SUMIFS(INDEX(Баланс!$AC$16:$AL$105,,MATCH($F670&amp;"Принято органом регулирования",Баланс!$AC$3:$AL$3,0)),Баланс!$A$16:$A$105,$A670,Баланс!$M$16:$M$105,"Уровень потерь воды"),0)</f>
        <v>12.79028877667281</v>
      </c>
      <c r="Q670" s="476">
        <f>IFERROR(SUMIFS(INDEX(ЭЭ!$AC$15:$AL$38,,MATCH($F670&amp;"Принято органом регулирования",ЭЭ!$AC$3:$AL$3,0)),ЭЭ!$A$15:$A$38,$A670,ЭЭ!$M$15:$M$38,"Удельный расход электроэнергии"),0)</f>
        <v>1.4302251979801106</v>
      </c>
    </row>
    <row r="671" spans="1:17" s="111" customFormat="1" ht="15" customHeight="1" outlineLevel="1">
      <c r="A671" s="111" t="str">
        <f t="shared" si="135"/>
        <v>1</v>
      </c>
      <c r="F671" s="111">
        <f>first_year+4</f>
        <v>2025</v>
      </c>
      <c r="G671" s="111" t="b">
        <f t="shared" si="136"/>
        <v>1</v>
      </c>
      <c r="L671" s="326" t="str">
        <f t="shared" si="137"/>
        <v>2025 год</v>
      </c>
      <c r="M671" s="327">
        <f>IFERROR(SUMIFS(INDEX(Калькуляция!$AD$15:$AM$262,,MATCH(F671,Калькуляция!$AD$1:$AM$1,0)),Калькуляция!$A$15:$A$262,A671,Калькуляция!$M$15:$M$262,"Операционные расходы"),0)</f>
        <v>1528.7850000000001</v>
      </c>
      <c r="N671" s="476">
        <f>IFERROR(SUMIFS(INDEX(Сценарии!$T$15:$AP$53,,MATCH($F671&amp;"Принято органом регулирования",Сценарии!$T$3:$AP$3,0)),Сценарии!$A$15:$A$53,$A671,Сценарии!$M$15:$M$53,"Индекс эффективности операционных расходов"),0)</f>
        <v>0</v>
      </c>
      <c r="O671" s="539"/>
      <c r="P671" s="476">
        <f>IFERROR(SUMIFS(INDEX(Баланс!$AC$16:$AL$105,,MATCH($F671&amp;"Принято органом регулирования",Баланс!$AC$3:$AL$3,0)),Баланс!$A$16:$A$105,$A671,Баланс!$M$16:$M$105,"Уровень потерь воды"),0)</f>
        <v>0</v>
      </c>
      <c r="Q671" s="476">
        <f>IFERROR(SUMIFS(INDEX(ЭЭ!$AC$15:$AL$38,,MATCH($F671&amp;"Принято органом регулирования",ЭЭ!$AC$3:$AL$3,0)),ЭЭ!$A$15:$A$38,$A671,ЭЭ!$M$15:$M$38,"Удельный расход электроэнергии"),0)</f>
        <v>0</v>
      </c>
    </row>
    <row r="672" spans="1:17" s="111" customFormat="1" ht="15" customHeight="1" outlineLevel="1">
      <c r="A672" s="111" t="str">
        <f t="shared" si="135"/>
        <v>1</v>
      </c>
      <c r="F672" s="111">
        <f>first_year+5</f>
        <v>2026</v>
      </c>
      <c r="G672" s="111" t="b">
        <f t="shared" si="136"/>
        <v>0</v>
      </c>
      <c r="L672" s="326" t="str">
        <f t="shared" si="137"/>
        <v>2026 год</v>
      </c>
      <c r="M672" s="327">
        <f>IFERROR(SUMIFS(INDEX(Калькуляция!$AD$15:$AM$262,,MATCH(F672,Калькуляция!$AD$1:$AM$1,0)),Калькуляция!$A$15:$A$262,A672,Калькуляция!$M$15:$M$262,"Операционные расходы"),0)</f>
        <v>1528.7850000000001</v>
      </c>
      <c r="N672" s="476">
        <f>IFERROR(SUMIFS(INDEX(Сценарии!$T$15:$AP$53,,MATCH($F672&amp;"Принято органом регулирования",Сценарии!$T$3:$AP$3,0)),Сценарии!$A$15:$A$53,$A672,Сценарии!$M$15:$M$53,"Индекс эффективности операционных расходов"),0)</f>
        <v>0</v>
      </c>
      <c r="O672" s="539"/>
      <c r="P672" s="476">
        <f>IFERROR(SUMIFS(INDEX(Баланс!$AC$16:$AL$105,,MATCH($F672&amp;"Принято органом регулирования",Баланс!$AC$3:$AL$3,0)),Баланс!$A$16:$A$105,$A672,Баланс!$M$16:$M$105,"Уровень потерь воды"),0)</f>
        <v>0</v>
      </c>
      <c r="Q672" s="476">
        <f>IFERROR(SUMIFS(INDEX(ЭЭ!$AC$15:$AL$38,,MATCH($F672&amp;"Принято органом регулирования",ЭЭ!$AC$3:$AL$3,0)),ЭЭ!$A$15:$A$38,$A672,ЭЭ!$M$15:$M$38,"Удельный расход электроэнергии"),0)</f>
        <v>0</v>
      </c>
    </row>
    <row r="673" spans="1:27" s="111" customFormat="1" ht="15" customHeight="1" outlineLevel="1">
      <c r="A673" s="111" t="str">
        <f t="shared" si="135"/>
        <v>1</v>
      </c>
      <c r="F673" s="111">
        <f>first_year+6</f>
        <v>2027</v>
      </c>
      <c r="G673" s="111" t="b">
        <f t="shared" si="136"/>
        <v>0</v>
      </c>
      <c r="L673" s="326" t="str">
        <f t="shared" si="137"/>
        <v>2027 год</v>
      </c>
      <c r="M673" s="327">
        <f>IFERROR(SUMIFS(INDEX(Калькуляция!$AD$15:$AM$262,,MATCH(F673,Калькуляция!$AD$1:$AM$1,0)),Калькуляция!$A$15:$A$262,A673,Калькуляция!$M$15:$M$262,"Операционные расходы"),0)</f>
        <v>1528.7850000000001</v>
      </c>
      <c r="N673" s="476">
        <f>IFERROR(SUMIFS(INDEX(Сценарии!$T$15:$AP$53,,MATCH($F673&amp;"Принято органом регулирования",Сценарии!$T$3:$AP$3,0)),Сценарии!$A$15:$A$53,$A673,Сценарии!$M$15:$M$53,"Индекс эффективности операционных расходов"),0)</f>
        <v>0</v>
      </c>
      <c r="O673" s="539"/>
      <c r="P673" s="476">
        <f>IFERROR(SUMIFS(INDEX(Баланс!$AC$16:$AL$105,,MATCH($F673&amp;"Принято органом регулирования",Баланс!$AC$3:$AL$3,0)),Баланс!$A$16:$A$105,$A673,Баланс!$M$16:$M$105,"Уровень потерь воды"),0)</f>
        <v>0</v>
      </c>
      <c r="Q673" s="476">
        <f>IFERROR(SUMIFS(INDEX(ЭЭ!$AC$15:$AL$38,,MATCH($F673&amp;"Принято органом регулирования",ЭЭ!$AC$3:$AL$3,0)),ЭЭ!$A$15:$A$38,$A673,ЭЭ!$M$15:$M$38,"Удельный расход электроэнергии"),0)</f>
        <v>0</v>
      </c>
    </row>
    <row r="674" spans="1:27" s="111" customFormat="1" ht="15" customHeight="1" outlineLevel="1">
      <c r="A674" s="111" t="str">
        <f t="shared" si="135"/>
        <v>1</v>
      </c>
      <c r="F674" s="111">
        <f>first_year+7</f>
        <v>2028</v>
      </c>
      <c r="G674" s="111" t="b">
        <f t="shared" si="136"/>
        <v>0</v>
      </c>
      <c r="L674" s="326" t="str">
        <f t="shared" si="137"/>
        <v>2028 год</v>
      </c>
      <c r="M674" s="327">
        <f>IFERROR(SUMIFS(INDEX(Калькуляция!$AD$15:$AM$262,,MATCH(F674,Калькуляция!$AD$1:$AM$1,0)),Калькуляция!$A$15:$A$262,A674,Калькуляция!$M$15:$M$262,"Операционные расходы"),0)</f>
        <v>1528.7850000000001</v>
      </c>
      <c r="N674" s="476">
        <f>IFERROR(SUMIFS(INDEX(Сценарии!$T$15:$AP$53,,MATCH($F674&amp;"Принято органом регулирования",Сценарии!$T$3:$AP$3,0)),Сценарии!$A$15:$A$53,$A674,Сценарии!$M$15:$M$53,"Индекс эффективности операционных расходов"),0)</f>
        <v>0</v>
      </c>
      <c r="O674" s="539"/>
      <c r="P674" s="476">
        <f>IFERROR(SUMIFS(INDEX(Баланс!$AC$16:$AL$105,,MATCH($F674&amp;"Принято органом регулирования",Баланс!$AC$3:$AL$3,0)),Баланс!$A$16:$A$105,$A674,Баланс!$M$16:$M$105,"Уровень потерь воды"),0)</f>
        <v>0</v>
      </c>
      <c r="Q674" s="476">
        <f>IFERROR(SUMIFS(INDEX(ЭЭ!$AC$15:$AL$38,,MATCH($F674&amp;"Принято органом регулирования",ЭЭ!$AC$3:$AL$3,0)),ЭЭ!$A$15:$A$38,$A674,ЭЭ!$M$15:$M$38,"Удельный расход электроэнергии"),0)</f>
        <v>0</v>
      </c>
    </row>
    <row r="675" spans="1:27" s="111" customFormat="1" ht="15" customHeight="1" outlineLevel="1">
      <c r="A675" s="111" t="str">
        <f t="shared" si="135"/>
        <v>1</v>
      </c>
      <c r="F675" s="111">
        <f>first_year+8</f>
        <v>2029</v>
      </c>
      <c r="G675" s="111" t="b">
        <f t="shared" si="136"/>
        <v>0</v>
      </c>
      <c r="L675" s="326" t="str">
        <f t="shared" si="137"/>
        <v>2029 год</v>
      </c>
      <c r="M675" s="327">
        <f>IFERROR(SUMIFS(INDEX(Калькуляция!$AD$15:$AM$262,,MATCH(F675,Калькуляция!$AD$1:$AM$1,0)),Калькуляция!$A$15:$A$262,A675,Калькуляция!$M$15:$M$262,"Операционные расходы"),0)</f>
        <v>1528.7850000000001</v>
      </c>
      <c r="N675" s="476">
        <f>IFERROR(SUMIFS(INDEX(Сценарии!$T$15:$AP$53,,MATCH($F675&amp;"Принято органом регулирования",Сценарии!$T$3:$AP$3,0)),Сценарии!$A$15:$A$53,$A675,Сценарии!$M$15:$M$53,"Индекс эффективности операционных расходов"),0)</f>
        <v>0</v>
      </c>
      <c r="O675" s="539"/>
      <c r="P675" s="476">
        <f>IFERROR(SUMIFS(INDEX(Баланс!$AC$16:$AL$105,,MATCH($F675&amp;"Принято органом регулирования",Баланс!$AC$3:$AL$3,0)),Баланс!$A$16:$A$105,$A675,Баланс!$M$16:$M$105,"Уровень потерь воды"),0)</f>
        <v>0</v>
      </c>
      <c r="Q675" s="476">
        <f>IFERROR(SUMIFS(INDEX(ЭЭ!$AC$15:$AL$38,,MATCH($F675&amp;"Принято органом регулирования",ЭЭ!$AC$3:$AL$3,0)),ЭЭ!$A$15:$A$38,$A675,ЭЭ!$M$15:$M$38,"Удельный расход электроэнергии"),0)</f>
        <v>0</v>
      </c>
    </row>
    <row r="676" spans="1:27" s="111" customFormat="1" ht="15" customHeight="1" outlineLevel="1">
      <c r="A676" s="111" t="str">
        <f t="shared" si="135"/>
        <v>1</v>
      </c>
      <c r="F676" s="111">
        <f>first_year+9</f>
        <v>2030</v>
      </c>
      <c r="G676" s="111" t="b">
        <f t="shared" si="136"/>
        <v>0</v>
      </c>
      <c r="L676" s="326" t="str">
        <f t="shared" si="137"/>
        <v>2030 год</v>
      </c>
      <c r="M676" s="327">
        <f>IFERROR(SUMIFS(INDEX(Калькуляция!$AD$15:$AM$262,,MATCH(F676,Калькуляция!$AD$1:$AM$1,0)),Калькуляция!$A$15:$A$262,A676,Калькуляция!$M$15:$M$262,"Операционные расходы"),0)</f>
        <v>1528.7850000000001</v>
      </c>
      <c r="N676" s="476">
        <f>IFERROR(SUMIFS(INDEX(Сценарии!$T$15:$AP$53,,MATCH($F676&amp;"Принято органом регулирования",Сценарии!$T$3:$AP$3,0)),Сценарии!$A$15:$A$53,$A676,Сценарии!$M$15:$M$53,"Индекс эффективности операционных расходов"),0)</f>
        <v>0</v>
      </c>
      <c r="O676" s="539"/>
      <c r="P676" s="476">
        <f>IFERROR(SUMIFS(INDEX(Баланс!$AC$16:$AL$105,,MATCH($F676&amp;"Принято органом регулирования",Баланс!$AC$3:$AL$3,0)),Баланс!$A$16:$A$105,$A676,Баланс!$M$16:$M$105,"Уровень потерь воды"),0)</f>
        <v>0</v>
      </c>
      <c r="Q676" s="476">
        <f>IFERROR(SUMIFS(INDEX(ЭЭ!$AC$15:$AL$38,,MATCH($F676&amp;"Принято органом регулирования",ЭЭ!$AC$3:$AL$3,0)),ЭЭ!$A$15:$A$38,$A676,ЭЭ!$M$15:$M$38,"Удельный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сведения'!$J$113:$J$179,MATCH($A680,'Общие сведения'!$D$113:$D$179,0))</f>
        <v>Тариф 1 (Водоснабжение) - тариф на питьевую воду (р.п.Чуфарово)</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1076" t="s">
        <v>283</v>
      </c>
      <c r="L683" s="1075"/>
      <c r="M683" s="1075"/>
      <c r="N683" s="1075"/>
      <c r="O683" s="1075"/>
      <c r="P683" s="1075"/>
      <c r="Q683" s="1075"/>
    </row>
    <row r="684" spans="1:27" s="111" customFormat="1" ht="15" customHeight="1" outlineLevel="1">
      <c r="A684" s="111" t="str">
        <f t="shared" ref="A684:A693" ca="1" si="138">A683</f>
        <v>et_List18_block</v>
      </c>
      <c r="F684" s="111">
        <f>first_year</f>
        <v>2021</v>
      </c>
      <c r="G684" s="111" t="b">
        <f t="shared" ref="G684:G693" si="139">F684&lt;first_year+PERIOD_LENGTH</f>
        <v>1</v>
      </c>
      <c r="K684" s="1076"/>
      <c r="L684" s="457" t="str">
        <f>F684&amp; " год"</f>
        <v>2021 год</v>
      </c>
      <c r="M684" s="458"/>
      <c r="N684" s="458"/>
      <c r="O684" s="458"/>
      <c r="P684" s="458"/>
      <c r="Q684" s="477"/>
    </row>
    <row r="685" spans="1:27" s="111" customFormat="1" ht="15" customHeight="1" outlineLevel="1">
      <c r="A685" s="111" t="str">
        <f t="shared" ca="1" si="138"/>
        <v>et_List18_block</v>
      </c>
      <c r="F685" s="111">
        <f>first_year+1</f>
        <v>2022</v>
      </c>
      <c r="G685" s="111" t="b">
        <f t="shared" si="139"/>
        <v>1</v>
      </c>
      <c r="K685" s="1076"/>
      <c r="L685" s="326" t="str">
        <f t="shared" ref="L685:L693" si="140">F685&amp; " год"</f>
        <v>2022 год</v>
      </c>
      <c r="M685" s="327"/>
      <c r="N685" s="327"/>
      <c r="O685" s="327"/>
      <c r="P685" s="327"/>
      <c r="Q685" s="476"/>
    </row>
    <row r="686" spans="1:27" s="111" customFormat="1" ht="15" customHeight="1" outlineLevel="1">
      <c r="A686" s="111" t="str">
        <f t="shared" ca="1" si="138"/>
        <v>et_List18_block</v>
      </c>
      <c r="F686" s="111">
        <f>first_year+2</f>
        <v>2023</v>
      </c>
      <c r="G686" s="111" t="b">
        <f t="shared" si="139"/>
        <v>1</v>
      </c>
      <c r="K686" s="1076"/>
      <c r="L686" s="326" t="str">
        <f t="shared" si="140"/>
        <v>2023 год</v>
      </c>
      <c r="M686" s="327"/>
      <c r="N686" s="327"/>
      <c r="O686" s="327"/>
      <c r="P686" s="327"/>
      <c r="Q686" s="476"/>
    </row>
    <row r="687" spans="1:27" s="111" customFormat="1" ht="15" customHeight="1" outlineLevel="1">
      <c r="A687" s="111" t="str">
        <f t="shared" ca="1" si="138"/>
        <v>et_List18_block</v>
      </c>
      <c r="F687" s="111">
        <f>first_year+3</f>
        <v>2024</v>
      </c>
      <c r="G687" s="111" t="b">
        <f t="shared" si="139"/>
        <v>1</v>
      </c>
      <c r="K687" s="1076"/>
      <c r="L687" s="326" t="str">
        <f t="shared" si="140"/>
        <v>2024 год</v>
      </c>
      <c r="M687" s="327"/>
      <c r="N687" s="327"/>
      <c r="O687" s="327"/>
      <c r="P687" s="327"/>
      <c r="Q687" s="476"/>
    </row>
    <row r="688" spans="1:27" s="111" customFormat="1" ht="15" customHeight="1" outlineLevel="1">
      <c r="A688" s="111" t="str">
        <f t="shared" ca="1" si="138"/>
        <v>et_List18_block</v>
      </c>
      <c r="F688" s="111">
        <f>first_year+4</f>
        <v>2025</v>
      </c>
      <c r="G688" s="111" t="b">
        <f t="shared" si="139"/>
        <v>1</v>
      </c>
      <c r="K688" s="1076"/>
      <c r="L688" s="326" t="str">
        <f t="shared" si="140"/>
        <v>2025 год</v>
      </c>
      <c r="M688" s="327"/>
      <c r="N688" s="327"/>
      <c r="O688" s="327"/>
      <c r="P688" s="327"/>
      <c r="Q688" s="476"/>
    </row>
    <row r="689" spans="1:17" s="111" customFormat="1" ht="15" customHeight="1" outlineLevel="1">
      <c r="A689" s="111" t="str">
        <f t="shared" ca="1" si="138"/>
        <v>et_List18_block</v>
      </c>
      <c r="F689" s="111">
        <f>first_year+5</f>
        <v>2026</v>
      </c>
      <c r="G689" s="111" t="b">
        <f t="shared" si="139"/>
        <v>0</v>
      </c>
      <c r="K689" s="1076"/>
      <c r="L689" s="326" t="str">
        <f t="shared" si="140"/>
        <v>2026 год</v>
      </c>
      <c r="M689" s="327"/>
      <c r="N689" s="327"/>
      <c r="O689" s="327"/>
      <c r="P689" s="327"/>
      <c r="Q689" s="476"/>
    </row>
    <row r="690" spans="1:17" s="111" customFormat="1" ht="15" customHeight="1" outlineLevel="1">
      <c r="A690" s="111" t="str">
        <f t="shared" ca="1" si="138"/>
        <v>et_List18_block</v>
      </c>
      <c r="F690" s="111">
        <f>first_year+6</f>
        <v>2027</v>
      </c>
      <c r="G690" s="111" t="b">
        <f t="shared" si="139"/>
        <v>0</v>
      </c>
      <c r="K690" s="1076"/>
      <c r="L690" s="326" t="str">
        <f t="shared" si="140"/>
        <v>2027 год</v>
      </c>
      <c r="M690" s="327"/>
      <c r="N690" s="327"/>
      <c r="O690" s="327"/>
      <c r="P690" s="327"/>
      <c r="Q690" s="476"/>
    </row>
    <row r="691" spans="1:17" s="111" customFormat="1" ht="15" customHeight="1" outlineLevel="1">
      <c r="A691" s="111" t="str">
        <f t="shared" ca="1" si="138"/>
        <v>et_List18_block</v>
      </c>
      <c r="F691" s="111">
        <f>first_year+7</f>
        <v>2028</v>
      </c>
      <c r="G691" s="111" t="b">
        <f t="shared" si="139"/>
        <v>0</v>
      </c>
      <c r="K691" s="1076"/>
      <c r="L691" s="326" t="str">
        <f t="shared" si="140"/>
        <v>2028 год</v>
      </c>
      <c r="M691" s="327"/>
      <c r="N691" s="327"/>
      <c r="O691" s="327"/>
      <c r="P691" s="327"/>
      <c r="Q691" s="476"/>
    </row>
    <row r="692" spans="1:17" s="111" customFormat="1" ht="15" customHeight="1" outlineLevel="1">
      <c r="A692" s="111" t="str">
        <f t="shared" ca="1" si="138"/>
        <v>et_List18_block</v>
      </c>
      <c r="F692" s="111">
        <f>first_year+8</f>
        <v>2029</v>
      </c>
      <c r="G692" s="111" t="b">
        <f t="shared" si="139"/>
        <v>0</v>
      </c>
      <c r="K692" s="1076"/>
      <c r="L692" s="326" t="str">
        <f t="shared" si="140"/>
        <v>2029 год</v>
      </c>
      <c r="M692" s="327"/>
      <c r="N692" s="327"/>
      <c r="O692" s="327"/>
      <c r="P692" s="327"/>
      <c r="Q692" s="476"/>
    </row>
    <row r="693" spans="1:17" s="111" customFormat="1" ht="15" customHeight="1" outlineLevel="1">
      <c r="A693" s="111" t="str">
        <f t="shared" ca="1" si="138"/>
        <v>et_List18_block</v>
      </c>
      <c r="F693" s="111">
        <f>first_year+9</f>
        <v>2030</v>
      </c>
      <c r="G693" s="111" t="b">
        <f t="shared" si="139"/>
        <v>0</v>
      </c>
      <c r="K693" s="1076"/>
      <c r="L693" s="326" t="str">
        <f t="shared" si="140"/>
        <v>2030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P16" sqref="P16"/>
    </sheetView>
  </sheetViews>
  <sheetFormatPr defaultColWidth="9.125" defaultRowHeight="11.4"/>
  <cols>
    <col min="1" max="1" width="3.625" style="60" hidden="1" customWidth="1"/>
    <col min="2" max="2" width="3.625" style="57" hidden="1" customWidth="1"/>
    <col min="3" max="3" width="3.75" style="57" hidden="1" customWidth="1"/>
    <col min="4" max="4" width="3.75" style="58" hidden="1" customWidth="1"/>
    <col min="5" max="11" width="3.75" style="57" hidden="1" customWidth="1"/>
    <col min="12" max="12" width="6.25" style="57" customWidth="1"/>
    <col min="13" max="14" width="28.75" style="57" customWidth="1"/>
    <col min="15" max="15" width="15.375" style="66" customWidth="1"/>
    <col min="16" max="16" width="32.125" style="57" customWidth="1"/>
    <col min="17" max="16384" width="9.125" style="57"/>
  </cols>
  <sheetData>
    <row r="1" spans="1:16" ht="12" hidden="1" customHeight="1">
      <c r="A1" s="660"/>
      <c r="B1" s="661"/>
      <c r="C1" s="661"/>
      <c r="D1" s="662"/>
      <c r="E1" s="661"/>
      <c r="F1" s="661"/>
      <c r="G1" s="661"/>
      <c r="H1" s="661"/>
      <c r="I1" s="661"/>
      <c r="J1" s="661"/>
      <c r="K1" s="661"/>
      <c r="L1" s="661"/>
      <c r="M1" s="661" t="s">
        <v>1037</v>
      </c>
      <c r="N1" s="661" t="s">
        <v>1038</v>
      </c>
      <c r="O1" s="661" t="s">
        <v>1039</v>
      </c>
      <c r="P1" s="661"/>
    </row>
    <row r="2" spans="1:16" ht="12" hidden="1" customHeight="1">
      <c r="A2" s="660"/>
      <c r="B2" s="661"/>
      <c r="C2" s="661"/>
      <c r="D2" s="662"/>
      <c r="E2" s="661"/>
      <c r="F2" s="661"/>
      <c r="G2" s="661"/>
      <c r="H2" s="661"/>
      <c r="I2" s="661"/>
      <c r="J2" s="661"/>
      <c r="K2" s="661"/>
      <c r="L2" s="661"/>
      <c r="M2" s="661"/>
      <c r="N2" s="661"/>
      <c r="O2" s="661"/>
      <c r="P2" s="661"/>
    </row>
    <row r="3" spans="1:16" ht="12" hidden="1" customHeight="1">
      <c r="A3" s="660"/>
      <c r="B3" s="661"/>
      <c r="C3" s="661"/>
      <c r="D3" s="662"/>
      <c r="E3" s="661"/>
      <c r="F3" s="661"/>
      <c r="G3" s="661"/>
      <c r="H3" s="661"/>
      <c r="I3" s="661"/>
      <c r="J3" s="661"/>
      <c r="K3" s="661"/>
      <c r="L3" s="661"/>
      <c r="M3" s="661"/>
      <c r="N3" s="661"/>
      <c r="O3" s="661"/>
      <c r="P3" s="661"/>
    </row>
    <row r="4" spans="1:16" ht="12" hidden="1" customHeight="1">
      <c r="A4" s="660"/>
      <c r="B4" s="661"/>
      <c r="C4" s="661"/>
      <c r="D4" s="662"/>
      <c r="E4" s="661"/>
      <c r="F4" s="661"/>
      <c r="G4" s="661"/>
      <c r="H4" s="661"/>
      <c r="I4" s="661"/>
      <c r="J4" s="661"/>
      <c r="K4" s="661"/>
      <c r="L4" s="661"/>
      <c r="M4" s="661"/>
      <c r="N4" s="661"/>
      <c r="O4" s="661"/>
      <c r="P4" s="661"/>
    </row>
    <row r="5" spans="1:16" ht="12" hidden="1" customHeight="1">
      <c r="A5" s="660"/>
      <c r="B5" s="661"/>
      <c r="C5" s="661"/>
      <c r="D5" s="662"/>
      <c r="E5" s="661"/>
      <c r="F5" s="661"/>
      <c r="G5" s="661"/>
      <c r="H5" s="661"/>
      <c r="I5" s="661"/>
      <c r="J5" s="661"/>
      <c r="K5" s="661"/>
      <c r="L5" s="661"/>
      <c r="M5" s="661"/>
      <c r="N5" s="661"/>
      <c r="O5" s="661"/>
      <c r="P5" s="661"/>
    </row>
    <row r="6" spans="1:16" ht="12" hidden="1" customHeight="1">
      <c r="A6" s="660"/>
      <c r="B6" s="661"/>
      <c r="C6" s="661"/>
      <c r="D6" s="662"/>
      <c r="E6" s="661"/>
      <c r="F6" s="661"/>
      <c r="G6" s="661"/>
      <c r="H6" s="661"/>
      <c r="I6" s="661"/>
      <c r="J6" s="661"/>
      <c r="K6" s="661"/>
      <c r="L6" s="661"/>
      <c r="M6" s="661"/>
      <c r="N6" s="661"/>
      <c r="O6" s="661"/>
      <c r="P6" s="661"/>
    </row>
    <row r="7" spans="1:16" ht="12" hidden="1" customHeight="1">
      <c r="A7" s="660"/>
      <c r="B7" s="661"/>
      <c r="C7" s="661"/>
      <c r="D7" s="662"/>
      <c r="E7" s="661"/>
      <c r="F7" s="661"/>
      <c r="G7" s="661"/>
      <c r="H7" s="661"/>
      <c r="I7" s="661"/>
      <c r="J7" s="661"/>
      <c r="K7" s="661"/>
      <c r="L7" s="661"/>
      <c r="M7" s="661"/>
      <c r="N7" s="661"/>
      <c r="O7" s="661"/>
      <c r="P7" s="661"/>
    </row>
    <row r="8" spans="1:16" ht="12" hidden="1" customHeight="1">
      <c r="A8" s="660"/>
      <c r="B8" s="661"/>
      <c r="C8" s="661"/>
      <c r="D8" s="662"/>
      <c r="E8" s="661"/>
      <c r="F8" s="661"/>
      <c r="G8" s="661"/>
      <c r="H8" s="661"/>
      <c r="I8" s="661"/>
      <c r="J8" s="661"/>
      <c r="K8" s="661"/>
      <c r="L8" s="661"/>
      <c r="M8" s="661"/>
      <c r="N8" s="661"/>
      <c r="O8" s="661"/>
      <c r="P8" s="661"/>
    </row>
    <row r="9" spans="1:16" ht="12" hidden="1" customHeight="1">
      <c r="A9" s="660"/>
      <c r="B9" s="661"/>
      <c r="C9" s="661"/>
      <c r="D9" s="662"/>
      <c r="E9" s="661"/>
      <c r="F9" s="661"/>
      <c r="G9" s="661"/>
      <c r="H9" s="661"/>
      <c r="I9" s="661"/>
      <c r="J9" s="661"/>
      <c r="K9" s="661"/>
      <c r="L9" s="661"/>
      <c r="M9" s="661"/>
      <c r="N9" s="661"/>
      <c r="O9" s="661"/>
      <c r="P9" s="661"/>
    </row>
    <row r="10" spans="1:16" ht="12" hidden="1" customHeight="1">
      <c r="A10" s="660"/>
      <c r="B10" s="661"/>
      <c r="C10" s="661"/>
      <c r="D10" s="662"/>
      <c r="E10" s="661"/>
      <c r="F10" s="661"/>
      <c r="G10" s="661"/>
      <c r="H10" s="661"/>
      <c r="I10" s="661"/>
      <c r="J10" s="661"/>
      <c r="K10" s="661"/>
      <c r="L10" s="661"/>
      <c r="M10" s="661"/>
      <c r="N10" s="661"/>
      <c r="O10" s="661"/>
      <c r="P10" s="661"/>
    </row>
    <row r="11" spans="1:16" ht="15" hidden="1" customHeight="1">
      <c r="A11" s="660"/>
      <c r="B11" s="661"/>
      <c r="C11" s="661"/>
      <c r="D11" s="662"/>
      <c r="E11" s="662"/>
      <c r="F11" s="662"/>
      <c r="G11" s="662"/>
      <c r="H11" s="662"/>
      <c r="I11" s="662"/>
      <c r="J11" s="662"/>
      <c r="K11" s="662"/>
      <c r="L11" s="663"/>
      <c r="M11" s="664"/>
      <c r="N11" s="663"/>
      <c r="O11" s="663"/>
      <c r="P11" s="661"/>
    </row>
    <row r="12" spans="1:16" ht="30" customHeight="1">
      <c r="A12" s="660"/>
      <c r="B12" s="661"/>
      <c r="C12" s="662"/>
      <c r="D12" s="662"/>
      <c r="E12" s="662"/>
      <c r="F12" s="662"/>
      <c r="G12" s="662"/>
      <c r="H12" s="662"/>
      <c r="I12" s="662"/>
      <c r="J12" s="662"/>
      <c r="K12" s="662"/>
      <c r="L12" s="1088" t="s">
        <v>1274</v>
      </c>
      <c r="M12" s="1089"/>
      <c r="N12" s="1089"/>
      <c r="O12" s="1089"/>
      <c r="P12" s="1089"/>
    </row>
    <row r="13" spans="1:16">
      <c r="A13" s="660"/>
      <c r="B13" s="661"/>
      <c r="C13" s="661"/>
      <c r="D13" s="662"/>
      <c r="E13" s="665"/>
      <c r="F13" s="665"/>
      <c r="G13" s="665"/>
      <c r="H13" s="665"/>
      <c r="I13" s="665"/>
      <c r="J13" s="665"/>
      <c r="K13" s="665"/>
      <c r="L13" s="665"/>
      <c r="M13" s="665"/>
      <c r="N13" s="665"/>
      <c r="O13" s="666"/>
      <c r="P13" s="666"/>
    </row>
    <row r="14" spans="1:16" ht="28.5" customHeight="1">
      <c r="A14" s="667"/>
      <c r="B14" s="661"/>
      <c r="C14" s="661"/>
      <c r="D14" s="662"/>
      <c r="E14" s="665"/>
      <c r="F14" s="665"/>
      <c r="G14" s="665"/>
      <c r="H14" s="665"/>
      <c r="I14" s="665"/>
      <c r="J14" s="665"/>
      <c r="K14" s="665"/>
      <c r="L14" s="668" t="s">
        <v>16</v>
      </c>
      <c r="M14" s="669" t="s">
        <v>279</v>
      </c>
      <c r="N14" s="669" t="s">
        <v>280</v>
      </c>
      <c r="O14" s="669" t="s">
        <v>281</v>
      </c>
      <c r="P14" s="670" t="s">
        <v>1033</v>
      </c>
    </row>
    <row r="15" spans="1:16">
      <c r="A15" s="671" t="s">
        <v>18</v>
      </c>
      <c r="B15" s="661"/>
      <c r="C15" s="661"/>
      <c r="D15" s="662"/>
      <c r="E15" s="672"/>
      <c r="F15" s="672"/>
      <c r="G15" s="672"/>
      <c r="H15" s="672"/>
      <c r="I15" s="672"/>
      <c r="J15" s="672"/>
      <c r="K15" s="672"/>
      <c r="L15" s="673" t="s">
        <v>2543</v>
      </c>
      <c r="M15" s="674"/>
      <c r="N15" s="674"/>
      <c r="O15" s="674"/>
      <c r="P15" s="674"/>
    </row>
    <row r="16" spans="1:16" ht="22.8">
      <c r="A16" s="675">
        <v>1</v>
      </c>
      <c r="B16" s="661"/>
      <c r="C16" s="661"/>
      <c r="D16" s="676"/>
      <c r="E16" s="677"/>
      <c r="F16" s="677"/>
      <c r="G16" s="677"/>
      <c r="H16" s="677"/>
      <c r="I16" s="677"/>
      <c r="J16" s="677"/>
      <c r="K16" s="677"/>
      <c r="L16" s="678" t="s">
        <v>18</v>
      </c>
      <c r="M16" s="679" t="s">
        <v>2168</v>
      </c>
      <c r="N16" s="679" t="s">
        <v>2180</v>
      </c>
      <c r="O16" s="680" t="s">
        <v>2181</v>
      </c>
      <c r="P16" s="654" t="s">
        <v>2532</v>
      </c>
    </row>
    <row r="17" spans="1:16">
      <c r="A17" s="671" t="s">
        <v>102</v>
      </c>
      <c r="B17" s="661"/>
      <c r="C17" s="661"/>
      <c r="D17" s="662"/>
      <c r="E17" s="672"/>
      <c r="F17" s="672"/>
      <c r="G17" s="672"/>
      <c r="H17" s="672"/>
      <c r="I17" s="672"/>
      <c r="J17" s="672"/>
      <c r="K17" s="672"/>
      <c r="L17" s="673" t="s">
        <v>2566</v>
      </c>
      <c r="M17" s="674"/>
      <c r="N17" s="674"/>
      <c r="O17" s="674"/>
      <c r="P17" s="674"/>
    </row>
    <row r="18" spans="1:16" ht="22.8">
      <c r="A18" s="675">
        <v>2</v>
      </c>
      <c r="B18" s="661"/>
      <c r="C18" s="661"/>
      <c r="D18" s="676"/>
      <c r="E18" s="677"/>
      <c r="F18" s="677"/>
      <c r="G18" s="677"/>
      <c r="H18" s="677"/>
      <c r="I18" s="677"/>
      <c r="J18" s="677"/>
      <c r="K18" s="677"/>
      <c r="L18" s="678" t="s">
        <v>18</v>
      </c>
      <c r="M18" s="679" t="s">
        <v>2168</v>
      </c>
      <c r="N18" s="679" t="s">
        <v>2180</v>
      </c>
      <c r="O18" s="680" t="s">
        <v>2181</v>
      </c>
      <c r="P18" s="654" t="s">
        <v>2513</v>
      </c>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DS18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WQE16">
      <formula1>MO_LIST_12</formula1>
    </dataValidation>
    <dataValidation type="list" showInputMessage="1" showErrorMessage="1" errorTitle="Внимание" error="Пожалуйста, выберите значение из списка" sqref="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HP18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WUB16">
      <formula1>DOCUMENT_TYPES</formula1>
    </dataValidation>
    <dataValidation type="list" allowBlank="1" showInputMessage="1" showErrorMessage="1" errorTitle="Внимание" error="Пожалуйста, выберите МР из списка!" sqref="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M18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WQD16">
      <formula1>MR_LIST</formula1>
    </dataValidation>
    <dataValidation type="list" showInputMessage="1" showErrorMessage="1" errorTitle="Внимание" error="Пожалуйста, выберите значение из списка" sqref="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GQ18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WSZ16">
      <formula1>MONTH_LIST</formula1>
    </dataValidation>
    <dataValidation type="whole" allowBlank="1" showInputMessage="1" showErrorMessage="1" errorTitle="Внимание" error="Пожалуйста, укажите число!" sqref="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GR18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WTA16">
      <formula1>1</formula1>
      <formula2>31</formula2>
    </dataValidation>
    <dataValidation type="list" showInputMessage="1" showErrorMessage="1" errorTitle="Внимание" error="Пожалуйста, выберите значение из списка" sqref="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GE18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WSQ16">
      <formula1>YES_NO</formula1>
    </dataValidation>
    <dataValidation type="list" allowBlank="1" showInputMessage="1" showErrorMessage="1" errorTitle="Внимание" error="Пожалуйста, выберите значение из списка!" sqref="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HT18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WTZ16">
      <formula1>YES_NO</formula1>
    </dataValidation>
    <dataValidation type="list" showInputMessage="1" showErrorMessage="1" errorTitle="Внимание" error="Пожалуйста, выберите значение из списка" sqref="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GP18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WTB16">
      <formula1>TF_END_YEAR_LIST</formula1>
    </dataValidation>
    <dataValidation type="list" showInputMessage="1" showErrorMessage="1" errorTitle="Внимание" error="Пожалуйста, выберите значение из списка" sqref="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GM18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WSY16">
      <formula1>TF_START_YEAR_LIST</formula1>
    </dataValidation>
    <dataValidation type="whole" allowBlank="1" showInputMessage="1" showErrorMessage="1" errorTitle="Внимание" error="Необходимо указать целое положительное значение!" sqref="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EL18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WQX16">
      <formula1>0</formula1>
      <formula2>10000000</formula2>
    </dataValidation>
    <dataValidation type="list" showInputMessage="1" showErrorMessage="1" errorTitle="Внимание" error="Пожалуйста, выберите МО из списка!" sqref="N16 N18">
      <formula1>MO_LIST_3</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sheetPr>
  <dimension ref="A1:T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K37" sqref="K37"/>
    </sheetView>
  </sheetViews>
  <sheetFormatPr defaultColWidth="8.75" defaultRowHeight="11.4"/>
  <cols>
    <col min="1" max="1" width="8.75" style="57" hidden="1" customWidth="1"/>
    <col min="2" max="2" width="3.75" style="57" hidden="1" customWidth="1"/>
    <col min="3" max="10" width="9.75" style="58" hidden="1" customWidth="1"/>
    <col min="11" max="11" width="3.75" style="57" hidden="1" customWidth="1"/>
    <col min="12" max="12" width="6.75" style="57" customWidth="1"/>
    <col min="13" max="13" width="70.75" style="57" customWidth="1"/>
    <col min="14" max="14" width="15.75" style="57" customWidth="1"/>
    <col min="15" max="15" width="20.75" style="57" customWidth="1"/>
    <col min="16" max="16" width="20.75" style="66" customWidth="1"/>
    <col min="17" max="18" width="20.75" style="57" customWidth="1"/>
    <col min="19" max="19" width="20.75" style="66" customWidth="1"/>
    <col min="20" max="16384" width="8.75" style="57"/>
  </cols>
  <sheetData>
    <row r="1" spans="1:20" ht="12" hidden="1" customHeight="1">
      <c r="A1" s="661"/>
      <c r="B1" s="661"/>
      <c r="C1" s="662"/>
      <c r="D1" s="662"/>
      <c r="E1" s="662"/>
      <c r="F1" s="662"/>
      <c r="G1" s="662"/>
      <c r="H1" s="662"/>
      <c r="I1" s="662"/>
      <c r="J1" s="662"/>
      <c r="K1" s="661"/>
      <c r="L1" s="661"/>
      <c r="M1" s="661"/>
      <c r="N1" s="661"/>
      <c r="O1" s="661"/>
      <c r="P1" s="661"/>
      <c r="Q1" s="661"/>
      <c r="R1" s="661"/>
      <c r="S1" s="661"/>
      <c r="T1" s="661"/>
    </row>
    <row r="2" spans="1:20" ht="12" hidden="1" customHeight="1">
      <c r="A2" s="661"/>
      <c r="B2" s="661"/>
      <c r="C2" s="662"/>
      <c r="D2" s="662"/>
      <c r="E2" s="662"/>
      <c r="F2" s="662"/>
      <c r="G2" s="662"/>
      <c r="H2" s="662"/>
      <c r="I2" s="662"/>
      <c r="J2" s="662"/>
      <c r="K2" s="662"/>
      <c r="L2" s="662"/>
      <c r="M2" s="681"/>
      <c r="N2" s="681"/>
      <c r="O2" s="681"/>
      <c r="P2" s="681"/>
      <c r="Q2" s="661"/>
      <c r="R2" s="661"/>
      <c r="S2" s="681"/>
      <c r="T2" s="661"/>
    </row>
    <row r="3" spans="1:20" ht="12" hidden="1" customHeight="1">
      <c r="A3" s="661"/>
      <c r="B3" s="661"/>
      <c r="C3" s="662"/>
      <c r="D3" s="662"/>
      <c r="E3" s="662"/>
      <c r="F3" s="662"/>
      <c r="G3" s="662"/>
      <c r="H3" s="662"/>
      <c r="I3" s="662"/>
      <c r="J3" s="662"/>
      <c r="K3" s="662"/>
      <c r="L3" s="662"/>
      <c r="M3" s="681"/>
      <c r="N3" s="681"/>
      <c r="O3" s="681"/>
      <c r="P3" s="681"/>
      <c r="Q3" s="661"/>
      <c r="R3" s="661"/>
      <c r="S3" s="681"/>
      <c r="T3" s="661"/>
    </row>
    <row r="4" spans="1:20" ht="12" hidden="1" customHeight="1">
      <c r="A4" s="661"/>
      <c r="B4" s="661"/>
      <c r="C4" s="662"/>
      <c r="D4" s="662"/>
      <c r="E4" s="662"/>
      <c r="F4" s="662"/>
      <c r="G4" s="662"/>
      <c r="H4" s="662"/>
      <c r="I4" s="662"/>
      <c r="J4" s="662"/>
      <c r="K4" s="662"/>
      <c r="L4" s="662"/>
      <c r="M4" s="681"/>
      <c r="N4" s="681"/>
      <c r="O4" s="681"/>
      <c r="P4" s="681"/>
      <c r="Q4" s="661"/>
      <c r="R4" s="661"/>
      <c r="S4" s="681"/>
      <c r="T4" s="661"/>
    </row>
    <row r="5" spans="1:20" ht="12" hidden="1" customHeight="1">
      <c r="A5" s="661"/>
      <c r="B5" s="661"/>
      <c r="C5" s="662"/>
      <c r="D5" s="662"/>
      <c r="E5" s="662"/>
      <c r="F5" s="662"/>
      <c r="G5" s="662"/>
      <c r="H5" s="662"/>
      <c r="I5" s="662"/>
      <c r="J5" s="662"/>
      <c r="K5" s="662"/>
      <c r="L5" s="662"/>
      <c r="M5" s="681"/>
      <c r="N5" s="681"/>
      <c r="O5" s="681"/>
      <c r="P5" s="681"/>
      <c r="Q5" s="661"/>
      <c r="R5" s="661"/>
      <c r="S5" s="681"/>
      <c r="T5" s="661"/>
    </row>
    <row r="6" spans="1:20" ht="12" hidden="1" customHeight="1">
      <c r="A6" s="661"/>
      <c r="B6" s="661"/>
      <c r="C6" s="662"/>
      <c r="D6" s="662"/>
      <c r="E6" s="662"/>
      <c r="F6" s="662"/>
      <c r="G6" s="662"/>
      <c r="H6" s="662"/>
      <c r="I6" s="662"/>
      <c r="J6" s="662"/>
      <c r="K6" s="662"/>
      <c r="L6" s="662"/>
      <c r="M6" s="681"/>
      <c r="N6" s="681"/>
      <c r="O6" s="681"/>
      <c r="P6" s="681"/>
      <c r="Q6" s="661"/>
      <c r="R6" s="661"/>
      <c r="S6" s="681"/>
      <c r="T6" s="661"/>
    </row>
    <row r="7" spans="1:20" ht="12" hidden="1" customHeight="1">
      <c r="A7" s="661"/>
      <c r="B7" s="661"/>
      <c r="C7" s="662"/>
      <c r="D7" s="662"/>
      <c r="E7" s="662"/>
      <c r="F7" s="662"/>
      <c r="G7" s="662"/>
      <c r="H7" s="662"/>
      <c r="I7" s="662"/>
      <c r="J7" s="662"/>
      <c r="K7" s="662"/>
      <c r="L7" s="662"/>
      <c r="M7" s="681"/>
      <c r="N7" s="681"/>
      <c r="O7" s="681"/>
      <c r="P7" s="681"/>
      <c r="Q7" s="661"/>
      <c r="R7" s="661"/>
      <c r="S7" s="681"/>
      <c r="T7" s="661"/>
    </row>
    <row r="8" spans="1:20" ht="12" hidden="1" customHeight="1">
      <c r="A8" s="661"/>
      <c r="B8" s="661"/>
      <c r="C8" s="662"/>
      <c r="D8" s="662"/>
      <c r="E8" s="662"/>
      <c r="F8" s="662"/>
      <c r="G8" s="662"/>
      <c r="H8" s="662"/>
      <c r="I8" s="662"/>
      <c r="J8" s="662"/>
      <c r="K8" s="662"/>
      <c r="L8" s="662"/>
      <c r="M8" s="681"/>
      <c r="N8" s="681"/>
      <c r="O8" s="681"/>
      <c r="P8" s="681"/>
      <c r="Q8" s="661"/>
      <c r="R8" s="661"/>
      <c r="S8" s="681"/>
      <c r="T8" s="661"/>
    </row>
    <row r="9" spans="1:20" ht="12" hidden="1" customHeight="1">
      <c r="A9" s="661"/>
      <c r="B9" s="661"/>
      <c r="C9" s="662"/>
      <c r="D9" s="662"/>
      <c r="E9" s="662"/>
      <c r="F9" s="662"/>
      <c r="G9" s="662"/>
      <c r="H9" s="662"/>
      <c r="I9" s="662"/>
      <c r="J9" s="662"/>
      <c r="K9" s="662"/>
      <c r="L9" s="662"/>
      <c r="M9" s="681"/>
      <c r="N9" s="681"/>
      <c r="O9" s="681"/>
      <c r="P9" s="681"/>
      <c r="Q9" s="661"/>
      <c r="R9" s="661"/>
      <c r="S9" s="681"/>
      <c r="T9" s="661"/>
    </row>
    <row r="10" spans="1:20" ht="12" hidden="1" customHeight="1">
      <c r="A10" s="661"/>
      <c r="B10" s="661"/>
      <c r="C10" s="662"/>
      <c r="D10" s="662"/>
      <c r="E10" s="662"/>
      <c r="F10" s="662"/>
      <c r="G10" s="662"/>
      <c r="H10" s="662"/>
      <c r="I10" s="662"/>
      <c r="J10" s="662"/>
      <c r="K10" s="662"/>
      <c r="L10" s="662"/>
      <c r="M10" s="681"/>
      <c r="N10" s="681"/>
      <c r="O10" s="681"/>
      <c r="P10" s="681"/>
      <c r="Q10" s="661"/>
      <c r="R10" s="661"/>
      <c r="S10" s="681"/>
      <c r="T10" s="661"/>
    </row>
    <row r="11" spans="1:20" ht="15" hidden="1" customHeight="1">
      <c r="A11" s="661"/>
      <c r="B11" s="661"/>
      <c r="C11" s="662"/>
      <c r="D11" s="662"/>
      <c r="E11" s="662"/>
      <c r="F11" s="662"/>
      <c r="G11" s="662"/>
      <c r="H11" s="662"/>
      <c r="I11" s="662"/>
      <c r="J11" s="662"/>
      <c r="K11" s="682"/>
      <c r="L11" s="682"/>
      <c r="M11" s="664"/>
      <c r="N11" s="682"/>
      <c r="O11" s="682"/>
      <c r="P11" s="682"/>
      <c r="Q11" s="661"/>
      <c r="R11" s="661"/>
      <c r="S11" s="682"/>
      <c r="T11" s="661"/>
    </row>
    <row r="12" spans="1:20" ht="21" customHeight="1">
      <c r="A12" s="661"/>
      <c r="B12" s="662"/>
      <c r="C12" s="662"/>
      <c r="D12" s="662"/>
      <c r="E12" s="662"/>
      <c r="F12" s="662"/>
      <c r="G12" s="662"/>
      <c r="H12" s="662"/>
      <c r="I12" s="662"/>
      <c r="J12" s="662"/>
      <c r="K12" s="662"/>
      <c r="L12" s="1091" t="s">
        <v>1275</v>
      </c>
      <c r="M12" s="1092"/>
      <c r="N12" s="1092"/>
      <c r="O12" s="1092"/>
      <c r="P12" s="1092"/>
      <c r="Q12" s="1092"/>
      <c r="R12" s="1092"/>
      <c r="S12" s="1092"/>
      <c r="T12" s="661"/>
    </row>
    <row r="13" spans="1:20" ht="9" customHeight="1">
      <c r="A13" s="661"/>
      <c r="B13" s="661"/>
      <c r="C13" s="662"/>
      <c r="D13" s="662"/>
      <c r="E13" s="662"/>
      <c r="F13" s="662"/>
      <c r="G13" s="662"/>
      <c r="H13" s="662"/>
      <c r="I13" s="662"/>
      <c r="J13" s="662"/>
      <c r="K13" s="665"/>
      <c r="L13" s="665"/>
      <c r="M13" s="665"/>
      <c r="N13" s="665"/>
      <c r="O13" s="665"/>
      <c r="P13" s="1097"/>
      <c r="Q13" s="1097"/>
      <c r="R13" s="683"/>
      <c r="S13" s="683"/>
      <c r="T13" s="661"/>
    </row>
    <row r="14" spans="1:20" ht="21" customHeight="1">
      <c r="A14" s="661"/>
      <c r="B14" s="661"/>
      <c r="C14" s="662"/>
      <c r="D14" s="662"/>
      <c r="E14" s="662"/>
      <c r="F14" s="662"/>
      <c r="G14" s="662"/>
      <c r="H14" s="662"/>
      <c r="I14" s="662"/>
      <c r="J14" s="662"/>
      <c r="K14" s="665"/>
      <c r="L14" s="1093" t="s">
        <v>16</v>
      </c>
      <c r="M14" s="1093" t="s">
        <v>121</v>
      </c>
      <c r="N14" s="1093" t="s">
        <v>143</v>
      </c>
      <c r="O14" s="684" t="s">
        <v>2567</v>
      </c>
      <c r="P14" s="685" t="s">
        <v>2568</v>
      </c>
      <c r="Q14" s="685" t="s">
        <v>2569</v>
      </c>
      <c r="R14" s="685" t="s">
        <v>2569</v>
      </c>
      <c r="S14" s="1098" t="s">
        <v>109</v>
      </c>
      <c r="T14" s="661"/>
    </row>
    <row r="15" spans="1:20" s="67" customFormat="1" ht="36" customHeight="1">
      <c r="A15" s="686" t="s">
        <v>1155</v>
      </c>
      <c r="B15" s="686"/>
      <c r="C15" s="686"/>
      <c r="D15" s="686"/>
      <c r="E15" s="686"/>
      <c r="F15" s="686"/>
      <c r="G15" s="686"/>
      <c r="H15" s="686"/>
      <c r="I15" s="686"/>
      <c r="J15" s="686"/>
      <c r="K15" s="686"/>
      <c r="L15" s="1093"/>
      <c r="M15" s="1093"/>
      <c r="N15" s="1093"/>
      <c r="O15" s="685" t="s">
        <v>286</v>
      </c>
      <c r="P15" s="685" t="s">
        <v>286</v>
      </c>
      <c r="Q15" s="685" t="s">
        <v>287</v>
      </c>
      <c r="R15" s="685" t="s">
        <v>286</v>
      </c>
      <c r="S15" s="1099"/>
      <c r="T15" s="686"/>
    </row>
    <row r="16" spans="1:20" s="67" customFormat="1">
      <c r="A16" s="687" t="s">
        <v>18</v>
      </c>
      <c r="B16" s="686"/>
      <c r="C16" s="686"/>
      <c r="D16" s="686"/>
      <c r="E16" s="686"/>
      <c r="F16" s="686"/>
      <c r="G16" s="686"/>
      <c r="H16" s="686"/>
      <c r="I16" s="686"/>
      <c r="J16" s="686"/>
      <c r="K16" s="686"/>
      <c r="L16" s="688" t="s">
        <v>2543</v>
      </c>
      <c r="M16" s="673"/>
      <c r="N16" s="674"/>
      <c r="O16" s="674"/>
      <c r="P16" s="674"/>
      <c r="Q16" s="674"/>
      <c r="R16" s="674"/>
      <c r="S16" s="674"/>
      <c r="T16" s="686"/>
    </row>
    <row r="17" spans="1:20" s="67" customFormat="1">
      <c r="A17" s="687" t="s">
        <v>18</v>
      </c>
      <c r="B17" s="686"/>
      <c r="C17" s="686"/>
      <c r="D17" s="686"/>
      <c r="E17" s="686"/>
      <c r="F17" s="686"/>
      <c r="G17" s="686"/>
      <c r="H17" s="686"/>
      <c r="I17" s="686"/>
      <c r="J17" s="686"/>
      <c r="K17" s="686"/>
      <c r="L17" s="689">
        <v>1</v>
      </c>
      <c r="M17" s="690" t="s">
        <v>288</v>
      </c>
      <c r="N17" s="691" t="s">
        <v>289</v>
      </c>
      <c r="O17" s="692">
        <v>7</v>
      </c>
      <c r="P17" s="692">
        <v>7</v>
      </c>
      <c r="Q17" s="692">
        <v>7</v>
      </c>
      <c r="R17" s="692">
        <v>7</v>
      </c>
      <c r="S17" s="693"/>
      <c r="T17" s="686"/>
    </row>
    <row r="18" spans="1:20" s="67" customFormat="1">
      <c r="A18" s="687" t="s">
        <v>18</v>
      </c>
      <c r="B18" s="686"/>
      <c r="C18" s="686"/>
      <c r="D18" s="686"/>
      <c r="E18" s="686"/>
      <c r="F18" s="686"/>
      <c r="G18" s="686"/>
      <c r="H18" s="686"/>
      <c r="I18" s="686"/>
      <c r="J18" s="686"/>
      <c r="K18" s="686"/>
      <c r="L18" s="689">
        <v>2</v>
      </c>
      <c r="M18" s="690" t="s">
        <v>290</v>
      </c>
      <c r="N18" s="691" t="s">
        <v>289</v>
      </c>
      <c r="O18" s="692">
        <v>2</v>
      </c>
      <c r="P18" s="694">
        <v>2</v>
      </c>
      <c r="Q18" s="694">
        <v>2</v>
      </c>
      <c r="R18" s="694">
        <v>2</v>
      </c>
      <c r="S18" s="693"/>
      <c r="T18" s="686"/>
    </row>
    <row r="19" spans="1:20" s="67" customFormat="1">
      <c r="A19" s="687" t="s">
        <v>18</v>
      </c>
      <c r="B19" s="686"/>
      <c r="C19" s="686"/>
      <c r="D19" s="686"/>
      <c r="E19" s="686"/>
      <c r="F19" s="686"/>
      <c r="G19" s="686"/>
      <c r="H19" s="686"/>
      <c r="I19" s="686"/>
      <c r="J19" s="686"/>
      <c r="K19" s="686"/>
      <c r="L19" s="689">
        <v>3</v>
      </c>
      <c r="M19" s="690" t="s">
        <v>291</v>
      </c>
      <c r="N19" s="691" t="s">
        <v>289</v>
      </c>
      <c r="O19" s="692"/>
      <c r="P19" s="694"/>
      <c r="Q19" s="694"/>
      <c r="R19" s="694"/>
      <c r="S19" s="693"/>
      <c r="T19" s="686"/>
    </row>
    <row r="20" spans="1:20" s="67" customFormat="1">
      <c r="A20" s="687" t="s">
        <v>18</v>
      </c>
      <c r="B20" s="686"/>
      <c r="C20" s="686"/>
      <c r="D20" s="686"/>
      <c r="E20" s="686"/>
      <c r="F20" s="686"/>
      <c r="G20" s="686"/>
      <c r="H20" s="686"/>
      <c r="I20" s="686"/>
      <c r="J20" s="686"/>
      <c r="K20" s="686"/>
      <c r="L20" s="689">
        <v>4</v>
      </c>
      <c r="M20" s="690" t="s">
        <v>292</v>
      </c>
      <c r="N20" s="691" t="s">
        <v>289</v>
      </c>
      <c r="O20" s="692">
        <v>2</v>
      </c>
      <c r="P20" s="692">
        <v>2</v>
      </c>
      <c r="Q20" s="692">
        <v>2</v>
      </c>
      <c r="R20" s="692">
        <v>2</v>
      </c>
      <c r="S20" s="693"/>
      <c r="T20" s="686"/>
    </row>
    <row r="21" spans="1:20" s="67" customFormat="1">
      <c r="A21" s="687" t="s">
        <v>18</v>
      </c>
      <c r="B21" s="686"/>
      <c r="C21" s="686"/>
      <c r="D21" s="686"/>
      <c r="E21" s="686"/>
      <c r="F21" s="686"/>
      <c r="G21" s="686"/>
      <c r="H21" s="686"/>
      <c r="I21" s="686"/>
      <c r="J21" s="686"/>
      <c r="K21" s="686"/>
      <c r="L21" s="689">
        <v>5</v>
      </c>
      <c r="M21" s="690" t="s">
        <v>293</v>
      </c>
      <c r="N21" s="691" t="s">
        <v>294</v>
      </c>
      <c r="O21" s="695">
        <v>14.255000000000001</v>
      </c>
      <c r="P21" s="695">
        <v>14.255000000000001</v>
      </c>
      <c r="Q21" s="695">
        <v>14.255000000000001</v>
      </c>
      <c r="R21" s="695">
        <v>14.255000000000001</v>
      </c>
      <c r="S21" s="693"/>
      <c r="T21" s="686"/>
    </row>
    <row r="22" spans="1:20" s="67" customFormat="1">
      <c r="A22" s="687" t="s">
        <v>18</v>
      </c>
      <c r="B22" s="686"/>
      <c r="C22" s="686"/>
      <c r="D22" s="686"/>
      <c r="E22" s="686"/>
      <c r="F22" s="686"/>
      <c r="G22" s="686"/>
      <c r="H22" s="686"/>
      <c r="I22" s="686"/>
      <c r="J22" s="686"/>
      <c r="K22" s="686"/>
      <c r="L22" s="689"/>
      <c r="M22" s="690" t="s">
        <v>1233</v>
      </c>
      <c r="N22" s="691"/>
      <c r="O22" s="1100"/>
      <c r="P22" s="1101"/>
      <c r="Q22" s="1101"/>
      <c r="R22" s="1101"/>
      <c r="S22" s="1102"/>
      <c r="T22" s="686"/>
    </row>
    <row r="23" spans="1:20" s="67" customFormat="1">
      <c r="A23" s="687" t="s">
        <v>102</v>
      </c>
      <c r="B23" s="686"/>
      <c r="C23" s="686"/>
      <c r="D23" s="686"/>
      <c r="E23" s="686"/>
      <c r="F23" s="686"/>
      <c r="G23" s="686"/>
      <c r="H23" s="686"/>
      <c r="I23" s="686"/>
      <c r="J23" s="686"/>
      <c r="K23" s="686"/>
      <c r="L23" s="688" t="s">
        <v>2566</v>
      </c>
      <c r="M23" s="673"/>
      <c r="N23" s="674"/>
      <c r="O23" s="674"/>
      <c r="P23" s="674"/>
      <c r="Q23" s="674"/>
      <c r="R23" s="674"/>
      <c r="S23" s="674"/>
      <c r="T23" s="686"/>
    </row>
    <row r="24" spans="1:20" s="67" customFormat="1">
      <c r="A24" s="687" t="s">
        <v>102</v>
      </c>
      <c r="B24" s="686"/>
      <c r="C24" s="686"/>
      <c r="D24" s="686"/>
      <c r="E24" s="686"/>
      <c r="F24" s="686"/>
      <c r="G24" s="686"/>
      <c r="H24" s="686"/>
      <c r="I24" s="686"/>
      <c r="J24" s="686"/>
      <c r="K24" s="686"/>
      <c r="L24" s="689">
        <v>1</v>
      </c>
      <c r="M24" s="690" t="s">
        <v>288</v>
      </c>
      <c r="N24" s="691" t="s">
        <v>289</v>
      </c>
      <c r="O24" s="692">
        <v>2</v>
      </c>
      <c r="P24" s="692">
        <v>2</v>
      </c>
      <c r="Q24" s="692">
        <v>2</v>
      </c>
      <c r="R24" s="692">
        <v>2</v>
      </c>
      <c r="S24" s="693"/>
      <c r="T24" s="686"/>
    </row>
    <row r="25" spans="1:20" s="67" customFormat="1">
      <c r="A25" s="687" t="s">
        <v>102</v>
      </c>
      <c r="B25" s="686"/>
      <c r="C25" s="686"/>
      <c r="D25" s="686"/>
      <c r="E25" s="686"/>
      <c r="F25" s="686"/>
      <c r="G25" s="686"/>
      <c r="H25" s="686"/>
      <c r="I25" s="686"/>
      <c r="J25" s="686"/>
      <c r="K25" s="686"/>
      <c r="L25" s="689">
        <v>2</v>
      </c>
      <c r="M25" s="690" t="s">
        <v>290</v>
      </c>
      <c r="N25" s="691" t="s">
        <v>289</v>
      </c>
      <c r="O25" s="692">
        <v>3</v>
      </c>
      <c r="P25" s="694">
        <v>3</v>
      </c>
      <c r="Q25" s="694">
        <v>3</v>
      </c>
      <c r="R25" s="694">
        <v>3</v>
      </c>
      <c r="S25" s="693"/>
      <c r="T25" s="686"/>
    </row>
    <row r="26" spans="1:20" s="67" customFormat="1">
      <c r="A26" s="687" t="s">
        <v>102</v>
      </c>
      <c r="B26" s="686"/>
      <c r="C26" s="686"/>
      <c r="D26" s="686"/>
      <c r="E26" s="686"/>
      <c r="F26" s="686"/>
      <c r="G26" s="686"/>
      <c r="H26" s="686"/>
      <c r="I26" s="686"/>
      <c r="J26" s="686"/>
      <c r="K26" s="686"/>
      <c r="L26" s="689">
        <v>3</v>
      </c>
      <c r="M26" s="690" t="s">
        <v>291</v>
      </c>
      <c r="N26" s="691" t="s">
        <v>289</v>
      </c>
      <c r="O26" s="692"/>
      <c r="P26" s="694"/>
      <c r="Q26" s="694"/>
      <c r="R26" s="694"/>
      <c r="S26" s="693"/>
      <c r="T26" s="686"/>
    </row>
    <row r="27" spans="1:20" s="67" customFormat="1">
      <c r="A27" s="687" t="s">
        <v>102</v>
      </c>
      <c r="B27" s="686"/>
      <c r="C27" s="686"/>
      <c r="D27" s="686"/>
      <c r="E27" s="686"/>
      <c r="F27" s="686"/>
      <c r="G27" s="686"/>
      <c r="H27" s="686"/>
      <c r="I27" s="686"/>
      <c r="J27" s="686"/>
      <c r="K27" s="686"/>
      <c r="L27" s="689">
        <v>4</v>
      </c>
      <c r="M27" s="690" t="s">
        <v>292</v>
      </c>
      <c r="N27" s="691" t="s">
        <v>289</v>
      </c>
      <c r="O27" s="692">
        <v>2</v>
      </c>
      <c r="P27" s="694">
        <v>2</v>
      </c>
      <c r="Q27" s="694">
        <v>2</v>
      </c>
      <c r="R27" s="694">
        <v>2</v>
      </c>
      <c r="S27" s="693"/>
      <c r="T27" s="686"/>
    </row>
    <row r="28" spans="1:20" s="67" customFormat="1">
      <c r="A28" s="687" t="s">
        <v>102</v>
      </c>
      <c r="B28" s="686"/>
      <c r="C28" s="686"/>
      <c r="D28" s="686"/>
      <c r="E28" s="686"/>
      <c r="F28" s="686"/>
      <c r="G28" s="686"/>
      <c r="H28" s="686"/>
      <c r="I28" s="686"/>
      <c r="J28" s="686"/>
      <c r="K28" s="686"/>
      <c r="L28" s="689">
        <v>5</v>
      </c>
      <c r="M28" s="690" t="s">
        <v>293</v>
      </c>
      <c r="N28" s="691" t="s">
        <v>294</v>
      </c>
      <c r="O28" s="695">
        <v>5.6</v>
      </c>
      <c r="P28" s="695">
        <v>5.6</v>
      </c>
      <c r="Q28" s="695">
        <v>5.6</v>
      </c>
      <c r="R28" s="695">
        <v>5.6</v>
      </c>
      <c r="S28" s="693"/>
      <c r="T28" s="686"/>
    </row>
    <row r="29" spans="1:20" s="67" customFormat="1">
      <c r="A29" s="687" t="s">
        <v>102</v>
      </c>
      <c r="B29" s="686"/>
      <c r="C29" s="686"/>
      <c r="D29" s="686"/>
      <c r="E29" s="686"/>
      <c r="F29" s="686"/>
      <c r="G29" s="686"/>
      <c r="H29" s="686"/>
      <c r="I29" s="686"/>
      <c r="J29" s="686"/>
      <c r="K29" s="686"/>
      <c r="L29" s="689"/>
      <c r="M29" s="690" t="s">
        <v>1233</v>
      </c>
      <c r="N29" s="691"/>
      <c r="O29" s="1100"/>
      <c r="P29" s="1101"/>
      <c r="Q29" s="1101"/>
      <c r="R29" s="1101"/>
      <c r="S29" s="1102"/>
      <c r="T29" s="686"/>
    </row>
    <row r="30" spans="1:20" s="67" customFormat="1">
      <c r="A30" s="686"/>
      <c r="B30" s="686"/>
      <c r="C30" s="686"/>
      <c r="D30" s="686"/>
      <c r="E30" s="686"/>
      <c r="F30" s="686"/>
      <c r="G30" s="686"/>
      <c r="H30" s="686"/>
      <c r="I30" s="686"/>
      <c r="J30" s="686"/>
      <c r="K30" s="686"/>
      <c r="L30" s="686"/>
      <c r="M30" s="686"/>
      <c r="N30" s="686"/>
      <c r="O30" s="686"/>
      <c r="P30" s="686"/>
      <c r="Q30" s="686"/>
      <c r="R30" s="686"/>
      <c r="S30" s="686"/>
      <c r="T30" s="686"/>
    </row>
    <row r="31" spans="1:20" s="67" customFormat="1" ht="24" customHeight="1">
      <c r="A31" s="686"/>
      <c r="B31" s="686"/>
      <c r="C31" s="686"/>
      <c r="D31" s="686"/>
      <c r="E31" s="686"/>
      <c r="F31" s="686"/>
      <c r="G31" s="686"/>
      <c r="H31" s="686"/>
      <c r="I31" s="686"/>
      <c r="J31" s="686"/>
      <c r="K31" s="686"/>
      <c r="L31" s="1094" t="s">
        <v>1276</v>
      </c>
      <c r="M31" s="1095"/>
      <c r="N31" s="1095"/>
      <c r="O31" s="1095"/>
      <c r="P31" s="1095"/>
      <c r="Q31" s="1095"/>
      <c r="R31" s="1095"/>
      <c r="S31" s="1095"/>
      <c r="T31" s="686"/>
    </row>
    <row r="32" spans="1:20" s="67" customFormat="1">
      <c r="A32" s="686"/>
      <c r="B32" s="686"/>
      <c r="C32" s="686"/>
      <c r="D32" s="686"/>
      <c r="E32" s="686"/>
      <c r="F32" s="686"/>
      <c r="G32" s="686"/>
      <c r="H32" s="686"/>
      <c r="I32" s="686"/>
      <c r="J32" s="686"/>
      <c r="K32" s="686"/>
      <c r="L32" s="696"/>
      <c r="M32" s="697"/>
      <c r="N32" s="697"/>
      <c r="O32" s="697"/>
      <c r="P32" s="697"/>
      <c r="Q32" s="697"/>
      <c r="R32" s="697"/>
      <c r="S32" s="697"/>
      <c r="T32" s="686"/>
    </row>
    <row r="33" spans="1:20" s="67" customFormat="1" ht="45.75" customHeight="1">
      <c r="A33" s="686" t="s">
        <v>1155</v>
      </c>
      <c r="B33" s="686"/>
      <c r="C33" s="686"/>
      <c r="D33" s="686"/>
      <c r="E33" s="686"/>
      <c r="F33" s="686"/>
      <c r="G33" s="686"/>
      <c r="H33" s="686"/>
      <c r="I33" s="686"/>
      <c r="J33" s="686"/>
      <c r="K33" s="686"/>
      <c r="L33" s="698" t="s">
        <v>16</v>
      </c>
      <c r="M33" s="699" t="s">
        <v>298</v>
      </c>
      <c r="N33" s="699" t="s">
        <v>299</v>
      </c>
      <c r="O33" s="1096" t="s">
        <v>1206</v>
      </c>
      <c r="P33" s="1096"/>
      <c r="Q33" s="1096"/>
      <c r="R33" s="699" t="s">
        <v>1207</v>
      </c>
      <c r="S33" s="699" t="s">
        <v>300</v>
      </c>
      <c r="T33" s="686"/>
    </row>
    <row r="34" spans="1:20" s="70" customFormat="1" ht="22.8">
      <c r="A34" s="700"/>
      <c r="B34" s="701"/>
      <c r="C34" s="701"/>
      <c r="D34" s="701"/>
      <c r="E34" s="701"/>
      <c r="F34" s="701"/>
      <c r="G34" s="701"/>
      <c r="H34" s="701"/>
      <c r="I34" s="701"/>
      <c r="J34" s="701"/>
      <c r="K34" s="648"/>
      <c r="L34" s="702">
        <v>1</v>
      </c>
      <c r="M34" s="703" t="s">
        <v>2527</v>
      </c>
      <c r="N34" s="704" t="s">
        <v>1406</v>
      </c>
      <c r="O34" s="1090" t="s">
        <v>1417</v>
      </c>
      <c r="P34" s="1090"/>
      <c r="Q34" s="1090"/>
      <c r="R34" s="703" t="s">
        <v>2526</v>
      </c>
      <c r="S34" s="693"/>
      <c r="T34" s="705"/>
    </row>
  </sheetData>
  <sheetProtection formatColumns="0" formatRows="0" autoFilter="0"/>
  <mergeCells count="11">
    <mergeCell ref="O34:Q34"/>
    <mergeCell ref="L12:S12"/>
    <mergeCell ref="L14:L15"/>
    <mergeCell ref="L31:S31"/>
    <mergeCell ref="O33:Q33"/>
    <mergeCell ref="P13:Q13"/>
    <mergeCell ref="M14:M15"/>
    <mergeCell ref="N14:N15"/>
    <mergeCell ref="S14:S15"/>
    <mergeCell ref="O22:S22"/>
    <mergeCell ref="O29:S29"/>
  </mergeCells>
  <dataValidations count="4">
    <dataValidation type="decimal" allowBlank="1" showErrorMessage="1" errorTitle="Ошибка" error="Допускается ввод только неотрицательных чисел!" sqref="O21:R21 O28:R28">
      <formula1>0</formula1>
      <formula2>9.99999999999999E+23</formula2>
    </dataValidation>
    <dataValidation type="whole" allowBlank="1" showErrorMessage="1" errorTitle="Ошибка" error="Допускается ввод только неотрицательных целых чисел!" sqref="O17:R20 O24:R27">
      <formula1>0</formula1>
      <formula2>9.99999999999999E+23</formula2>
    </dataValidation>
    <dataValidation type="list" allowBlank="1" showInputMessage="1" errorTitle="Ошибка" error="Выберите значение из списка" prompt="Выберите значение из списка или укажите свой вариант" sqref="O34:Q34">
      <formula1>support_docs_list</formula1>
    </dataValidation>
    <dataValidation type="list" allowBlank="1" showInputMessage="1" showErrorMessage="1" errorTitle="Ошибка" error="Выберите значение из списка" prompt="Выберите значение из списка" sqref="N34">
      <formula1>osn_expl_list</formula1>
    </dataValidation>
  </dataValidations>
  <pageMargins left="0.35433070866141736" right="0.35433070866141736" top="0.39370078740157483" bottom="0.47244094488188981" header="0.51181102362204722" footer="0.51181102362204722"/>
  <pageSetup paperSize="9" scale="7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56</vt:i4>
      </vt:variant>
      <vt:variant>
        <vt:lpstr>Именованные диапазоны</vt:lpstr>
      </vt:variant>
      <vt:variant>
        <vt:i4>253</vt:i4>
      </vt:variant>
    </vt:vector>
  </HeadingPairs>
  <TitlesOfParts>
    <vt:vector size="309"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Manager/>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dc:description/>
  <cp:lastModifiedBy>Мизурева Наталья Евгеньевна</cp:lastModifiedBy>
  <cp:lastPrinted>2023-12-12T12:52:09Z</cp:lastPrinted>
  <dcterms:created xsi:type="dcterms:W3CDTF">2004-05-21T07:18:45Z</dcterms:created>
  <dcterms:modified xsi:type="dcterms:W3CDTF">2023-12-13T06:26:25Z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